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8.xml"/>
  <Override ContentType="application/vnd.openxmlformats-officedocument.spreadsheetml.pivotCacheDefinition+xml" PartName="/xl/pivotCache/pivotCacheDefinition26.xml"/>
  <Override ContentType="application/vnd.openxmlformats-officedocument.spreadsheetml.pivotCacheDefinition+xml" PartName="/xl/pivotCache/pivotCacheDefinition137.xml"/>
  <Override ContentType="application/vnd.openxmlformats-officedocument.spreadsheetml.pivotCacheDefinition+xml" PartName="/xl/pivotCache/pivotCacheDefinition34.xml"/>
  <Override ContentType="application/vnd.openxmlformats-officedocument.spreadsheetml.pivotCacheDefinition+xml" PartName="/xl/pivotCache/pivotCacheDefinition110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69.xml"/>
  <Override ContentType="application/vnd.openxmlformats-officedocument.spreadsheetml.pivotCacheDefinition+xml" PartName="/xl/pivotCache/pivotCacheDefinition77.xml"/>
  <Override ContentType="application/vnd.openxmlformats-officedocument.spreadsheetml.pivotCacheDefinition+xml" PartName="/xl/pivotCache/pivotCacheDefinition95.xml"/>
  <Override ContentType="application/vnd.openxmlformats-officedocument.spreadsheetml.pivotCacheDefinition+xml" PartName="/xl/pivotCache/pivotCacheDefinition60.xml"/>
  <Override ContentType="application/vnd.openxmlformats-officedocument.spreadsheetml.pivotCacheDefinition+xml" PartName="/xl/pivotCache/pivotCacheDefinition129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42.xml"/>
  <Override ContentType="application/vnd.openxmlformats-officedocument.spreadsheetml.pivotCacheDefinition+xml" PartName="/xl/pivotCache/pivotCacheDefinition112.xml"/>
  <Override ContentType="application/vnd.openxmlformats-officedocument.spreadsheetml.pivotCacheDefinition+xml" PartName="/xl/pivotCache/pivotCacheDefinition93.xml"/>
  <Override ContentType="application/vnd.openxmlformats-officedocument.spreadsheetml.pivotCacheDefinition+xml" PartName="/xl/pivotCache/pivotCacheDefinition28.xml"/>
  <Override ContentType="application/vnd.openxmlformats-officedocument.spreadsheetml.pivotCacheDefinition+xml" PartName="/xl/pivotCache/pivotCacheDefinition50.xml"/>
  <Override ContentType="application/vnd.openxmlformats-officedocument.spreadsheetml.pivotCacheDefinition+xml" PartName="/xl/pivotCache/pivotCacheDefinition104.xml"/>
  <Override ContentType="application/vnd.openxmlformats-officedocument.spreadsheetml.pivotCacheDefinition+xml" PartName="/xl/pivotCache/pivotCacheDefinition16.xml"/>
  <Override ContentType="application/vnd.openxmlformats-officedocument.spreadsheetml.pivotCacheDefinition+xml" PartName="/xl/pivotCache/pivotCacheDefinition147.xml"/>
  <Override ContentType="application/vnd.openxmlformats-officedocument.spreadsheetml.pivotCacheDefinition+xml" PartName="/xl/pivotCache/pivotCacheDefinition59.xml"/>
  <Override ContentType="application/vnd.openxmlformats-officedocument.spreadsheetml.pivotCacheDefinition+xml" PartName="/xl/pivotCache/pivotCacheDefinition100.xml"/>
  <Override ContentType="application/vnd.openxmlformats-officedocument.spreadsheetml.pivotCacheDefinition+xml" PartName="/xl/pivotCache/pivotCacheDefinition143.xml"/>
  <Override ContentType="application/vnd.openxmlformats-officedocument.spreadsheetml.pivotCacheDefinition+xml" PartName="/xl/pivotCache/pivotCacheDefinition85.xml"/>
  <Override ContentType="application/vnd.openxmlformats-officedocument.spreadsheetml.pivotCacheDefinition+xml" PartName="/xl/pivotCache/pivotCacheDefinition67.xml"/>
  <Override ContentType="application/vnd.openxmlformats-officedocument.spreadsheetml.pivotCacheDefinition+xml" PartName="/xl/pivotCache/pivotCacheDefinition24.xml"/>
  <Override ContentType="application/vnd.openxmlformats-officedocument.spreadsheetml.pivotCacheDefinition+xml" PartName="/xl/pivotCache/pivotCacheDefinition97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11.xml"/>
  <Override ContentType="application/vnd.openxmlformats-officedocument.spreadsheetml.pivotCacheDefinition+xml" PartName="/xl/pivotCache/pivotCacheDefinition54.xml"/>
  <Override ContentType="application/vnd.openxmlformats-officedocument.spreadsheetml.pivotCacheDefinition+xml" PartName="/xl/pivotCache/pivotCacheDefinition135.xml"/>
  <Override ContentType="application/vnd.openxmlformats-officedocument.spreadsheetml.pivotCacheDefinition+xml" PartName="/xl/pivotCache/pivotCacheDefinition79.xml"/>
  <Override ContentType="application/vnd.openxmlformats-officedocument.spreadsheetml.pivotCacheDefinition+xml" PartName="/xl/pivotCache/pivotCacheDefinition119.xml"/>
  <Override ContentType="application/vnd.openxmlformats-officedocument.spreadsheetml.pivotCacheDefinition+xml" PartName="/xl/pivotCache/pivotCacheDefinition49.xml"/>
  <Override ContentType="application/vnd.openxmlformats-officedocument.spreadsheetml.pivotCacheDefinition+xml" PartName="/xl/pivotCache/pivotCacheDefinition106.xml"/>
  <Override ContentType="application/vnd.openxmlformats-officedocument.spreadsheetml.pivotCacheDefinition+xml" PartName="/xl/pivotCache/pivotCacheDefinition36.xml"/>
  <Override ContentType="application/vnd.openxmlformats-officedocument.spreadsheetml.pivotCacheDefinition+xml" PartName="/xl/pivotCache/pivotCacheDefinition52.xml"/>
  <Override ContentType="application/vnd.openxmlformats-officedocument.spreadsheetml.pivotCacheDefinition+xml" PartName="/xl/pivotCache/pivotCacheDefinition141.xml"/>
  <Override ContentType="application/vnd.openxmlformats-officedocument.spreadsheetml.pivotCacheDefinition+xml" PartName="/xl/pivotCache/pivotCacheDefinition40.xml"/>
  <Override ContentType="application/vnd.openxmlformats-officedocument.spreadsheetml.pivotCacheDefinition+xml" PartName="/xl/pivotCache/pivotCacheDefinition83.xml"/>
  <Override ContentType="application/vnd.openxmlformats-officedocument.spreadsheetml.pivotCacheDefinition+xml" PartName="/xl/pivotCache/pivotCacheDefinition22.xml"/>
  <Override ContentType="application/vnd.openxmlformats-officedocument.spreadsheetml.pivotCacheDefinition+xml" PartName="/xl/pivotCache/pivotCacheDefinition70.xml"/>
  <Override ContentType="application/vnd.openxmlformats-officedocument.spreadsheetml.pivotCacheDefinition+xml" PartName="/xl/pivotCache/pivotCacheDefinition73.xml"/>
  <Override ContentType="application/vnd.openxmlformats-officedocument.spreadsheetml.pivotCacheDefinition+xml" PartName="/xl/pivotCache/pivotCacheDefinition56.xml"/>
  <Override ContentType="application/vnd.openxmlformats-officedocument.spreadsheetml.pivotCacheDefinition+xml" PartName="/xl/pivotCache/pivotCacheDefinition81.xml"/>
  <Override ContentType="application/vnd.openxmlformats-officedocument.spreadsheetml.pivotCacheDefinition+xml" PartName="/xl/pivotCache/pivotCacheDefinition107.xml"/>
  <Override ContentType="application/vnd.openxmlformats-officedocument.spreadsheetml.pivotCacheDefinition+xml" PartName="/xl/pivotCache/pivotCacheDefinition132.xml"/>
  <Override ContentType="application/vnd.openxmlformats-officedocument.spreadsheetml.pivotCacheDefinition+xml" PartName="/xl/pivotCache/pivotCacheDefinition124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13.xml"/>
  <Override ContentType="application/vnd.openxmlformats-officedocument.spreadsheetml.pivotCacheDefinition+xml" PartName="/xl/pivotCache/pivotCacheDefinition90.xml"/>
  <Override ContentType="application/vnd.openxmlformats-officedocument.spreadsheetml.pivotCacheDefinition+xml" PartName="/xl/pivotCache/pivotCacheDefinition64.xml"/>
  <Override ContentType="application/vnd.openxmlformats-officedocument.spreadsheetml.pivotCacheDefinition+xml" PartName="/xl/pivotCache/pivotCacheDefinition21.xml"/>
  <Override ContentType="application/vnd.openxmlformats-officedocument.spreadsheetml.pivotCacheDefinition+xml" PartName="/xl/pivotCache/pivotCacheDefinition47.xml"/>
  <Override ContentType="application/vnd.openxmlformats-officedocument.spreadsheetml.pivotCacheDefinition+xml" PartName="/xl/pivotCache/pivotCacheDefinition99.xml"/>
  <Override ContentType="application/vnd.openxmlformats-officedocument.spreadsheetml.pivotCacheDefinition+xml" PartName="/xl/pivotCache/pivotCacheDefinition30.xml"/>
  <Override ContentType="application/vnd.openxmlformats-officedocument.spreadsheetml.pivotCacheDefinition+xml" PartName="/xl/pivotCache/pivotCacheDefinition140.xml"/>
  <Override ContentType="application/vnd.openxmlformats-officedocument.spreadsheetml.pivotCacheDefinition+xml" PartName="/xl/pivotCache/pivotCacheDefinition9.xml"/>
  <Override ContentType="application/vnd.openxmlformats-officedocument.spreadsheetml.pivotCacheDefinition+xml" PartName="/xl/pivotCache/pivotCacheDefinition134.xml"/>
  <Override ContentType="application/vnd.openxmlformats-officedocument.spreadsheetml.pivotCacheDefinition+xml" PartName="/xl/pivotCache/pivotCacheDefinition130.xml"/>
  <Override ContentType="application/vnd.openxmlformats-officedocument.spreadsheetml.pivotCacheDefinition+xml" PartName="/xl/pivotCache/pivotCacheDefinition117.xml"/>
  <Override ContentType="application/vnd.openxmlformats-officedocument.spreadsheetml.pivotCacheDefinition+xml" PartName="/xl/pivotCache/pivotCacheDefinition92.xml"/>
  <Override ContentType="application/vnd.openxmlformats-officedocument.spreadsheetml.pivotCacheDefinition+xml" PartName="/xl/pivotCache/pivotCacheDefinition62.xml"/>
  <Override ContentType="application/vnd.openxmlformats-officedocument.spreadsheetml.pivotCacheDefinition+xml" PartName="/xl/pivotCache/pivotCacheDefinition126.xml"/>
  <Override ContentType="application/vnd.openxmlformats-officedocument.spreadsheetml.pivotCacheDefinition+xml" PartName="/xl/pivotCache/pivotCacheDefinition113.xml"/>
  <Override ContentType="application/vnd.openxmlformats-officedocument.spreadsheetml.pivotCacheDefinition+xml" PartName="/xl/pivotCache/pivotCacheDefinition121.xml"/>
  <Override ContentType="application/vnd.openxmlformats-officedocument.spreadsheetml.pivotCacheDefinition+xml" PartName="/xl/pivotCache/pivotCacheDefinition139.xml"/>
  <Override ContentType="application/vnd.openxmlformats-officedocument.spreadsheetml.pivotCacheDefinition+xml" PartName="/xl/pivotCache/pivotCacheDefinition15.xml"/>
  <Override ContentType="application/vnd.openxmlformats-officedocument.spreadsheetml.pivotCacheDefinition+xml" PartName="/xl/pivotCache/pivotCacheDefinition58.xml"/>
  <Override ContentType="application/vnd.openxmlformats-officedocument.spreadsheetml.pivotCacheDefinition+xml" PartName="/xl/pivotCache/pivotCacheDefinition88.xml"/>
  <Override ContentType="application/vnd.openxmlformats-officedocument.spreadsheetml.pivotCacheDefinition+xml" PartName="/xl/pivotCache/pivotCacheDefinition109.xml"/>
  <Override ContentType="application/vnd.openxmlformats-officedocument.spreadsheetml.pivotCacheDefinition+xml" PartName="/xl/pivotCache/pivotCacheDefinition75.xml"/>
  <Override ContentType="application/vnd.openxmlformats-officedocument.spreadsheetml.pivotCacheDefinition+xml" PartName="/xl/pivotCache/pivotCacheDefinition45.xml"/>
  <Override ContentType="application/vnd.openxmlformats-officedocument.spreadsheetml.pivotCacheDefinition+xml" PartName="/xl/pivotCache/pivotCacheDefinition32.xml"/>
  <Override ContentType="application/vnd.openxmlformats-officedocument.spreadsheetml.pivotCacheDefinition+xml" PartName="/xl/pivotCache/pivotCacheDefinition128.xml"/>
  <Override ContentType="application/vnd.openxmlformats-officedocument.spreadsheetml.pivotCacheDefinition+xml" PartName="/xl/pivotCache/pivotCacheDefinition39.xml"/>
  <Override ContentType="application/vnd.openxmlformats-officedocument.spreadsheetml.pivotCacheDefinition+xml" PartName="/xl/pivotCache/pivotCacheDefinition145.xml"/>
  <Override ContentType="application/vnd.openxmlformats-officedocument.spreadsheetml.pivotCacheDefinition+xml" PartName="/xl/pivotCache/pivotCacheDefinition2.xml"/>
  <Override ContentType="application/vnd.openxmlformats-officedocument.spreadsheetml.pivotCacheDefinition+xml" PartName="/xl/pivotCache/pivotCacheDefinition115.xml"/>
  <Override ContentType="application/vnd.openxmlformats-officedocument.spreadsheetml.pivotCacheDefinition+xml" PartName="/xl/pivotCache/pivotCacheDefinition102.xml"/>
  <Override ContentType="application/vnd.openxmlformats-officedocument.spreadsheetml.pivotCacheDefinition+xml" PartName="/xl/pivotCache/pivotCacheDefinition43.xml"/>
  <Override ContentType="application/vnd.openxmlformats-officedocument.spreadsheetml.pivotCacheDefinition+xml" PartName="/xl/pivotCache/pivotCacheDefinition51.xml"/>
  <Override ContentType="application/vnd.openxmlformats-officedocument.spreadsheetml.pivotCacheDefinition+xml" PartName="/xl/pivotCache/pivotCacheDefinition78.xml"/>
  <Override ContentType="application/vnd.openxmlformats-officedocument.spreadsheetml.pivotCacheDefinition+xml" PartName="/xl/pivotCache/pivotCacheDefinition146.xml"/>
  <Override ContentType="application/vnd.openxmlformats-officedocument.spreadsheetml.pivotCacheDefinition+xml" PartName="/xl/pivotCache/pivotCacheDefinition19.xml"/>
  <Override ContentType="application/vnd.openxmlformats-officedocument.spreadsheetml.pivotCacheDefinition+xml" PartName="/xl/pivotCache/pivotCacheDefinition86.xml"/>
  <Override ContentType="application/vnd.openxmlformats-officedocument.spreadsheetml.pivotCacheDefinition+xml" PartName="/xl/pivotCache/pivotCacheDefinition103.xml"/>
  <Override ContentType="application/vnd.openxmlformats-officedocument.spreadsheetml.pivotCacheDefinition+xml" PartName="/xl/pivotCache/pivotCacheDefinition144.xml"/>
  <Override ContentType="application/vnd.openxmlformats-officedocument.spreadsheetml.pivotCacheDefinition+xml" PartName="/xl/pivotCache/pivotCacheDefinition68.xml"/>
  <Override ContentType="application/vnd.openxmlformats-officedocument.spreadsheetml.pivotCacheDefinition+xml" PartName="/xl/pivotCache/pivotCacheDefinition25.xml"/>
  <Override ContentType="application/vnd.openxmlformats-officedocument.spreadsheetml.pivotCacheDefinition+xml" PartName="/xl/pivotCache/pivotCacheDefinition138.xml"/>
  <Override ContentType="application/vnd.openxmlformats-officedocument.spreadsheetml.pivotCacheDefinition+xml" PartName="/xl/pivotCache/pivotCacheDefinition94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76.xml"/>
  <Override ContentType="application/vnd.openxmlformats-officedocument.spreadsheetml.pivotCacheDefinition+xml" PartName="/xl/pivotCache/pivotCacheDefinition33.xml"/>
  <Override ContentType="application/vnd.openxmlformats-officedocument.spreadsheetml.pivotCacheDefinition+xml" PartName="/xl/pivotCache/pivotCacheDefinition37.xml"/>
  <Override ContentType="application/vnd.openxmlformats-officedocument.spreadsheetml.pivotCacheDefinition+xml" PartName="/xl/pivotCache/pivotCacheDefinition148.xml"/>
  <Override ContentType="application/vnd.openxmlformats-officedocument.spreadsheetml.pivotCacheDefinition+xml" PartName="/xl/pivotCache/pivotCacheDefinition29.xml"/>
  <Override ContentType="application/vnd.openxmlformats-officedocument.spreadsheetml.pivotCacheDefinition+xml" PartName="/xl/pivotCache/pivotCacheDefinition10.xml"/>
  <Override ContentType="application/vnd.openxmlformats-officedocument.spreadsheetml.pivotCacheDefinition+xml" PartName="/xl/pivotCache/pivotCacheDefinition41.xml"/>
  <Override ContentType="application/vnd.openxmlformats-officedocument.spreadsheetml.pivotCacheDefinition+xml" PartName="/xl/pivotCache/pivotCacheDefinition84.xml"/>
  <Override ContentType="application/vnd.openxmlformats-officedocument.spreadsheetml.pivotCacheDefinition+xml" PartName="/xl/pivotCache/pivotCacheDefinition105.xml"/>
  <Override ContentType="application/vnd.openxmlformats-officedocument.spreadsheetml.pivotCacheDefinition+xml" PartName="/xl/pivotCache/pivotCacheDefinition118.xml"/>
  <Override ContentType="application/vnd.openxmlformats-officedocument.spreadsheetml.pivotCacheDefinition+xml" PartName="/xl/pivotCache/pivotCacheDefinition71.xml"/>
  <Override ContentType="application/vnd.openxmlformats-officedocument.spreadsheetml.pivotCacheDefinition+xml" PartName="/xl/pivotCache/pivotCacheDefinition142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17.xml"/>
  <Override ContentType="application/vnd.openxmlformats-officedocument.spreadsheetml.pivotCacheDefinition+xml" PartName="/xl/pivotCache/pivotCacheDefinition23.xml"/>
  <Override ContentType="application/vnd.openxmlformats-officedocument.spreadsheetml.pivotCacheDefinition+xml" PartName="/xl/pivotCache/pivotCacheDefinition53.xml"/>
  <Override ContentType="application/vnd.openxmlformats-officedocument.spreadsheetml.pivotCacheDefinition+xml" PartName="/xl/pivotCache/pivotCacheDefinition123.xml"/>
  <Override ContentType="application/vnd.openxmlformats-officedocument.spreadsheetml.pivotCacheDefinition+xml" PartName="/xl/pivotCache/pivotCacheDefinition66.xml"/>
  <Override ContentType="application/vnd.openxmlformats-officedocument.spreadsheetml.pivotCacheDefinition+xml" PartName="/xl/pivotCache/pivotCacheDefinition136.xml"/>
  <Override ContentType="application/vnd.openxmlformats-officedocument.spreadsheetml.pivotCacheDefinition+xml" PartName="/xl/pivotCache/pivotCacheDefinition111.xml"/>
  <Override ContentType="application/vnd.openxmlformats-officedocument.spreadsheetml.pivotCacheDefinition+xml" PartName="/xl/pivotCache/pivotCacheDefinition35.xml"/>
  <Override ContentType="application/vnd.openxmlformats-officedocument.spreadsheetml.pivotCacheDefinition+xml" PartName="/xl/pivotCache/pivotCacheDefinition96.xml"/>
  <Override ContentType="application/vnd.openxmlformats-officedocument.spreadsheetml.pivotCacheDefinition+xml" PartName="/xl/pivotCache/pivotCacheDefinition48.xml"/>
  <Override ContentType="application/vnd.openxmlformats-officedocument.spreadsheetml.pivotCacheDefinition+xml" PartName="/xl/pivotCache/pivotCacheDefinition65.xml"/>
  <Override ContentType="application/vnd.openxmlformats-officedocument.spreadsheetml.pivotCacheDefinition+xml" PartName="/xl/pivotCache/pivotCacheDefinition116.xml"/>
  <Override ContentType="application/vnd.openxmlformats-officedocument.spreadsheetml.pivotCacheDefinition+xml" PartName="/xl/pivotCache/pivotCacheDefinition82.xml"/>
  <Override ContentType="application/vnd.openxmlformats-officedocument.spreadsheetml.pivotCacheDefinition+xml" PartName="/xl/pivotCache/pivotCacheDefinition55.xml"/>
  <Override ContentType="application/vnd.openxmlformats-officedocument.spreadsheetml.pivotCacheDefinition+xml" PartName="/xl/pivotCache/pivotCacheDefinition80.xml"/>
  <Override ContentType="application/vnd.openxmlformats-officedocument.spreadsheetml.pivotCacheDefinition+xml" PartName="/xl/pivotCache/pivotCacheDefinition98.xml"/>
  <Override ContentType="application/vnd.openxmlformats-officedocument.spreadsheetml.pivotCacheDefinition+xml" PartName="/xl/pivotCache/pivotCacheDefinition125.xml"/>
  <Override ContentType="application/vnd.openxmlformats-officedocument.spreadsheetml.pivotCacheDefinition+xml" PartName="/xl/pivotCache/pivotCacheDefinition131.xml"/>
  <Override ContentType="application/vnd.openxmlformats-officedocument.spreadsheetml.pivotCacheDefinition+xml" PartName="/xl/pivotCache/pivotCacheDefinition38.xml"/>
  <Override ContentType="application/vnd.openxmlformats-officedocument.spreadsheetml.pivotCacheDefinition+xml" PartName="/xl/pivotCache/pivotCacheDefinition63.xml"/>
  <Override ContentType="application/vnd.openxmlformats-officedocument.spreadsheetml.pivotCacheDefinition+xml" PartName="/xl/pivotCache/pivotCacheDefinition108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12.xml"/>
  <Override ContentType="application/vnd.openxmlformats-officedocument.spreadsheetml.pivotCacheDefinition+xml" PartName="/xl/pivotCache/pivotCacheDefinition122.xml"/>
  <Override ContentType="application/vnd.openxmlformats-officedocument.spreadsheetml.pivotCacheDefinition+xml" PartName="/xl/pivotCache/pivotCacheDefinition89.xml"/>
  <Override ContentType="application/vnd.openxmlformats-officedocument.spreadsheetml.pivotCacheDefinition+xml" PartName="/xl/pivotCache/pivotCacheDefinition72.xml"/>
  <Override ContentType="application/vnd.openxmlformats-officedocument.spreadsheetml.pivotCacheDefinition+xml" PartName="/xl/pivotCache/pivotCacheDefinition20.xml"/>
  <Override ContentType="application/vnd.openxmlformats-officedocument.spreadsheetml.pivotCacheDefinition+xml" PartName="/xl/pivotCache/pivotCacheDefinition46.xml"/>
  <Override ContentType="application/vnd.openxmlformats-officedocument.spreadsheetml.pivotCacheDefinition+xml" PartName="/xl/pivotCache/pivotCacheDefinition127.xml"/>
  <Override ContentType="application/vnd.openxmlformats-officedocument.spreadsheetml.pivotCacheDefinition+xml" PartName="/xl/pivotCache/pivotCacheDefinition31.xml"/>
  <Override ContentType="application/vnd.openxmlformats-officedocument.spreadsheetml.pivotCacheDefinition+xml" PartName="/xl/pivotCache/pivotCacheDefinition74.xml"/>
  <Override ContentType="application/vnd.openxmlformats-officedocument.spreadsheetml.pivotCacheDefinition+xml" PartName="/xl/pivotCache/pivotCacheDefinition101.xml"/>
  <Override ContentType="application/vnd.openxmlformats-officedocument.spreadsheetml.pivotCacheDefinition+xml" PartName="/xl/pivotCache/pivotCacheDefinition120.xml"/>
  <Override ContentType="application/vnd.openxmlformats-officedocument.spreadsheetml.pivotCacheDefinition+xml" PartName="/xl/pivotCache/pivotCacheDefinition114.xml"/>
  <Override ContentType="application/vnd.openxmlformats-officedocument.spreadsheetml.pivotCacheDefinition+xml" PartName="/xl/pivotCache/pivotCacheDefinition61.xml"/>
  <Override ContentType="application/vnd.openxmlformats-officedocument.spreadsheetml.pivotCacheDefinition+xml" PartName="/xl/pivotCache/pivotCacheDefinition133.xml"/>
  <Override ContentType="application/vnd.openxmlformats-officedocument.spreadsheetml.pivotCacheDefinition+xml" PartName="/xl/pivotCache/pivotCacheDefinition14.xml"/>
  <Override ContentType="application/vnd.openxmlformats-officedocument.spreadsheetml.pivotCacheDefinition+xml" PartName="/xl/pivotCache/pivotCacheDefinition27.xml"/>
  <Override ContentType="application/vnd.openxmlformats-officedocument.spreadsheetml.pivotCacheDefinition+xml" PartName="/xl/pivotCache/pivotCacheDefinition91.xml"/>
  <Override ContentType="application/vnd.openxmlformats-officedocument.spreadsheetml.pivotCacheDefinition+xml" PartName="/xl/pivotCache/pivotCacheDefinition57.xml"/>
  <Override ContentType="application/vnd.openxmlformats-officedocument.spreadsheetml.pivotCacheDefinition+xml" PartName="/xl/pivotCache/pivotCacheDefinition87.xml"/>
  <Override ContentType="application/vnd.openxmlformats-officedocument.spreadsheetml.pivotCacheDefinition+xml" PartName="/xl/pivotCache/pivotCacheDefinition4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156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binary" PartName="/xl/metadata"/>
  <Override ContentType="application/vnd.openxmlformats-officedocument.spreadsheetml.pivotTable+xml" PartName="/xl/pivotTables/pivotTable50.xml"/>
  <Override ContentType="application/vnd.openxmlformats-officedocument.spreadsheetml.pivotTable+xml" PartName="/xl/pivotTables/pivotTable93.xml"/>
  <Override ContentType="application/vnd.openxmlformats-officedocument.spreadsheetml.pivotTable+xml" PartName="/xl/pivotTables/pivotTable142.xml"/>
  <Override ContentType="application/vnd.openxmlformats-officedocument.spreadsheetml.pivotTable+xml" PartName="/xl/pivotTables/pivotTable42.xml"/>
  <Override ContentType="application/vnd.openxmlformats-officedocument.spreadsheetml.pivotTable+xml" PartName="/xl/pivotTables/pivotTable85.xml"/>
  <Override ContentType="application/vnd.openxmlformats-officedocument.spreadsheetml.pivotTable+xml" PartName="/xl/pivotTables/pivotTable69.xml"/>
  <Override ContentType="application/vnd.openxmlformats-officedocument.spreadsheetml.pivotTable+xml" PartName="/xl/pivotTables/pivotTable24.xml"/>
  <Override ContentType="application/vnd.openxmlformats-officedocument.spreadsheetml.pivotTable+xml" PartName="/xl/pivotTables/pivotTable26.xml"/>
  <Override ContentType="application/vnd.openxmlformats-officedocument.spreadsheetml.pivotTable+xml" PartName="/xl/pivotTables/pivotTable126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67.xml"/>
  <Override ContentType="application/vnd.openxmlformats-officedocument.spreadsheetml.pivotTable+xml" PartName="/xl/pivotTables/pivotTable124.xml"/>
  <Override ContentType="application/vnd.openxmlformats-officedocument.spreadsheetml.pivotTable+xml" PartName="/xl/pivotTables/pivotTable75.xml"/>
  <Override ContentType="application/vnd.openxmlformats-officedocument.spreadsheetml.pivotTable+xml" PartName="/xl/pivotTables/pivotTable32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83.xml"/>
  <Override ContentType="application/vnd.openxmlformats-officedocument.spreadsheetml.pivotTable+xml" PartName="/xl/pivotTables/pivotTable108.xml"/>
  <Override ContentType="application/vnd.openxmlformats-officedocument.spreadsheetml.pivotTable+xml" PartName="/xl/pivotTables/pivotTable134.xml"/>
  <Override ContentType="application/vnd.openxmlformats-officedocument.spreadsheetml.pivotTable+xml" PartName="/xl/pivotTables/pivotTable40.xml"/>
  <Override ContentType="application/vnd.openxmlformats-officedocument.spreadsheetml.pivotTable+xml" PartName="/xl/pivotTables/pivotTable116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136.xml"/>
  <Override ContentType="application/vnd.openxmlformats-officedocument.spreadsheetml.pivotTable+xml" PartName="/xl/pivotTables/pivotTable106.xml"/>
  <Override ContentType="application/vnd.openxmlformats-officedocument.spreadsheetml.pivotTable+xml" PartName="/xl/pivotTables/pivotTable22.xml"/>
  <Override ContentType="application/vnd.openxmlformats-officedocument.spreadsheetml.pivotTable+xml" PartName="/xl/pivotTables/pivotTable95.xml"/>
  <Override ContentType="application/vnd.openxmlformats-officedocument.spreadsheetml.pivotTable+xml" PartName="/xl/pivotTables/pivotTable28.xml"/>
  <Override ContentType="application/vnd.openxmlformats-officedocument.spreadsheetml.pivotTable+xml" PartName="/xl/pivotTables/pivotTable122.xml"/>
  <Override ContentType="application/vnd.openxmlformats-officedocument.spreadsheetml.pivotTable+xml" PartName="/xl/pivotTables/pivotTable52.xml"/>
  <Override ContentType="application/vnd.openxmlformats-officedocument.spreadsheetml.pivotTable+xml" PartName="/xl/pivotTables/pivotTable65.xml"/>
  <Override ContentType="application/vnd.openxmlformats-officedocument.spreadsheetml.pivotTable+xml" PartName="/xl/pivotTables/pivotTable118.xml"/>
  <Override ContentType="application/vnd.openxmlformats-officedocument.spreadsheetml.pivotTable+xml" PartName="/xl/pivotTables/pivotTable81.xml"/>
  <Override ContentType="application/vnd.openxmlformats-officedocument.spreadsheetml.pivotTable+xml" PartName="/xl/pivotTables/pivotTable59.xml"/>
  <Override ContentType="application/vnd.openxmlformats-officedocument.spreadsheetml.pivotTable+xml" PartName="/xl/pivotTables/pivotTable34.xml"/>
  <Override ContentType="application/vnd.openxmlformats-officedocument.spreadsheetml.pivotTable+xml" PartName="/xl/pivotTables/pivotTable140.xml"/>
  <Override ContentType="application/vnd.openxmlformats-officedocument.spreadsheetml.pivotTable+xml" PartName="/xl/pivotTables/pivotTable77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98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55.xml"/>
  <Override ContentType="application/vnd.openxmlformats-officedocument.spreadsheetml.pivotTable+xml" PartName="/xl/pivotTables/pivotTable80.xml"/>
  <Override ContentType="application/vnd.openxmlformats-officedocument.spreadsheetml.pivotTable+xml" PartName="/xl/pivotTables/pivotTable147.xml"/>
  <Override ContentType="application/vnd.openxmlformats-officedocument.spreadsheetml.pivotTable+xml" PartName="/xl/pivotTables/pivotTable47.xml"/>
  <Override ContentType="application/vnd.openxmlformats-officedocument.spreadsheetml.pivotTable+xml" PartName="/xl/pivotTables/pivotTable104.xml"/>
  <Override ContentType="application/vnd.openxmlformats-officedocument.spreadsheetml.pivotTable+xml" PartName="/xl/pivotTables/pivotTable72.xml"/>
  <Override ContentType="application/vnd.openxmlformats-officedocument.spreadsheetml.pivotTable+xml" PartName="/xl/pivotTables/pivotTable46.xml"/>
  <Override ContentType="application/vnd.openxmlformats-officedocument.spreadsheetml.pivotTable+xml" PartName="/xl/pivotTables/pivotTable139.xml"/>
  <Override ContentType="application/vnd.openxmlformats-officedocument.spreadsheetml.pivotTable+xml" PartName="/xl/pivotTables/pivotTable89.xml"/>
  <Override ContentType="application/vnd.openxmlformats-officedocument.spreadsheetml.pivotTable+xml" PartName="/xl/pivotTables/pivotTable111.xml"/>
  <Override ContentType="application/vnd.openxmlformats-officedocument.spreadsheetml.pivotTable+xml" PartName="/xl/pivotTables/pivotTable63.xml"/>
  <Override ContentType="application/vnd.openxmlformats-officedocument.spreadsheetml.pivotTable+xml" PartName="/xl/pivotTables/pivotTable113.xml"/>
  <Override ContentType="application/vnd.openxmlformats-officedocument.spreadsheetml.pivotTable+xml" PartName="/xl/pivotTables/pivotTable137.xml"/>
  <Override ContentType="application/vnd.openxmlformats-officedocument.spreadsheetml.pivotTable+xml" PartName="/xl/pivotTables/pivotTable130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0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53.xml"/>
  <Override ContentType="application/vnd.openxmlformats-officedocument.spreadsheetml.pivotTable+xml" PartName="/xl/pivotTables/pivotTable96.xml"/>
  <Override ContentType="application/vnd.openxmlformats-officedocument.spreadsheetml.pivotTable+xml" PartName="/xl/pivotTables/pivotTable121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79.xml"/>
  <Override ContentType="application/vnd.openxmlformats-officedocument.spreadsheetml.pivotTable+xml" PartName="/xl/pivotTables/pivotTable49.xml"/>
  <Override ContentType="application/vnd.openxmlformats-officedocument.spreadsheetml.pivotTable+xml" PartName="/xl/pivotTables/pivotTable74.xml"/>
  <Override ContentType="application/vnd.openxmlformats-officedocument.spreadsheetml.pivotTable+xml" PartName="/xl/pivotTables/pivotTable36.xml"/>
  <Override ContentType="application/vnd.openxmlformats-officedocument.spreadsheetml.pivotTable+xml" PartName="/xl/pivotTables/pivotTable61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57.xml"/>
  <Override ContentType="application/vnd.openxmlformats-officedocument.spreadsheetml.pivotTable+xml" PartName="/xl/pivotTables/pivotTable87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44.xml"/>
  <Override ContentType="application/vnd.openxmlformats-officedocument.spreadsheetml.pivotTable+xml" PartName="/xl/pivotTables/pivotTable31.xml"/>
  <Override ContentType="application/vnd.openxmlformats-officedocument.spreadsheetml.pivotTable+xml" PartName="/xl/pivotTables/pivotTable115.xml"/>
  <Override ContentType="application/vnd.openxmlformats-officedocument.spreadsheetml.pivotTable+xml" PartName="/xl/pivotTables/pivotTable102.xml"/>
  <Override ContentType="application/vnd.openxmlformats-officedocument.spreadsheetml.pivotTable+xml" PartName="/xl/pivotTables/pivotTable91.xml"/>
  <Override ContentType="application/vnd.openxmlformats-officedocument.spreadsheetml.pivotTable+xml" PartName="/xl/pivotTables/pivotTable128.xml"/>
  <Override ContentType="application/vnd.openxmlformats-officedocument.spreadsheetml.pivotTable+xml" PartName="/xl/pivotTables/pivotTable132.xml"/>
  <Override ContentType="application/vnd.openxmlformats-officedocument.spreadsheetml.pivotTable+xml" PartName="/xl/pivotTables/pivotTable145.xml"/>
  <Override ContentType="application/vnd.openxmlformats-officedocument.spreadsheetml.pivotTable+xml" PartName="/xl/pivotTables/pivotTable38.xml"/>
  <Override ContentType="application/vnd.openxmlformats-officedocument.spreadsheetml.pivotTable+xml" PartName="/xl/pivotTables/pivotTable12.xml"/>
  <Override ContentType="application/vnd.openxmlformats-officedocument.spreadsheetml.pivotTable+xml" PartName="/xl/pivotTables/pivotTable25.xml"/>
  <Override ContentType="application/vnd.openxmlformats-officedocument.spreadsheetml.pivotTable+xml" PartName="/xl/pivotTables/pivotTable68.xml"/>
  <Override ContentType="application/vnd.openxmlformats-officedocument.spreadsheetml.pivotTable+xml" PartName="/xl/pivotTables/pivotTable117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33.xml"/>
  <Override ContentType="application/vnd.openxmlformats-officedocument.spreadsheetml.pivotTable+xml" PartName="/xl/pivotTables/pivotTable133.xml"/>
  <Override ContentType="application/vnd.openxmlformats-officedocument.spreadsheetml.pivotTable+xml" PartName="/xl/pivotTables/pivotTable76.xml"/>
  <Override ContentType="application/vnd.openxmlformats-officedocument.spreadsheetml.pivotTable+xml" PartName="/xl/pivotTables/pivotTable109.xml"/>
  <Override ContentType="application/vnd.openxmlformats-officedocument.spreadsheetml.pivotTable+xml" PartName="/xl/pivotTables/pivotTable41.xml"/>
  <Override ContentType="application/vnd.openxmlformats-officedocument.spreadsheetml.pivotTable+xml" PartName="/xl/pivotTables/pivotTable141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92.xml"/>
  <Override ContentType="application/vnd.openxmlformats-officedocument.spreadsheetml.pivotTable+xml" PartName="/xl/pivotTables/pivotTable100.xml"/>
  <Override ContentType="application/vnd.openxmlformats-officedocument.spreadsheetml.pivotTable+xml" PartName="/xl/pivotTables/pivotTable143.xml"/>
  <Override ContentType="application/vnd.openxmlformats-officedocument.spreadsheetml.pivotTable+xml" PartName="/xl/pivotTables/pivotTable107.xml"/>
  <Override ContentType="application/vnd.openxmlformats-officedocument.spreadsheetml.pivotTable+xml" PartName="/xl/pivotTables/pivotTable84.xml"/>
  <Override ContentType="application/vnd.openxmlformats-officedocument.spreadsheetml.pivotTable+xml" PartName="/xl/pivotTables/pivotTable66.xml"/>
  <Override ContentType="application/vnd.openxmlformats-officedocument.spreadsheetml.pivotTable+xml" PartName="/xl/pivotTables/pivotTable23.xml"/>
  <Override ContentType="application/vnd.openxmlformats-officedocument.spreadsheetml.pivotTable+xml" PartName="/xl/pivotTables/pivotTable27.xml"/>
  <Override ContentType="application/vnd.openxmlformats-officedocument.spreadsheetml.pivotTable+xml" PartName="/xl/pivotTables/pivotTable125.xml"/>
  <Override ContentType="application/vnd.openxmlformats-officedocument.spreadsheetml.pivotTable+xml" PartName="/xl/pivotTables/pivotTable119.xml"/>
  <Override ContentType="application/vnd.openxmlformats-officedocument.spreadsheetml.pivotTable+xml" PartName="/xl/pivotTables/pivotTable82.xml"/>
  <Override ContentType="application/vnd.openxmlformats-officedocument.spreadsheetml.pivotTable+xml" PartName="/xl/pivotTables/pivotTable58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35.xml"/>
  <Override ContentType="application/vnd.openxmlformats-officedocument.spreadsheetml.pivotTable+xml" PartName="/xl/pivotTables/pivotTable78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148.xml"/>
  <Override ContentType="application/vnd.openxmlformats-officedocument.spreadsheetml.pivotTable+xml" PartName="/xl/pivotTables/pivotTable135.xml"/>
  <Override ContentType="application/vnd.openxmlformats-officedocument.spreadsheetml.pivotTable+xml" PartName="/xl/pivotTables/pivotTable105.xml"/>
  <Override ContentType="application/vnd.openxmlformats-officedocument.spreadsheetml.pivotTable+xml" PartName="/xl/pivotTables/pivotTable110.xml"/>
  <Override ContentType="application/vnd.openxmlformats-officedocument.spreadsheetml.pivotTable+xml" PartName="/xl/pivotTables/pivotTable21.xml"/>
  <Override ContentType="application/vnd.openxmlformats-officedocument.spreadsheetml.pivotTable+xml" PartName="/xl/pivotTables/pivotTable94.xml"/>
  <Override ContentType="application/vnd.openxmlformats-officedocument.spreadsheetml.pivotTable+xml" PartName="/xl/pivotTables/pivotTable29.xml"/>
  <Override ContentType="application/vnd.openxmlformats-officedocument.spreadsheetml.pivotTable+xml" PartName="/xl/pivotTables/pivotTable123.xml"/>
  <Override ContentType="application/vnd.openxmlformats-officedocument.spreadsheetml.pivotTable+xml" PartName="/xl/pivotTables/pivotTable64.xml"/>
  <Override ContentType="application/vnd.openxmlformats-officedocument.spreadsheetml.pivotTable+xml" PartName="/xl/pivotTables/pivotTable51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20.xml"/>
  <Override ContentType="application/vnd.openxmlformats-officedocument.spreadsheetml.pivotTable+xml" PartName="/xl/pivotTables/pivotTable54.xml"/>
  <Override ContentType="application/vnd.openxmlformats-officedocument.spreadsheetml.pivotTable+xml" PartName="/xl/pivotTables/pivotTable3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62.xml"/>
  <Override ContentType="application/vnd.openxmlformats-officedocument.spreadsheetml.pivotTable+xml" PartName="/xl/pivotTables/pivotTable129.xml"/>
  <Override ContentType="application/vnd.openxmlformats-officedocument.spreadsheetml.pivotTable+xml" PartName="/xl/pivotTables/pivotTable48.xml"/>
  <Override ContentType="application/vnd.openxmlformats-officedocument.spreadsheetml.pivotTable+xml" PartName="/xl/pivotTables/pivotTable97.xml"/>
  <Override ContentType="application/vnd.openxmlformats-officedocument.spreadsheetml.pivotTable+xml" PartName="/xl/pivotTables/pivotTable45.xml"/>
  <Override ContentType="application/vnd.openxmlformats-officedocument.spreadsheetml.pivotTable+xml" PartName="/xl/pivotTables/pivotTable146.xml"/>
  <Override ContentType="application/vnd.openxmlformats-officedocument.spreadsheetml.pivotTable+xml" PartName="/xl/pivotTables/pivotTable71.xml"/>
  <Override ContentType="application/vnd.openxmlformats-officedocument.spreadsheetml.pivotTable+xml" PartName="/xl/pivotTables/pivotTable103.xml"/>
  <Override ContentType="application/vnd.openxmlformats-officedocument.spreadsheetml.pivotTable+xml" PartName="/xl/pivotTables/pivotTable88.xml"/>
  <Override ContentType="application/vnd.openxmlformats-officedocument.spreadsheetml.pivotTable+xml" PartName="/xl/pivotTables/pivotTable138.xml"/>
  <Override ContentType="application/vnd.openxmlformats-officedocument.spreadsheetml.pivotTable+xml" PartName="/xl/pivotTables/pivotTable112.xml"/>
  <Override ContentType="application/vnd.openxmlformats-officedocument.spreadsheetml.pivotTable+xml" PartName="/xl/pivotTables/pivotTable101.xml"/>
  <Override ContentType="application/vnd.openxmlformats-officedocument.spreadsheetml.pivotTable+xml" PartName="/xl/pivotTables/pivotTable144.xml"/>
  <Override ContentType="application/vnd.openxmlformats-officedocument.spreadsheetml.pivotTable+xml" PartName="/xl/pivotTables/pivotTable13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37.xml"/>
  <Override ContentType="application/vnd.openxmlformats-officedocument.spreadsheetml.pivotTable+xml" PartName="/xl/pivotTables/pivotTable86.xml"/>
  <Override ContentType="application/vnd.openxmlformats-officedocument.spreadsheetml.pivotTable+xml" PartName="/xl/pivotTables/pivotTable43.xml"/>
  <Override ContentType="application/vnd.openxmlformats-officedocument.spreadsheetml.pivotTable+xml" PartName="/xl/pivotTables/pivotTable56.xml"/>
  <Override ContentType="application/vnd.openxmlformats-officedocument.spreadsheetml.pivotTable+xml" PartName="/xl/pivotTables/pivotTable30.xml"/>
  <Override ContentType="application/vnd.openxmlformats-officedocument.spreadsheetml.pivotTable+xml" PartName="/xl/pivotTables/pivotTable73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99.xml"/>
  <Override ContentType="application/vnd.openxmlformats-officedocument.spreadsheetml.pivotTable+xml" PartName="/xl/pivotTables/pivotTable127.xml"/>
  <Override ContentType="application/vnd.openxmlformats-officedocument.spreadsheetml.pivotTable+xml" PartName="/xl/pivotTables/pivotTable60.xml"/>
  <Override ContentType="application/vnd.openxmlformats-officedocument.spreadsheetml.pivotTable+xml" PartName="/xl/pivotTables/pivotTable114.xml"/>
  <Override ContentType="application/vnd.openxmlformats-officedocument.spreadsheetml.pivotTable+xml" PartName="/xl/pivotTables/pivotTable90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5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" sheetId="1" r:id="rId4"/>
    <sheet state="visible" name="JEAN CABALLERO prueba" sheetId="2" r:id="rId5"/>
    <sheet state="visible" name="JEAN CAB CON REFLECTIVO" sheetId="3" r:id="rId6"/>
    <sheet state="visible" name="JEANS CABALLERO" sheetId="4" r:id="rId7"/>
    <sheet state="visible" name="JEANS CERAMICA ITALIA" sheetId="5" r:id="rId8"/>
    <sheet state="visible" name="JEANS DAMA 2025" sheetId="6" r:id="rId9"/>
    <sheet state="visible" name="MODULO DE TERMINACIÓN " sheetId="7" r:id="rId10"/>
    <sheet state="visible" name="PANTALÓN TU CABLE " sheetId="8" r:id="rId11"/>
    <sheet state="visible" name="PANTALÓN DRILL CAMUFLADO" sheetId="9" r:id="rId12"/>
    <sheet state="visible" name="PANTALÓN DRIL " sheetId="10" r:id="rId13"/>
    <sheet state="visible" name="CAMISA ANTIFLUIDO CABALLERO " sheetId="11" r:id="rId14"/>
    <sheet state="visible" name="CAMISA ANTIFLUIDO DAMA " sheetId="12" r:id="rId15"/>
    <sheet state="visible" name="CAMISA ANTIFLUIDO DAMA 43427" sheetId="13" r:id="rId16"/>
    <sheet state="visible" name="PANTALON ANTIFLUIDO" sheetId="14" r:id="rId17"/>
    <sheet state="visible" name="CONJUNTO ANTIFLUIDO CABALLERO 4" sheetId="15" r:id="rId18"/>
    <sheet state="visible" name="POLOS-CONJUNTO ANIFLUIDO CABALL" sheetId="16" r:id="rId19"/>
    <sheet state="visible" name="CHAQUETA IMPERMEABLE 43400" sheetId="17" r:id="rId20"/>
    <sheet state="visible" name="CONJUNTO ANTIFLUIDO DAMA 43427" sheetId="18" r:id="rId21"/>
    <sheet state="visible" name="CHAQUETA IMPERMEABLE TU CABLE " sheetId="19" r:id="rId22"/>
    <sheet state="visible" name="BRAGAS PROCAR" sheetId="20" r:id="rId23"/>
    <sheet state="visible" name="BOLSA DRIL 1313" sheetId="21" r:id="rId24"/>
    <sheet state="visible" name="JEAN DAMA" sheetId="22" r:id="rId25"/>
    <sheet state="visible" name="JEANS CON REFUERZO" sheetId="23" r:id="rId26"/>
    <sheet state="visible" name="PANTALON TRICOM" sheetId="24" r:id="rId27"/>
    <sheet state="visible" name="PANTALON PROCAT" sheetId="25" r:id="rId28"/>
    <sheet state="visible" name="PANTALON MINCIVIL " sheetId="26" r:id="rId29"/>
    <sheet state="visible" name="PANTALON DRILL FOLLAJES HERRERA" sheetId="27" r:id="rId30"/>
    <sheet state="visible" name="PANTALON SACYR" sheetId="28" r:id="rId31"/>
    <sheet state="visible" name="PANTALON MINCIVIL NARANJA" sheetId="29" r:id="rId32"/>
    <sheet state="visible" name="CAMISA DRIL " sheetId="30" r:id="rId33"/>
    <sheet state="visible" name="CAMISA DRIL INGENIERIA INDIGO 4" sheetId="31" r:id="rId34"/>
    <sheet state="visible" name="CAMISA DRIL PRECONCRETOS" sheetId="32" r:id="rId35"/>
    <sheet state="visible" name="CAMISA DRIL REFLECTIVO" sheetId="33" r:id="rId36"/>
    <sheet state="visible" name="CAMISA DRIL CON REFLECTIVO ADRI" sheetId="34" r:id="rId37"/>
    <sheet state="visible" name="CAMISA MINCIVIL CAQUI" sheetId="35" r:id="rId38"/>
    <sheet state="visible" name="CAMISA DRIL- SIN REFLECTIVO GAL" sheetId="36" r:id="rId39"/>
    <sheet state="visible" name="CAMISA MIINCIVIL GALVAN" sheetId="37" r:id="rId40"/>
    <sheet state="visible" name="CAMISA RAVA GROUP GALVAN" sheetId="38" r:id="rId41"/>
    <sheet state="visible" name="CAMISA AGRO HITU" sheetId="39" r:id="rId42"/>
    <sheet state="visible" name="CAMISA AGUAS KPITAL-OXFORD" sheetId="40" r:id="rId43"/>
    <sheet state="visible" name="CAMISA BABU PALMA GALVAN" sheetId="41" r:id="rId44"/>
    <sheet state="visible" name="CAMISA EMTIBU" sheetId="42" r:id="rId45"/>
    <sheet state="visible" name="CAMISA MINCIVIL COMBINADA" sheetId="43" r:id="rId46"/>
    <sheet state="visible" name="CAMISA MINCIVIL NUEVO MODELO" sheetId="44" r:id="rId47"/>
    <sheet state="visible" name="CAMISA SHAMBRAIN CB" sheetId="45" r:id="rId48"/>
    <sheet state="visible" name="CAMISA SHAMBRAIN DM" sheetId="46" r:id="rId49"/>
    <sheet state="visible" name="CAMISA SOLDADOR" sheetId="47" r:id="rId50"/>
    <sheet state="visible" name="CAMISA PALMAS DEL CESAR IGNIFUG" sheetId="48" r:id="rId51"/>
    <sheet state="visible" name="CENTRALES IGNIFUGAS" sheetId="49" r:id="rId52"/>
    <sheet state="visible" name="CAMISA COMBINADA DRILL" sheetId="50" r:id="rId53"/>
    <sheet state="visible" name="CAMISA COMBINADA DRILL cens" sheetId="51" r:id="rId54"/>
    <sheet state="visible" name="Copia de CAMISA SOLDADOR" sheetId="52" r:id="rId55"/>
    <sheet state="visible" name="CAMISA MEGASER" sheetId="53" r:id="rId56"/>
    <sheet state="visible" name="BATA DE CDM" sheetId="54" r:id="rId57"/>
    <sheet state="visible" name="CAMISA ARROCERA GELVEZ CABALLER" sheetId="55" r:id="rId58"/>
    <sheet state="visible" name="CAMISA POLO CABALLERO " sheetId="56" r:id="rId59"/>
    <sheet state="visible" name="CAMISA POLO DAMA " sheetId="57" r:id="rId60"/>
    <sheet state="visible" name="CAMISA POLO EQUIPLAST- DC" sheetId="58" r:id="rId61"/>
    <sheet state="visible" name=" CAMISA POLO CABALLERO REFLE AG" sheetId="59" r:id="rId62"/>
    <sheet state="visible" name="CAMISA POLO DAMA REFLE AGUA DE " sheetId="60" r:id="rId63"/>
    <sheet state="visible" name="CAMISA POLO PERILLA CON SESGO C" sheetId="61" r:id="rId64"/>
    <sheet state="visible" name="CAMISA POLO PECHO Y ESPALDA CON" sheetId="62" r:id="rId65"/>
    <sheet state="visible" name="CAMISA POLO CERAMICA ITALIA" sheetId="63" r:id="rId66"/>
    <sheet state="visible" name="POLO- SUPERMERCADO LUCIO" sheetId="64" r:id="rId67"/>
    <sheet state="visible" name="CAMISA POLO-DAMA CYP TERMINADOS" sheetId="65" r:id="rId68"/>
    <sheet state="visible" name="CAMISA POLO-CABALLERO CYP TERMI" sheetId="66" r:id="rId69"/>
    <sheet state="visible" name="CAMISA POLO QUICK" sheetId="67" r:id="rId70"/>
    <sheet state="visible" name="COFIAS TIPO N" sheetId="68" r:id="rId71"/>
    <sheet state="visible" name="POLO-CAMISA OXFORD EQUIPAST DAM" sheetId="69" r:id="rId72"/>
    <sheet state="visible" name="POLOS MODULO MARIA" sheetId="70" r:id="rId73"/>
    <sheet state="visible" name="COFIAS TIPO DOBLE P" sheetId="71" r:id="rId74"/>
    <sheet state="visible" name="COFIAS TIPO MONJA" sheetId="72" r:id="rId75"/>
    <sheet state="visible" name="COFIA MODELO NUEVO 43491" sheetId="73" r:id="rId76"/>
    <sheet state="visible" name="COFIAS NOVACRON" sheetId="74" r:id="rId77"/>
    <sheet state="visible" name="Camisa Polo Trasguasimales" sheetId="75" r:id="rId78"/>
    <sheet state="visible" name="PANTALON ANTIFLUIDO-POLOS-DANIE" sheetId="76" r:id="rId79"/>
    <sheet state="visible" name="CAMISA OXFORD ML CABALLERO" sheetId="77" r:id="rId80"/>
    <sheet state="visible" name="CAMISA OXFORD MINCIVIL" sheetId="78" r:id="rId81"/>
    <sheet state="visible" name="CAMISA OXFORD-GLOBAL TRONICK CO" sheetId="79" r:id="rId82"/>
    <sheet state="visible" name="CAMISA POLO-SUPERMERCADO LOS SE" sheetId="80" r:id="rId83"/>
    <sheet state="visible" name="CAMISA OXFORD DM" sheetId="81" r:id="rId84"/>
    <sheet state="visible" name="CAMISA DRIL LIVIANO MODULO EDER" sheetId="82" r:id="rId85"/>
    <sheet state="visible" name="CAMISA DRIL AZUL MARINO MODULO " sheetId="83" r:id="rId86"/>
    <sheet state="visible" name="CAMISA DRILL SANSON-GALVAN" sheetId="84" r:id="rId87"/>
    <sheet state="visible" name="POLO-CAMISA DRILL" sheetId="85" r:id="rId88"/>
    <sheet state="visible" name="POLO CUELLO Y PUÑO EN MISMA TEL" sheetId="86" r:id="rId89"/>
    <sheet state="visible" name="CAMISA GASES ORIENTE POLO" sheetId="87" r:id="rId90"/>
    <sheet state="visible" name="OXFORD ACEITE GRASAS C.B" sheetId="88" r:id="rId91"/>
    <sheet state="visible" name="CHALECO MINCIVIL" sheetId="89" r:id="rId92"/>
    <sheet state="visible" name="CHALECO RED Y SERVICO" sheetId="90" r:id="rId93"/>
    <sheet state="visible" name="CHALECO TIPO PERIODISTA  BODEGA" sheetId="91" r:id="rId94"/>
    <sheet state="visible" name="BRAGA DE BODEGA" sheetId="92" r:id="rId95"/>
    <sheet state="visible" name="BRAGA-MINEX" sheetId="93" r:id="rId96"/>
    <sheet state="visible" name="BRAGAS PROCART" sheetId="94" r:id="rId97"/>
    <sheet state="visible" name="BRAGA MONTERREY" sheetId="95" r:id="rId98"/>
    <sheet state="visible" name="BRAGA MINCIVIL" sheetId="96" r:id="rId99"/>
    <sheet state="visible" name="BUSO CUELLO REDONDO-AVICOLA RIC" sheetId="97" r:id="rId100"/>
    <sheet state="visible" name="FRANELA GASES DEL ORIENTE" sheetId="98" r:id="rId101"/>
    <sheet state="visible" name="BUSO CUELLO REDONDO" sheetId="99" r:id="rId102"/>
    <sheet state="visible" name="BUSO CUELLO V TODO REDES" sheetId="100" r:id="rId103"/>
    <sheet state="visible" name="BUSO MINERALES ALTO VIENTO" sheetId="101" r:id="rId104"/>
    <sheet state="visible" name="BUSO MINERALES LCM" sheetId="102" r:id="rId105"/>
    <sheet state="visible" name="BUSO MINA LA UNION" sheetId="103" r:id="rId106"/>
    <sheet state="visible" name="BUSO COQUES REACTIVO" sheetId="104" r:id="rId107"/>
    <sheet state="visible" name="CAMISA POLO CUELLO REDONDO AGUA" sheetId="105" r:id="rId108"/>
    <sheet state="visible" name="FRANELA CUELLO REDONDO-MANGA CO" sheetId="106" r:id="rId109"/>
    <sheet state="visible" name="CAMISA POLO MANGA CORTA-SUPERME" sheetId="107" r:id="rId110"/>
    <sheet state="visible" name="SUDADERA CON REFLECTIVO" sheetId="108" r:id="rId111"/>
    <sheet state="visible" name="SUDADERA SIN REFLECTIVO" sheetId="109" r:id="rId112"/>
    <sheet state="visible" name="SUDADERA ARROCERA GELVEZ" sheetId="110" r:id="rId113"/>
    <sheet state="visible" name="CHALECO CON REFLECTIVO QUICK" sheetId="111" r:id="rId114"/>
    <sheet state="visible" name="satco ingeniería naranja caball" sheetId="112" r:id="rId115"/>
    <sheet state="visible" name="satco ingeniería naranja dama" sheetId="113" r:id="rId116"/>
    <sheet state="visible" name="camisa drill con reflectivo cas" sheetId="114" r:id="rId117"/>
    <sheet state="visible" name="camisa dril aguas capital " sheetId="115" r:id="rId118"/>
    <sheet state="visible" name="palma y trabajo" sheetId="116" r:id="rId119"/>
    <sheet state="visible" name="camubuso con reflectivo agua de" sheetId="117" r:id="rId120"/>
    <sheet state="visible" name="camisa megaserv  point" sheetId="118" r:id="rId121"/>
    <sheet state="visible" name="megaserv point pantalón licra " sheetId="119" r:id="rId122"/>
    <sheet state="visible" name="MODULO" sheetId="120" r:id="rId123"/>
    <sheet state="visible" name="LISTADO DE OPERACIONES" sheetId="121" r:id="rId124"/>
    <sheet state="visible" name="Hoja1" sheetId="122" r:id="rId125"/>
    <sheet state="visible" name="Hoja3" sheetId="123" r:id="rId126"/>
    <sheet state="visible" name="BALANCEO" sheetId="124" r:id="rId127"/>
    <sheet state="visible" name="COSTO M.O" sheetId="125" r:id="rId128"/>
    <sheet state="visible" name="Bioseguridad agroingenium " sheetId="126" r:id="rId129"/>
    <sheet state="visible" name="polo embragues del oriente Verd" sheetId="127" r:id="rId130"/>
    <sheet state="visible" name="Franela cuello redondo mundo de" sheetId="128" r:id="rId131"/>
    <sheet state="visible" name="Franela cuello redondo carbones" sheetId="129" r:id="rId132"/>
    <sheet state="visible" name="Franela cuello redondo ceramica" sheetId="130" r:id="rId133"/>
    <sheet state="visible" name="GARRAS" sheetId="131" r:id="rId134"/>
    <sheet state="visible" name="Jean industrial control de Cali" sheetId="132" r:id="rId135"/>
    <sheet state="visible" name="CAMISA JEAN DESPELUZAR" sheetId="133" r:id="rId136"/>
    <sheet state="visible" name="CAMISA POLO CONTROL DE CALIDAD" sheetId="134" r:id="rId137"/>
    <sheet state="visible" name="SUDADERA CONTROL DE CALIDAD" sheetId="135" r:id="rId138"/>
    <sheet state="visible" name="BRAGAS CONTROL DE CALIDAD" sheetId="136" r:id="rId139"/>
    <sheet state="visible" name="polo gris con metido en malla" sheetId="137" r:id="rId140"/>
    <sheet state="visible" name="jean caballero napoles" sheetId="138" r:id="rId141"/>
    <sheet state="visible" name=" jean dama napoles" sheetId="139" r:id="rId142"/>
    <sheet state="visible" name="COPIA " sheetId="140" r:id="rId143"/>
    <sheet state="visible" name="chaleco periodista Javier barbo" sheetId="141" r:id="rId144"/>
    <sheet state="visible" name="chaqueta impermeable mincivil " sheetId="142" r:id="rId145"/>
    <sheet state="visible" name="CAMISA DRIL EXTRACTORA SAN FERN" sheetId="143" r:id="rId146"/>
    <sheet state="visible" name="Braga unión temporal " sheetId="144" r:id="rId147"/>
    <sheet state="visible" name="camisa polo 44646" sheetId="145" r:id="rId148"/>
    <sheet state="visible" name="chaleco dril combinado sacyr " sheetId="146" r:id="rId149"/>
    <sheet state="visible" name="Chaqueta jean soldador " sheetId="147" r:id="rId150"/>
    <sheet state="visible" name="C.CALIDAD CAM.OXFORD CAB" sheetId="148" r:id="rId151"/>
    <sheet state="visible" name="C.CALIDAD JEAN NAPOLES DAMA" sheetId="149" r:id="rId152"/>
    <sheet state="visible" name="C.CALIDAD CAM. SHAMBRAY" sheetId="150" r:id="rId153"/>
    <sheet state="visible" name="C.CALIDAD PANT. DRILL" sheetId="151" r:id="rId154"/>
    <sheet state="visible" name="C.CALIDAD JEAN NAPOLES" sheetId="152" r:id="rId155"/>
    <sheet state="visible" name=" C.CALIDAD CAM. POLO SPEED" sheetId="153" r:id="rId156"/>
    <sheet state="visible" name="CORTEE" sheetId="154" r:id="rId157"/>
    <sheet state="visible" name="C.CALIDAD PLANCHADO -CAM. OXFOR" sheetId="155" r:id="rId158"/>
    <sheet state="visible" name="...." sheetId="156" r:id="rId159"/>
  </sheets>
  <definedNames>
    <definedName hidden="1" localSheetId="0" name="_xlnm._FilterDatabase">FICHA!$A$2:$H$32</definedName>
    <definedName hidden="1" localSheetId="1" name="_xlnm._FilterDatabase">'JEAN CABALLERO prueba'!$A$2:$F$27</definedName>
    <definedName hidden="1" localSheetId="3" name="_xlnm._FilterDatabase">'JEANS CABALLERO'!$A$2:$H$32</definedName>
    <definedName hidden="1" localSheetId="4" name="_xlnm._FilterDatabase">'JEANS CERAMICA ITALIA'!$A$2:$H$29</definedName>
    <definedName hidden="1" localSheetId="5" name="_xlnm._FilterDatabase">'JEANS DAMA 2025'!$A$2:$H$29</definedName>
    <definedName hidden="1" localSheetId="6" name="_xlnm._FilterDatabase">'MODULO DE TERMINACIÓN '!$A$2:$H$29</definedName>
    <definedName hidden="1" localSheetId="7" name="_xlnm._FilterDatabase">'PANTALÓN TU CABLE '!$A$2:$H$31</definedName>
    <definedName hidden="1" localSheetId="8" name="_xlnm._FilterDatabase">'PANTALÓN DRILL CAMUFLADO'!$A$2:$H$31</definedName>
    <definedName hidden="1" localSheetId="9" name="_xlnm._FilterDatabase">'PANTALÓN DRIL '!$A$2:$H$31</definedName>
    <definedName hidden="1" localSheetId="10" name="_xlnm._FilterDatabase">'CAMISA ANTIFLUIDO CABALLERO '!$A$2:$H$36</definedName>
    <definedName hidden="1" localSheetId="11" name="_xlnm._FilterDatabase">'CAMISA ANTIFLUIDO DAMA '!$A$2:$H$41</definedName>
    <definedName hidden="1" localSheetId="12" name="_xlnm._FilterDatabase">'CAMISA ANTIFLUIDO DAMA 43427'!$A$2:$H$41</definedName>
    <definedName hidden="1" localSheetId="13" name="_xlnm._FilterDatabase">'PANTALON ANTIFLUIDO'!$A$2:$H$28</definedName>
    <definedName hidden="1" localSheetId="14" name="_xlnm._FilterDatabase">'CONJUNTO ANTIFLUIDO CABALLERO 4'!$A$2:$H$35</definedName>
    <definedName hidden="1" localSheetId="15" name="_xlnm._FilterDatabase">'POLOS-CONJUNTO ANIFLUIDO CABALL'!$A$2:$H$35</definedName>
    <definedName hidden="1" localSheetId="16" name="_xlnm._FilterDatabase">'CHAQUETA IMPERMEABLE 43400'!$A$2:$H$39</definedName>
    <definedName hidden="1" localSheetId="17" name="_xlnm._FilterDatabase">'CONJUNTO ANTIFLUIDO DAMA 43427'!$A$2:$H$41</definedName>
    <definedName hidden="1" localSheetId="18" name="_xlnm._FilterDatabase">'CHAQUETA IMPERMEABLE TU CABLE '!$A$2:$H$39</definedName>
    <definedName hidden="1" localSheetId="19" name="_xlnm._FilterDatabase">'BRAGAS PROCAR'!$A$2:$H$45</definedName>
    <definedName hidden="1" localSheetId="20" name="_xlnm._FilterDatabase">'BOLSA DRIL 1313'!$A$2:$H$42</definedName>
    <definedName hidden="1" localSheetId="21" name="_xlnm._FilterDatabase">'JEAN DAMA'!$A$30:$H$43</definedName>
    <definedName hidden="1" localSheetId="22" name="_xlnm._FilterDatabase">'JEANS CON REFUERZO'!$A$2:$H$29</definedName>
    <definedName hidden="1" localSheetId="23" name="_xlnm._FilterDatabase">'PANTALON TRICOM'!$A$2:$H$38</definedName>
    <definedName hidden="1" localSheetId="24" name="_xlnm._FilterDatabase">'PANTALON PROCAT'!$A$2:$H$38</definedName>
    <definedName hidden="1" localSheetId="25" name="_xlnm._FilterDatabase">'PANTALON MINCIVIL '!$A$2:$H$38</definedName>
    <definedName hidden="1" localSheetId="26" name="_xlnm._FilterDatabase">'PANTALON DRILL FOLLAJES HERRERA'!$A$2:$H$38</definedName>
    <definedName hidden="1" localSheetId="27" name="_xlnm._FilterDatabase">'PANTALON SACYR'!$A$2:$H$38</definedName>
    <definedName hidden="1" localSheetId="28" name="_xlnm._FilterDatabase">'PANTALON MINCIVIL NARANJA'!$A$2:$H$38</definedName>
    <definedName hidden="1" localSheetId="29" name="_xlnm._FilterDatabase">'CAMISA DRIL '!$A$2:$H$29</definedName>
    <definedName hidden="1" localSheetId="30" name="_xlnm._FilterDatabase">'CAMISA DRIL INGENIERIA INDIGO 4'!$A$2:$H$33</definedName>
    <definedName hidden="1" localSheetId="31" name="_xlnm._FilterDatabase">'CAMISA DRIL PRECONCRETOS'!$A$2:$H$31</definedName>
    <definedName hidden="1" localSheetId="32" name="_xlnm._FilterDatabase">'CAMISA DRIL REFLECTIVO'!$A$2:$H$34</definedName>
    <definedName hidden="1" localSheetId="33" name="_xlnm._FilterDatabase">'CAMISA DRIL CON REFLECTIVO ADRI'!$A$2:$H$31</definedName>
    <definedName hidden="1" localSheetId="34" name="_xlnm._FilterDatabase">'CAMISA MINCIVIL CAQUI'!$A$2:$H$34</definedName>
    <definedName hidden="1" localSheetId="35" name="_xlnm._FilterDatabase">'CAMISA DRIL- SIN REFLECTIVO GAL'!$A$2:$H$32</definedName>
    <definedName hidden="1" localSheetId="36" name="_xlnm._FilterDatabase">'CAMISA MIINCIVIL GALVAN'!$A$2:$H$37</definedName>
    <definedName hidden="1" localSheetId="37" name="_xlnm._FilterDatabase">'CAMISA RAVA GROUP GALVAN'!$A$2:$H$35</definedName>
    <definedName hidden="1" localSheetId="38" name="_xlnm._FilterDatabase">'CAMISA AGRO HITU'!$A$2:$H$33</definedName>
    <definedName hidden="1" localSheetId="39" name="_xlnm._FilterDatabase">'CAMISA AGUAS KPITAL-OXFORD'!$A$2:$H$33</definedName>
    <definedName hidden="1" localSheetId="40" name="_xlnm._FilterDatabase">'CAMISA BABU PALMA GALVAN'!$A$2:$H$33</definedName>
    <definedName hidden="1" localSheetId="41" name="_xlnm._FilterDatabase">'CAMISA EMTIBU'!$A$2:$H$33</definedName>
    <definedName hidden="1" localSheetId="42" name="_xlnm._FilterDatabase">'CAMISA MINCIVIL COMBINADA'!$A$2:$H$33</definedName>
    <definedName hidden="1" localSheetId="43" name="_xlnm._FilterDatabase">'CAMISA MINCIVIL NUEVO MODELO'!$A$2:$H$33</definedName>
    <definedName hidden="1" localSheetId="44" name="_xlnm._FilterDatabase">'CAMISA SHAMBRAIN CB'!$A$2:$H$30</definedName>
    <definedName hidden="1" localSheetId="45" name="_xlnm._FilterDatabase">'CAMISA SHAMBRAIN DM'!$A$2:$H$32</definedName>
    <definedName hidden="1" localSheetId="46" name="_xlnm._FilterDatabase">'CAMISA SOLDADOR'!$A$2:$H$30</definedName>
    <definedName hidden="1" localSheetId="47" name="_xlnm._FilterDatabase">'CAMISA PALMAS DEL CESAR IGNIFUG'!$A$2:$H$30</definedName>
    <definedName hidden="1" localSheetId="48" name="_xlnm._FilterDatabase">'CENTRALES IGNIFUGAS'!$A$2:$H$30</definedName>
    <definedName hidden="1" localSheetId="49" name="_xlnm._FilterDatabase">'CAMISA COMBINADA DRILL'!$A$2:$H$30</definedName>
    <definedName hidden="1" localSheetId="50" name="_xlnm._FilterDatabase">'CAMISA COMBINADA DRILL cens'!$A$2:$H$30</definedName>
    <definedName hidden="1" localSheetId="51" name="_xlnm._FilterDatabase">'Copia de CAMISA SOLDADOR'!$A$2:$H$30</definedName>
    <definedName hidden="1" localSheetId="52" name="_xlnm._FilterDatabase">'CAMISA MEGASER'!$A$2:$H$30</definedName>
    <definedName hidden="1" localSheetId="53" name="_xlnm._FilterDatabase">'BATA DE CDM'!$A$2:$H$30</definedName>
    <definedName hidden="1" localSheetId="54" name="_xlnm._FilterDatabase">'CAMISA ARROCERA GELVEZ CABALLER'!$A$2:$H$30</definedName>
    <definedName hidden="1" localSheetId="55" name="_xlnm._FilterDatabase">'CAMISA POLO CABALLERO '!$A$2:$H$30</definedName>
    <definedName hidden="1" localSheetId="56" name="_xlnm._FilterDatabase">'CAMISA POLO DAMA '!$A$2:$H$30</definedName>
    <definedName hidden="1" localSheetId="57" name="_xlnm._FilterDatabase">'CAMISA POLO EQUIPLAST- DC'!$A$2:$H$25</definedName>
    <definedName hidden="1" localSheetId="58" name="_xlnm._FilterDatabase">' CAMISA POLO CABALLERO REFLE AG'!$A$2:$H$30</definedName>
    <definedName hidden="1" localSheetId="59" name="_xlnm._FilterDatabase">'CAMISA POLO DAMA REFLE AGUA DE '!$A$2:$H$30</definedName>
    <definedName hidden="1" localSheetId="60" name="_xlnm._FilterDatabase">'CAMISA POLO PERILLA CON SESGO C'!$A$2:$H$30</definedName>
    <definedName hidden="1" localSheetId="61" name="_xlnm._FilterDatabase">'CAMISA POLO PECHO Y ESPALDA CON'!$A$2:$H$35</definedName>
    <definedName hidden="1" localSheetId="62" name="_xlnm._FilterDatabase">'CAMISA POLO CERAMICA ITALIA'!$A$2:$H$30</definedName>
    <definedName hidden="1" localSheetId="63" name="_xlnm._FilterDatabase">'POLO- SUPERMERCADO LUCIO'!$A$2:$H$30</definedName>
    <definedName hidden="1" localSheetId="64" name="_xlnm._FilterDatabase">'CAMISA POLO-DAMA CYP TERMINADOS'!$A$2:$H$30</definedName>
    <definedName hidden="1" localSheetId="65" name="_xlnm._FilterDatabase">'CAMISA POLO-CABALLERO CYP TERMI'!$A$2:$H$30</definedName>
    <definedName hidden="1" localSheetId="66" name="_xlnm._FilterDatabase">'CAMISA POLO QUICK'!$A$2:$H$30</definedName>
    <definedName hidden="1" localSheetId="67" name="_xlnm._FilterDatabase">'COFIAS TIPO N'!$A$2:$H$30</definedName>
    <definedName hidden="1" localSheetId="68" name="_xlnm._FilterDatabase">'POLO-CAMISA OXFORD EQUIPAST DAM'!$A$2:$H$32</definedName>
    <definedName hidden="1" localSheetId="69" name="_xlnm._FilterDatabase">'POLOS MODULO MARIA'!$A$2:$H$31</definedName>
    <definedName hidden="1" localSheetId="70" name="_xlnm._FilterDatabase">'COFIAS TIPO DOBLE P'!$A$2:$H$30</definedName>
    <definedName hidden="1" localSheetId="71" name="_xlnm._FilterDatabase">'COFIAS TIPO MONJA'!$A$2:$H$30</definedName>
    <definedName hidden="1" localSheetId="72" name="_xlnm._FilterDatabase">'COFIA MODELO NUEVO 43491'!$A$2:$H$30</definedName>
    <definedName hidden="1" localSheetId="73" name="_xlnm._FilterDatabase">'COFIAS NOVACRON'!$A$2:$H$30</definedName>
    <definedName hidden="1" localSheetId="74" name="_xlnm._FilterDatabase">'Camisa Polo Trasguasimales'!$A$2:$H$30</definedName>
    <definedName hidden="1" localSheetId="75" name="_xlnm._FilterDatabase">'PANTALON ANTIFLUIDO-POLOS-DANIE'!$A$2:$H$30</definedName>
    <definedName hidden="1" localSheetId="76" name="_xlnm._FilterDatabase">'CAMISA OXFORD ML CABALLERO'!$A$2:$H$30</definedName>
    <definedName hidden="1" localSheetId="77" name="_xlnm._FilterDatabase">'CAMISA OXFORD MINCIVIL'!$A$2:$H$30</definedName>
    <definedName hidden="1" localSheetId="78" name="_xlnm._FilterDatabase">'CAMISA OXFORD-GLOBAL TRONICK CO'!$A$2:$H$44</definedName>
    <definedName hidden="1" localSheetId="79" name="_xlnm._FilterDatabase">'CAMISA POLO-SUPERMERCADO LOS SE'!$A$2:$H$30</definedName>
    <definedName hidden="1" localSheetId="80" name="_xlnm._FilterDatabase">'CAMISA OXFORD DM'!$A$2:$H$22</definedName>
    <definedName hidden="1" localSheetId="81" name="_xlnm._FilterDatabase">'CAMISA DRIL LIVIANO MODULO EDER'!$A$2:$H$30</definedName>
    <definedName hidden="1" localSheetId="82" name="_xlnm._FilterDatabase">'CAMISA DRIL AZUL MARINO MODULO '!$A$2:$H$30</definedName>
    <definedName hidden="1" localSheetId="83" name="_xlnm._FilterDatabase">'CAMISA DRILL SANSON-GALVAN'!$A$2:$H$28</definedName>
    <definedName hidden="1" localSheetId="84" name="_xlnm._FilterDatabase">'POLO-CAMISA DRILL'!$A$2:$H$28</definedName>
    <definedName hidden="1" localSheetId="85" name="_xlnm._FilterDatabase">'POLO CUELLO Y PUÑO EN MISMA TEL'!$A$2:$H$30</definedName>
    <definedName hidden="1" localSheetId="86" name="_xlnm._FilterDatabase">'CAMISA GASES ORIENTE POLO'!$A$2:$H$32</definedName>
    <definedName hidden="1" localSheetId="87" name="_xlnm._FilterDatabase">'OXFORD ACEITE GRASAS C.B'!$A$2:$H$32</definedName>
    <definedName hidden="1" localSheetId="88" name="_xlnm._FilterDatabase">'CHALECO MINCIVIL'!$A$2:$H$25</definedName>
    <definedName hidden="1" localSheetId="89" name="_xlnm._FilterDatabase">'CHALECO RED Y SERVICO'!$A$2:$H$25</definedName>
    <definedName hidden="1" localSheetId="90" name="_xlnm._FilterDatabase">'CHALECO TIPO PERIODISTA  BODEGA'!$A$2:$H$25</definedName>
    <definedName hidden="1" localSheetId="91" name="_xlnm._FilterDatabase">'BRAGA DE BODEGA'!$A$2:$H$30</definedName>
    <definedName hidden="1" localSheetId="92" name="_xlnm._FilterDatabase">'BRAGA-MINEX'!$A$2:$H$30</definedName>
    <definedName hidden="1" localSheetId="93" name="_xlnm._FilterDatabase">'BRAGAS PROCART'!$A$2:$H$30</definedName>
    <definedName hidden="1" localSheetId="94" name="_xlnm._FilterDatabase">'BRAGA MONTERREY'!$A$2:$H$28</definedName>
    <definedName hidden="1" localSheetId="95" name="_xlnm._FilterDatabase">'BRAGA MINCIVIL'!$A$2:$H$62</definedName>
    <definedName hidden="1" localSheetId="96" name="_xlnm._FilterDatabase">'BUSO CUELLO REDONDO-AVICOLA RIC'!$A$2:$H$17</definedName>
    <definedName hidden="1" localSheetId="97" name="_xlnm._FilterDatabase">'FRANELA GASES DEL ORIENTE'!$A$2:$H$17</definedName>
    <definedName hidden="1" localSheetId="98" name="_xlnm._FilterDatabase">'BUSO CUELLO REDONDO'!$A$2:$H$17</definedName>
    <definedName hidden="1" localSheetId="99" name="_xlnm._FilterDatabase">'BUSO CUELLO V TODO REDES'!$A$2:$H$17</definedName>
    <definedName hidden="1" localSheetId="100" name="_xlnm._FilterDatabase">'BUSO MINERALES ALTO VIENTO'!$A$2:$H$17</definedName>
    <definedName hidden="1" localSheetId="101" name="_xlnm._FilterDatabase">'BUSO MINERALES LCM'!$A$2:$H$17</definedName>
    <definedName hidden="1" localSheetId="102" name="_xlnm._FilterDatabase">'BUSO MINA LA UNION'!$A$2:$H$17</definedName>
    <definedName hidden="1" localSheetId="103" name="_xlnm._FilterDatabase">'BUSO COQUES REACTIVO'!$A$2:$H$17</definedName>
    <definedName hidden="1" localSheetId="104" name="_xlnm._FilterDatabase">'CAMISA POLO CUELLO REDONDO AGUA'!$A$2:$H$17</definedName>
    <definedName hidden="1" localSheetId="105" name="_xlnm._FilterDatabase">'FRANELA CUELLO REDONDO-MANGA CO'!$A$2:$H$17</definedName>
    <definedName hidden="1" localSheetId="106" name="_xlnm._FilterDatabase">'CAMISA POLO MANGA CORTA-SUPERME'!$A$2:$H$16</definedName>
    <definedName hidden="1" localSheetId="107" name="_xlnm._FilterDatabase">'SUDADERA CON REFLECTIVO'!$A$2:$H$16</definedName>
    <definedName hidden="1" localSheetId="108" name="_xlnm._FilterDatabase">'SUDADERA SIN REFLECTIVO'!$A$2:$H$16</definedName>
    <definedName hidden="1" localSheetId="109" name="_xlnm._FilterDatabase">'SUDADERA ARROCERA GELVEZ'!$A$2:$H$16</definedName>
    <definedName hidden="1" localSheetId="110" name="_xlnm._FilterDatabase">'CHALECO CON REFLECTIVO QUICK'!$A$2:$H$21</definedName>
    <definedName hidden="1" localSheetId="111" name="_xlnm._FilterDatabase">'satco ingeniería naranja caball'!$A$2:$H$30</definedName>
    <definedName hidden="1" localSheetId="112" name="_xlnm._FilterDatabase">'satco ingeniería naranja dama'!$A$2:$H$31</definedName>
    <definedName hidden="1" localSheetId="113" name="_xlnm._FilterDatabase">'camisa drill con reflectivo cas'!$A$2:$H$33</definedName>
    <definedName hidden="1" localSheetId="114" name="_xlnm._FilterDatabase">'camisa dril aguas capital '!$A$2:$H$36</definedName>
    <definedName hidden="1" localSheetId="115" name="_xlnm._FilterDatabase">'palma y trabajo'!$A$2:$H$30</definedName>
    <definedName hidden="1" localSheetId="116" name="_xlnm._FilterDatabase">'camubuso con reflectivo agua de'!$A$2:$H$28</definedName>
    <definedName hidden="1" localSheetId="117" name="_xlnm._FilterDatabase">'camisa megaserv  point'!$A$2:$H$35</definedName>
    <definedName hidden="1" localSheetId="118" name="_xlnm._FilterDatabase">'megaserv point pantalón licra '!$A$2:$H$28</definedName>
    <definedName hidden="1" localSheetId="125" name="_xlnm._FilterDatabase">'Bioseguridad agroingenium '!$A$2:$H$28</definedName>
    <definedName hidden="1" localSheetId="126" name="_xlnm._FilterDatabase">'polo embragues del oriente Verd'!$A$2:$H$28</definedName>
    <definedName hidden="1" localSheetId="127" name="_xlnm._FilterDatabase">'Franela cuello redondo mundo de'!$A$2:$H$28</definedName>
    <definedName hidden="1" localSheetId="128" name="_xlnm._FilterDatabase">'Franela cuello redondo carbones'!$A$2:$H$28</definedName>
    <definedName hidden="1" localSheetId="129" name="_xlnm._FilterDatabase">'Franela cuello redondo ceramica'!$A$2:$H$28</definedName>
    <definedName hidden="1" localSheetId="130" name="_xlnm._FilterDatabase">GARRAS!$A$2:$H$21</definedName>
    <definedName hidden="1" localSheetId="131" name="_xlnm._FilterDatabase">'Jean industrial control de Cali'!$A$2:$H$6</definedName>
    <definedName hidden="1" localSheetId="132" name="_xlnm._FilterDatabase">'CAMISA JEAN DESPELUZAR'!$A$2:$H$5</definedName>
    <definedName hidden="1" localSheetId="133" name="_xlnm._FilterDatabase">'CAMISA POLO CONTROL DE CALIDAD'!$A$2:$H$4</definedName>
    <definedName hidden="1" localSheetId="134" name="_xlnm._FilterDatabase">'SUDADERA CONTROL DE CALIDAD'!$A$2:$H$6</definedName>
    <definedName hidden="1" localSheetId="135" name="_xlnm._FilterDatabase">'BRAGAS CONTROL DE CALIDAD'!$A$2:$H$6</definedName>
    <definedName hidden="1" localSheetId="136" name="_xlnm._FilterDatabase">'polo gris con metido en malla'!$A$2:$H$31</definedName>
    <definedName hidden="1" localSheetId="137" name="_xlnm._FilterDatabase">'jean caballero napoles'!$A$2:$H$31</definedName>
    <definedName hidden="1" localSheetId="138" name="_xlnm._FilterDatabase">' jean dama napoles'!$A$2:$H$31</definedName>
    <definedName hidden="1" localSheetId="139" name="_xlnm._FilterDatabase">'COPIA '!$A$2:$H$28</definedName>
    <definedName hidden="1" localSheetId="140" name="_xlnm._FilterDatabase">'chaleco periodista Javier barbo'!$A$2:$H$28</definedName>
    <definedName hidden="1" localSheetId="141" name="_xlnm._FilterDatabase">'chaqueta impermeable mincivil '!$A$2:$H$35</definedName>
    <definedName hidden="1" localSheetId="142" name="_xlnm._FilterDatabase">'CAMISA DRIL EXTRACTORA SAN FERN'!$A$2:$H$32</definedName>
    <definedName hidden="1" localSheetId="143" name="_xlnm._FilterDatabase">'Braga unión temporal '!$A$2:$H$36</definedName>
    <definedName hidden="1" localSheetId="144" name="_xlnm._FilterDatabase">'camisa polo 44646'!$A$2:$H$36</definedName>
    <definedName hidden="1" localSheetId="145" name="_xlnm._FilterDatabase">'chaleco dril combinado sacyr '!$A$2:$H$31</definedName>
    <definedName hidden="1" localSheetId="146" name="_xlnm._FilterDatabase">'Chaqueta jean soldador '!$A$2:$H$31</definedName>
    <definedName hidden="1" localSheetId="147" name="_xlnm._FilterDatabase">'C.CALIDAD CAM.OXFORD CAB'!$A$2:$H$36</definedName>
    <definedName hidden="1" localSheetId="148" name="_xlnm._FilterDatabase">'C.CALIDAD JEAN NAPOLES DAMA'!$A$2:$H$36</definedName>
    <definedName hidden="1" localSheetId="149" name="_xlnm._FilterDatabase">'C.CALIDAD CAM. SHAMBRAY'!$A$2:$H$36</definedName>
    <definedName hidden="1" localSheetId="150" name="_xlnm._FilterDatabase">'C.CALIDAD PANT. DRILL'!$A$2:$H$29</definedName>
    <definedName hidden="1" localSheetId="151" name="_xlnm._FilterDatabase">'C.CALIDAD JEAN NAPOLES'!$A$2:$H$36</definedName>
    <definedName hidden="1" localSheetId="152" name="_xlnm._FilterDatabase">' C.CALIDAD CAM. POLO SPEED'!$A$2:$H$36</definedName>
    <definedName hidden="1" localSheetId="153" name="_xlnm._FilterDatabase">CORTEE!$A$2:$H$36</definedName>
    <definedName hidden="1" localSheetId="154" name="_xlnm._FilterDatabase">'C.CALIDAD PLANCHADO -CAM. OXFOR'!$A$2:$H$36</definedName>
    <definedName hidden="1" localSheetId="155" name="_xlnm._FilterDatabase">'....'!$A$2:$H$36</definedName>
  </definedNames>
  <calcPr/>
  <pivotCaches>
    <pivotCache cacheId="0" r:id="rId160"/>
    <pivotCache cacheId="1" r:id="rId161"/>
    <pivotCache cacheId="2" r:id="rId162"/>
    <pivotCache cacheId="3" r:id="rId163"/>
    <pivotCache cacheId="4" r:id="rId164"/>
    <pivotCache cacheId="5" r:id="rId165"/>
    <pivotCache cacheId="6" r:id="rId166"/>
    <pivotCache cacheId="7" r:id="rId167"/>
    <pivotCache cacheId="8" r:id="rId168"/>
    <pivotCache cacheId="9" r:id="rId169"/>
    <pivotCache cacheId="10" r:id="rId170"/>
    <pivotCache cacheId="11" r:id="rId171"/>
    <pivotCache cacheId="12" r:id="rId172"/>
    <pivotCache cacheId="13" r:id="rId173"/>
    <pivotCache cacheId="14" r:id="rId174"/>
    <pivotCache cacheId="15" r:id="rId175"/>
    <pivotCache cacheId="16" r:id="rId176"/>
    <pivotCache cacheId="17" r:id="rId177"/>
    <pivotCache cacheId="18" r:id="rId178"/>
    <pivotCache cacheId="19" r:id="rId179"/>
    <pivotCache cacheId="20" r:id="rId180"/>
    <pivotCache cacheId="21" r:id="rId181"/>
    <pivotCache cacheId="22" r:id="rId182"/>
    <pivotCache cacheId="23" r:id="rId183"/>
    <pivotCache cacheId="24" r:id="rId184"/>
    <pivotCache cacheId="25" r:id="rId185"/>
    <pivotCache cacheId="26" r:id="rId186"/>
    <pivotCache cacheId="27" r:id="rId187"/>
    <pivotCache cacheId="28" r:id="rId188"/>
    <pivotCache cacheId="29" r:id="rId189"/>
    <pivotCache cacheId="30" r:id="rId190"/>
    <pivotCache cacheId="31" r:id="rId191"/>
    <pivotCache cacheId="32" r:id="rId192"/>
    <pivotCache cacheId="33" r:id="rId193"/>
    <pivotCache cacheId="34" r:id="rId194"/>
    <pivotCache cacheId="35" r:id="rId195"/>
    <pivotCache cacheId="36" r:id="rId196"/>
    <pivotCache cacheId="37" r:id="rId197"/>
    <pivotCache cacheId="38" r:id="rId198"/>
    <pivotCache cacheId="39" r:id="rId199"/>
    <pivotCache cacheId="40" r:id="rId200"/>
    <pivotCache cacheId="41" r:id="rId201"/>
    <pivotCache cacheId="42" r:id="rId202"/>
    <pivotCache cacheId="43" r:id="rId203"/>
    <pivotCache cacheId="44" r:id="rId204"/>
    <pivotCache cacheId="45" r:id="rId205"/>
    <pivotCache cacheId="46" r:id="rId206"/>
    <pivotCache cacheId="47" r:id="rId207"/>
    <pivotCache cacheId="48" r:id="rId208"/>
    <pivotCache cacheId="49" r:id="rId209"/>
    <pivotCache cacheId="50" r:id="rId210"/>
    <pivotCache cacheId="51" r:id="rId211"/>
    <pivotCache cacheId="52" r:id="rId212"/>
    <pivotCache cacheId="53" r:id="rId213"/>
    <pivotCache cacheId="54" r:id="rId214"/>
    <pivotCache cacheId="55" r:id="rId215"/>
    <pivotCache cacheId="56" r:id="rId216"/>
    <pivotCache cacheId="57" r:id="rId217"/>
    <pivotCache cacheId="58" r:id="rId218"/>
    <pivotCache cacheId="59" r:id="rId219"/>
    <pivotCache cacheId="60" r:id="rId220"/>
    <pivotCache cacheId="61" r:id="rId221"/>
    <pivotCache cacheId="62" r:id="rId222"/>
    <pivotCache cacheId="63" r:id="rId223"/>
    <pivotCache cacheId="64" r:id="rId224"/>
    <pivotCache cacheId="65" r:id="rId225"/>
    <pivotCache cacheId="66" r:id="rId226"/>
    <pivotCache cacheId="67" r:id="rId227"/>
    <pivotCache cacheId="68" r:id="rId228"/>
    <pivotCache cacheId="69" r:id="rId229"/>
    <pivotCache cacheId="70" r:id="rId230"/>
    <pivotCache cacheId="71" r:id="rId231"/>
    <pivotCache cacheId="72" r:id="rId232"/>
    <pivotCache cacheId="73" r:id="rId233"/>
    <pivotCache cacheId="74" r:id="rId234"/>
    <pivotCache cacheId="75" r:id="rId235"/>
    <pivotCache cacheId="76" r:id="rId236"/>
    <pivotCache cacheId="77" r:id="rId237"/>
    <pivotCache cacheId="78" r:id="rId238"/>
    <pivotCache cacheId="79" r:id="rId239"/>
    <pivotCache cacheId="80" r:id="rId240"/>
    <pivotCache cacheId="81" r:id="rId241"/>
    <pivotCache cacheId="82" r:id="rId242"/>
    <pivotCache cacheId="83" r:id="rId243"/>
    <pivotCache cacheId="84" r:id="rId244"/>
    <pivotCache cacheId="85" r:id="rId245"/>
    <pivotCache cacheId="86" r:id="rId246"/>
    <pivotCache cacheId="87" r:id="rId247"/>
    <pivotCache cacheId="88" r:id="rId248"/>
    <pivotCache cacheId="89" r:id="rId249"/>
    <pivotCache cacheId="90" r:id="rId250"/>
    <pivotCache cacheId="91" r:id="rId251"/>
    <pivotCache cacheId="92" r:id="rId252"/>
    <pivotCache cacheId="93" r:id="rId253"/>
    <pivotCache cacheId="94" r:id="rId254"/>
    <pivotCache cacheId="95" r:id="rId255"/>
    <pivotCache cacheId="96" r:id="rId256"/>
    <pivotCache cacheId="97" r:id="rId257"/>
    <pivotCache cacheId="98" r:id="rId258"/>
    <pivotCache cacheId="99" r:id="rId259"/>
    <pivotCache cacheId="100" r:id="rId260"/>
    <pivotCache cacheId="101" r:id="rId261"/>
    <pivotCache cacheId="102" r:id="rId262"/>
    <pivotCache cacheId="103" r:id="rId263"/>
    <pivotCache cacheId="104" r:id="rId264"/>
    <pivotCache cacheId="105" r:id="rId265"/>
    <pivotCache cacheId="106" r:id="rId266"/>
    <pivotCache cacheId="107" r:id="rId267"/>
    <pivotCache cacheId="108" r:id="rId268"/>
    <pivotCache cacheId="109" r:id="rId269"/>
    <pivotCache cacheId="110" r:id="rId270"/>
    <pivotCache cacheId="111" r:id="rId271"/>
    <pivotCache cacheId="112" r:id="rId272"/>
    <pivotCache cacheId="113" r:id="rId273"/>
    <pivotCache cacheId="114" r:id="rId274"/>
    <pivotCache cacheId="115" r:id="rId275"/>
    <pivotCache cacheId="116" r:id="rId276"/>
    <pivotCache cacheId="117" r:id="rId277"/>
    <pivotCache cacheId="118" r:id="rId278"/>
    <pivotCache cacheId="119" r:id="rId279"/>
    <pivotCache cacheId="120" r:id="rId280"/>
    <pivotCache cacheId="121" r:id="rId281"/>
    <pivotCache cacheId="122" r:id="rId282"/>
    <pivotCache cacheId="123" r:id="rId283"/>
    <pivotCache cacheId="124" r:id="rId284"/>
    <pivotCache cacheId="125" r:id="rId285"/>
    <pivotCache cacheId="126" r:id="rId286"/>
    <pivotCache cacheId="127" r:id="rId287"/>
    <pivotCache cacheId="128" r:id="rId288"/>
    <pivotCache cacheId="129" r:id="rId289"/>
    <pivotCache cacheId="130" r:id="rId290"/>
    <pivotCache cacheId="131" r:id="rId291"/>
    <pivotCache cacheId="132" r:id="rId292"/>
    <pivotCache cacheId="133" r:id="rId293"/>
    <pivotCache cacheId="134" r:id="rId294"/>
    <pivotCache cacheId="135" r:id="rId295"/>
    <pivotCache cacheId="136" r:id="rId296"/>
    <pivotCache cacheId="137" r:id="rId297"/>
    <pivotCache cacheId="138" r:id="rId298"/>
    <pivotCache cacheId="139" r:id="rId299"/>
    <pivotCache cacheId="140" r:id="rId300"/>
    <pivotCache cacheId="141" r:id="rId301"/>
    <pivotCache cacheId="142" r:id="rId302"/>
    <pivotCache cacheId="143" r:id="rId303"/>
    <pivotCache cacheId="144" r:id="rId304"/>
    <pivotCache cacheId="145" r:id="rId305"/>
    <pivotCache cacheId="146" r:id="rId306"/>
    <pivotCache cacheId="147" r:id="rId307"/>
  </pivotCaches>
  <extLst>
    <ext uri="GoogleSheetsCustomDataVersion2">
      <go:sheetsCustomData xmlns:go="http://customooxmlschemas.google.com/" r:id="rId308" roundtripDataChecksum="dhsIyYEoQbGcKo8v95yLqjBpvEOHl2NwgEs3y0JaMFg="/>
    </ext>
  </extLst>
</workbook>
</file>

<file path=xl/sharedStrings.xml><?xml version="1.0" encoding="utf-8"?>
<sst xmlns="http://schemas.openxmlformats.org/spreadsheetml/2006/main" count="22494" uniqueCount="1822">
  <si>
    <t>LETRA</t>
  </si>
  <si>
    <t>OPERACIÓN</t>
  </si>
  <si>
    <t>PRECEDENCIA</t>
  </si>
  <si>
    <t>MAQUINA</t>
  </si>
  <si>
    <t>SAM</t>
  </si>
  <si>
    <t>OPERARIO</t>
  </si>
  <si>
    <t>OP</t>
  </si>
  <si>
    <t>SECCIÓN</t>
  </si>
  <si>
    <t>OPERARIO A</t>
  </si>
  <si>
    <t>Suma de SAM</t>
  </si>
  <si>
    <t>A</t>
  </si>
  <si>
    <t>pegar reflectivo a espalda x2</t>
  </si>
  <si>
    <t>pl</t>
  </si>
  <si>
    <t>jean Carlos</t>
  </si>
  <si>
    <t>Alejandro</t>
  </si>
  <si>
    <t>armar perilla derecha sencilla con interlon</t>
  </si>
  <si>
    <t>B</t>
  </si>
  <si>
    <t>pegar  reflectivo delantero x2</t>
  </si>
  <si>
    <t>brayan</t>
  </si>
  <si>
    <t>pegar cierre mágico a bolsillo x2  ( ucm)</t>
  </si>
  <si>
    <t>C</t>
  </si>
  <si>
    <t>armar perilla izquierda doble con interlon</t>
  </si>
  <si>
    <t>Cristian</t>
  </si>
  <si>
    <t>Total Alejandro</t>
  </si>
  <si>
    <t>D</t>
  </si>
  <si>
    <t>E</t>
  </si>
  <si>
    <t>armar perilla cuadrada de manga x2</t>
  </si>
  <si>
    <t>pegar bolsillo y tapa  x2</t>
  </si>
  <si>
    <t>F</t>
  </si>
  <si>
    <t>embonar bolsillo 2</t>
  </si>
  <si>
    <t>yesica</t>
  </si>
  <si>
    <t>pisar tapa de bolsillo x2</t>
  </si>
  <si>
    <t>G</t>
  </si>
  <si>
    <t>Total brayan</t>
  </si>
  <si>
    <t>H</t>
  </si>
  <si>
    <t>encarar tapa de bolsillo x2</t>
  </si>
  <si>
    <t>I</t>
  </si>
  <si>
    <t>2A</t>
  </si>
  <si>
    <t>J</t>
  </si>
  <si>
    <t>filetear tapa</t>
  </si>
  <si>
    <t>fl</t>
  </si>
  <si>
    <t>gerson</t>
  </si>
  <si>
    <t xml:space="preserve">fijar cierre mágico a manga </t>
  </si>
  <si>
    <t>K</t>
  </si>
  <si>
    <t>encarar cuello</t>
  </si>
  <si>
    <t>Total Cristian</t>
  </si>
  <si>
    <t>L</t>
  </si>
  <si>
    <t>pisar orillo de cuello</t>
  </si>
  <si>
    <t>Franklin</t>
  </si>
  <si>
    <t>pegar logo a cierre magico x2</t>
  </si>
  <si>
    <t>M</t>
  </si>
  <si>
    <t>pisar orillo de pie de cuello</t>
  </si>
  <si>
    <t>N</t>
  </si>
  <si>
    <t xml:space="preserve">preparar tallas </t>
  </si>
  <si>
    <t>O</t>
  </si>
  <si>
    <t>Total Franklin</t>
  </si>
  <si>
    <t>P</t>
  </si>
  <si>
    <t>Q</t>
  </si>
  <si>
    <t xml:space="preserve">armar cuello pisando </t>
  </si>
  <si>
    <t>massiel</t>
  </si>
  <si>
    <t>R</t>
  </si>
  <si>
    <t>hacer orillo de puño</t>
  </si>
  <si>
    <t>pisar costados</t>
  </si>
  <si>
    <t>S</t>
  </si>
  <si>
    <t>unir hombros  x2</t>
  </si>
  <si>
    <t>pisar hombros x2</t>
  </si>
  <si>
    <t>T</t>
  </si>
  <si>
    <t>pisar manga x2</t>
  </si>
  <si>
    <t>U</t>
  </si>
  <si>
    <t>pegar manga x2</t>
  </si>
  <si>
    <t>V</t>
  </si>
  <si>
    <t>W</t>
  </si>
  <si>
    <t>cerrar costados</t>
  </si>
  <si>
    <t>jean carlos</t>
  </si>
  <si>
    <t>Total gerson</t>
  </si>
  <si>
    <t>X</t>
  </si>
  <si>
    <t>Y</t>
  </si>
  <si>
    <t>AA</t>
  </si>
  <si>
    <t>montar cuello a camisa marcando y pisando</t>
  </si>
  <si>
    <t>AB</t>
  </si>
  <si>
    <t xml:space="preserve">montar puño a manga x2 </t>
  </si>
  <si>
    <t>Total jean Carlos</t>
  </si>
  <si>
    <t>AC</t>
  </si>
  <si>
    <t>pisar puño</t>
  </si>
  <si>
    <t>AD</t>
  </si>
  <si>
    <t>hacer ruedo marcando</t>
  </si>
  <si>
    <t>Total massiel</t>
  </si>
  <si>
    <t>Total yesica</t>
  </si>
  <si>
    <t>Suma total</t>
  </si>
  <si>
    <t>Total de operarios</t>
  </si>
  <si>
    <t>Turnos de trabajo</t>
  </si>
  <si>
    <t>Horas/turno</t>
  </si>
  <si>
    <t>T. Disponibe en Horas</t>
  </si>
  <si>
    <t>T. Disponibe en Segundos</t>
  </si>
  <si>
    <t>Meta teórica</t>
  </si>
  <si>
    <t>Meta Real</t>
  </si>
  <si>
    <t>Operario cuello de botella</t>
  </si>
  <si>
    <t>OP9</t>
  </si>
  <si>
    <t>Tiempo cuello de botella (s)</t>
  </si>
  <si>
    <t>SAM Real</t>
  </si>
  <si>
    <t>Meta sugerida (85%)</t>
  </si>
  <si>
    <t>OBSERVACIONES</t>
  </si>
  <si>
    <t>Filetear vista x2</t>
  </si>
  <si>
    <t>N/A</t>
  </si>
  <si>
    <t>FL</t>
  </si>
  <si>
    <t>op1</t>
  </si>
  <si>
    <t>DEL</t>
  </si>
  <si>
    <t>OP1</t>
  </si>
  <si>
    <t>Filetear aletillas</t>
  </si>
  <si>
    <t>OP2</t>
  </si>
  <si>
    <t>2 AG 1/4</t>
  </si>
  <si>
    <t>Aporyar parche</t>
  </si>
  <si>
    <t>Filetear aletillones</t>
  </si>
  <si>
    <t>OP3</t>
  </si>
  <si>
    <t>PL</t>
  </si>
  <si>
    <t>Apoyar puntas</t>
  </si>
  <si>
    <t>Embonar relojeras</t>
  </si>
  <si>
    <t>op2</t>
  </si>
  <si>
    <t>OP4</t>
  </si>
  <si>
    <t>Montar relojera a vista</t>
  </si>
  <si>
    <t>A-D</t>
  </si>
  <si>
    <t>OP5</t>
  </si>
  <si>
    <t>Pegar vistas a telabolsillo x2</t>
  </si>
  <si>
    <t>op3</t>
  </si>
  <si>
    <t>OP6</t>
  </si>
  <si>
    <t>Embonar parches x2</t>
  </si>
  <si>
    <t>op4</t>
  </si>
  <si>
    <t>TRAS</t>
  </si>
  <si>
    <t>Filetear telabolsillo x2</t>
  </si>
  <si>
    <t>OP8</t>
  </si>
  <si>
    <t>PRET - PL</t>
  </si>
  <si>
    <t>Pisar tela bolsillo x2</t>
  </si>
  <si>
    <t>Pegar la vista al delantero x2</t>
  </si>
  <si>
    <t>OP10</t>
  </si>
  <si>
    <t>CRR</t>
  </si>
  <si>
    <t>Reboque x2</t>
  </si>
  <si>
    <t>OP11</t>
  </si>
  <si>
    <t>PRES</t>
  </si>
  <si>
    <t>Encuadrilar x2</t>
  </si>
  <si>
    <t>op5</t>
  </si>
  <si>
    <t>Armar cierre</t>
  </si>
  <si>
    <t>B-C</t>
  </si>
  <si>
    <t>Salario mes</t>
  </si>
  <si>
    <t>Montar cierre al delantero</t>
  </si>
  <si>
    <t>salario día</t>
  </si>
  <si>
    <t>Hacer J</t>
  </si>
  <si>
    <t>Salario hora</t>
  </si>
  <si>
    <t>Encajar</t>
  </si>
  <si>
    <t>O-L</t>
  </si>
  <si>
    <t>Salario minuto</t>
  </si>
  <si>
    <t>Hacer figura al parche x2</t>
  </si>
  <si>
    <t>Salario segundo</t>
  </si>
  <si>
    <t>Parchar</t>
  </si>
  <si>
    <t>op6</t>
  </si>
  <si>
    <t>Cerrar de costados</t>
  </si>
  <si>
    <t>P-R</t>
  </si>
  <si>
    <t>op8</t>
  </si>
  <si>
    <t>ENS</t>
  </si>
  <si>
    <t>Cerrar entrepierna</t>
  </si>
  <si>
    <t>Unir pretinas</t>
  </si>
  <si>
    <t>Costo de Pn M.O (85%)</t>
  </si>
  <si>
    <t>Empretina</t>
  </si>
  <si>
    <t>U-T</t>
  </si>
  <si>
    <t>PRET</t>
  </si>
  <si>
    <t>op9</t>
  </si>
  <si>
    <t>Costo de Pn M.O (100%)</t>
  </si>
  <si>
    <t>Puntas</t>
  </si>
  <si>
    <t>Diferencia</t>
  </si>
  <si>
    <t>Botas x2</t>
  </si>
  <si>
    <t>op10</t>
  </si>
  <si>
    <t>Presilla</t>
  </si>
  <si>
    <t>op11</t>
  </si>
  <si>
    <t xml:space="preserve">             </t>
  </si>
  <si>
    <t>OP7</t>
  </si>
  <si>
    <t>op7</t>
  </si>
  <si>
    <t>Costo de Pn M.O (80%)</t>
  </si>
  <si>
    <t>filetear aletilla</t>
  </si>
  <si>
    <t>leonardo</t>
  </si>
  <si>
    <t>Alexandra</t>
  </si>
  <si>
    <t>montar pretina poniendo pasadores</t>
  </si>
  <si>
    <t>filetear aletillon</t>
  </si>
  <si>
    <t>Total Alexandra</t>
  </si>
  <si>
    <t>montar cierre a aletilla</t>
  </si>
  <si>
    <t>edinson</t>
  </si>
  <si>
    <t>Alexis</t>
  </si>
  <si>
    <t>parchar  x2</t>
  </si>
  <si>
    <t>montar cierre a aletillon colocando marquilla</t>
  </si>
  <si>
    <t>Total Alexis</t>
  </si>
  <si>
    <t>embonar relojera</t>
  </si>
  <si>
    <t>luis</t>
  </si>
  <si>
    <t>Anderson</t>
  </si>
  <si>
    <t>cerrar cola</t>
  </si>
  <si>
    <t>montar relojera a vista</t>
  </si>
  <si>
    <t>guzman</t>
  </si>
  <si>
    <t>cerrar costados x2</t>
  </si>
  <si>
    <t>embonar parche X2</t>
  </si>
  <si>
    <t>pegar cotilla x2</t>
  </si>
  <si>
    <t>filetear vista x2</t>
  </si>
  <si>
    <t>Total Anderson</t>
  </si>
  <si>
    <t>montar vista a telabolsillo  x2</t>
  </si>
  <si>
    <t>felipe</t>
  </si>
  <si>
    <t>Diego</t>
  </si>
  <si>
    <t>encuadrilar x2</t>
  </si>
  <si>
    <t>cerrar telabolsillo  x2</t>
  </si>
  <si>
    <t>pisar telabolsillo x2</t>
  </si>
  <si>
    <t>Total Diego</t>
  </si>
  <si>
    <t>hacer figura de parche X2</t>
  </si>
  <si>
    <t>preparar revoque x2</t>
  </si>
  <si>
    <t>montar cierre a pantalón pisando</t>
  </si>
  <si>
    <t>pisar revoque x2</t>
  </si>
  <si>
    <t>Total edinson</t>
  </si>
  <si>
    <t>hacer J</t>
  </si>
  <si>
    <t>Total felipe</t>
  </si>
  <si>
    <t>encajar</t>
  </si>
  <si>
    <t>cerrar entrepierna</t>
  </si>
  <si>
    <t>cerr</t>
  </si>
  <si>
    <t>Total guzman</t>
  </si>
  <si>
    <t>hacer bota x2</t>
  </si>
  <si>
    <t>yair</t>
  </si>
  <si>
    <t>pre</t>
  </si>
  <si>
    <t>hacer pasadores</t>
  </si>
  <si>
    <t>coll</t>
  </si>
  <si>
    <t>unir pretinas</t>
  </si>
  <si>
    <t>hacer punta x2</t>
  </si>
  <si>
    <t>Total leonardo</t>
  </si>
  <si>
    <t>Total luis</t>
  </si>
  <si>
    <t>Total yair</t>
  </si>
  <si>
    <t>LEONARDO</t>
  </si>
  <si>
    <t>ALEXIS</t>
  </si>
  <si>
    <t>Total ALEXIS</t>
  </si>
  <si>
    <t>CONSUELO</t>
  </si>
  <si>
    <t>LUIS DIAZ</t>
  </si>
  <si>
    <t>Total CONSUELO</t>
  </si>
  <si>
    <t>EDINSON</t>
  </si>
  <si>
    <t>FELIPE Y DIEGO</t>
  </si>
  <si>
    <t>FELIPE</t>
  </si>
  <si>
    <t>GUZMAN Y LUIS</t>
  </si>
  <si>
    <t>GUZMAN</t>
  </si>
  <si>
    <t>Total EDINSON</t>
  </si>
  <si>
    <t>ELIZABETH</t>
  </si>
  <si>
    <t>Total ELIZABETH</t>
  </si>
  <si>
    <t>Total FELIPE</t>
  </si>
  <si>
    <t>JAVIER</t>
  </si>
  <si>
    <t>Total GUZMAN</t>
  </si>
  <si>
    <t>Total JAVIER</t>
  </si>
  <si>
    <t>OSCAR</t>
  </si>
  <si>
    <t>PISAR ENTREPIERNA</t>
  </si>
  <si>
    <t>cotilla</t>
  </si>
  <si>
    <t>Total LEONARDO</t>
  </si>
  <si>
    <t>cerrar de cola</t>
  </si>
  <si>
    <t>Total LUIS DIAZ</t>
  </si>
  <si>
    <t>Total OSCAR</t>
  </si>
  <si>
    <t>Hacer pinzas trasero x2</t>
  </si>
  <si>
    <t>Poner cotilla al trasero x2</t>
  </si>
  <si>
    <t>Cerra de costados</t>
  </si>
  <si>
    <t>Cerrar cola</t>
  </si>
  <si>
    <t>Cerra entrepierna</t>
  </si>
  <si>
    <t>Embonar bolsillos x2</t>
  </si>
  <si>
    <t>Hacer figura 1 x2</t>
  </si>
  <si>
    <t>Hacer figura 2 x2</t>
  </si>
  <si>
    <t>Embonar relojera</t>
  </si>
  <si>
    <t>Filetar aletilla</t>
  </si>
  <si>
    <t>Pegar falso relojera</t>
  </si>
  <si>
    <t>Filetear aletillon</t>
  </si>
  <si>
    <t>Filetear vistas x2</t>
  </si>
  <si>
    <t>Hacer bota</t>
  </si>
  <si>
    <t>Montar falso para vista</t>
  </si>
  <si>
    <t>Hacer revoques x2</t>
  </si>
  <si>
    <t>Pisar costados</t>
  </si>
  <si>
    <t>Pretina</t>
  </si>
  <si>
    <t>Pisar pretina</t>
  </si>
  <si>
    <t xml:space="preserve">Total </t>
  </si>
  <si>
    <t xml:space="preserve">pretina de dama OMEGA bodega </t>
  </si>
  <si>
    <t xml:space="preserve">presilla caballero LABORAL bodega </t>
  </si>
  <si>
    <t>bota Nápoles dama</t>
  </si>
  <si>
    <t xml:space="preserve">cotilla dama bodega </t>
  </si>
  <si>
    <t xml:space="preserve">botas Nápoles caballero </t>
  </si>
  <si>
    <t xml:space="preserve">cola dama </t>
  </si>
  <si>
    <t xml:space="preserve">cola Nápoles caballero </t>
  </si>
  <si>
    <t xml:space="preserve">cotilla Nápoles  caballero </t>
  </si>
  <si>
    <t xml:space="preserve">pretina Nápoles caballero </t>
  </si>
  <si>
    <t xml:space="preserve">pretina dama Nápoles </t>
  </si>
  <si>
    <t>PANTALON DRILL CAMUFLADO</t>
  </si>
  <si>
    <t>PRESILLA SHAMBRAY</t>
  </si>
  <si>
    <t xml:space="preserve">puntas Nápoles dama </t>
  </si>
  <si>
    <t xml:space="preserve">puntas Nápoles caballero </t>
  </si>
  <si>
    <t>poner refuerzo delantero</t>
  </si>
  <si>
    <t>borde bolsillo delantero</t>
  </si>
  <si>
    <t>poner refuerzo trasero</t>
  </si>
  <si>
    <t>ruedo de parche</t>
  </si>
  <si>
    <t xml:space="preserve">cerrar entrepierna </t>
  </si>
  <si>
    <t xml:space="preserve">encajar </t>
  </si>
  <si>
    <t xml:space="preserve">poner belcro en tapa </t>
  </si>
  <si>
    <t xml:space="preserve">filetear aletilla </t>
  </si>
  <si>
    <t xml:space="preserve">poner belcro en bolsillo </t>
  </si>
  <si>
    <t xml:space="preserve">filetear aletillon </t>
  </si>
  <si>
    <t xml:space="preserve">hacer camuflado </t>
  </si>
  <si>
    <t>filetear tapas</t>
  </si>
  <si>
    <t xml:space="preserve">hacer cierre </t>
  </si>
  <si>
    <t>hacer jota</t>
  </si>
  <si>
    <t>ruedo de tapas</t>
  </si>
  <si>
    <t xml:space="preserve">parchar costado </t>
  </si>
  <si>
    <t>pisar tapas</t>
  </si>
  <si>
    <t xml:space="preserve">parchar tracero </t>
  </si>
  <si>
    <t xml:space="preserve">pisar costado </t>
  </si>
  <si>
    <t xml:space="preserve">poner bolsillo delantero </t>
  </si>
  <si>
    <t xml:space="preserve">poner cierre </t>
  </si>
  <si>
    <t xml:space="preserve">poner pretina </t>
  </si>
  <si>
    <t xml:space="preserve">unir costado </t>
  </si>
  <si>
    <t xml:space="preserve">poner reflectivo </t>
  </si>
  <si>
    <t xml:space="preserve">hacer puntas </t>
  </si>
  <si>
    <t xml:space="preserve">hacer botas </t>
  </si>
  <si>
    <t>presillar</t>
  </si>
  <si>
    <t xml:space="preserve">ruedo relojera </t>
  </si>
  <si>
    <t xml:space="preserve">poner relojera en vista </t>
  </si>
  <si>
    <t xml:space="preserve">encuadrilar </t>
  </si>
  <si>
    <t xml:space="preserve">filetear vista </t>
  </si>
  <si>
    <t xml:space="preserve">filetear falso para bolsillo </t>
  </si>
  <si>
    <t xml:space="preserve">filetear tela bolsillo </t>
  </si>
  <si>
    <t xml:space="preserve">poner visita a tela bolsillo </t>
  </si>
  <si>
    <t xml:space="preserve">pisar tela bolsillo </t>
  </si>
  <si>
    <t xml:space="preserve">poner tela bolsillo en delantero </t>
  </si>
  <si>
    <t xml:space="preserve">hacer revoque </t>
  </si>
  <si>
    <t xml:space="preserve">poner cotilla </t>
  </si>
  <si>
    <t xml:space="preserve">ruedo bolsillo </t>
  </si>
  <si>
    <t xml:space="preserve">N/A </t>
  </si>
  <si>
    <t>pisar bolsillo inferior *2</t>
  </si>
  <si>
    <t>cerrar costado</t>
  </si>
  <si>
    <t xml:space="preserve">parchar bolsillo superior </t>
  </si>
  <si>
    <t xml:space="preserve">filetear aventura </t>
  </si>
  <si>
    <t>filetear falso espaldar</t>
  </si>
  <si>
    <t>filetear cuello v</t>
  </si>
  <si>
    <t xml:space="preserve">hacer talla </t>
  </si>
  <si>
    <t>poner talla en falso</t>
  </si>
  <si>
    <t>hacer cuello v</t>
  </si>
  <si>
    <t xml:space="preserve">unir falso a la espalda </t>
  </si>
  <si>
    <t>F D</t>
  </si>
  <si>
    <t>ruedo manga</t>
  </si>
  <si>
    <t>poner cuello v</t>
  </si>
  <si>
    <t>pisar cuello v</t>
  </si>
  <si>
    <t xml:space="preserve">pisar falso a espalda </t>
  </si>
  <si>
    <t xml:space="preserve">unir hombros </t>
  </si>
  <si>
    <t>L G</t>
  </si>
  <si>
    <t>remate de puño</t>
  </si>
  <si>
    <t xml:space="preserve">unir mangas </t>
  </si>
  <si>
    <t>M H</t>
  </si>
  <si>
    <t xml:space="preserve">ruedo de apertura </t>
  </si>
  <si>
    <t>ruedo de camisa</t>
  </si>
  <si>
    <t>P Q</t>
  </si>
  <si>
    <t>R Q</t>
  </si>
  <si>
    <t>porcentaje suplementorio</t>
  </si>
  <si>
    <t xml:space="preserve">pisar bolsillo inferior </t>
  </si>
  <si>
    <t xml:space="preserve">filetear falso cierre </t>
  </si>
  <si>
    <t xml:space="preserve">ruedo cuello </t>
  </si>
  <si>
    <t xml:space="preserve">pisar cuello </t>
  </si>
  <si>
    <t xml:space="preserve">poner talla en cuello </t>
  </si>
  <si>
    <t xml:space="preserve">poner cuello </t>
  </si>
  <si>
    <t>J I</t>
  </si>
  <si>
    <t xml:space="preserve">poner falso a cierre </t>
  </si>
  <si>
    <t>J L</t>
  </si>
  <si>
    <t xml:space="preserve">filetear delantero para cierre </t>
  </si>
  <si>
    <t xml:space="preserve">filetear espalda para cierre </t>
  </si>
  <si>
    <t>Q R</t>
  </si>
  <si>
    <t xml:space="preserve">unir delantero </t>
  </si>
  <si>
    <t xml:space="preserve">pisar delantero </t>
  </si>
  <si>
    <t xml:space="preserve">cerrar entre pierna </t>
  </si>
  <si>
    <t xml:space="preserve">unir trasero </t>
  </si>
  <si>
    <t xml:space="preserve">coser caucho </t>
  </si>
  <si>
    <t xml:space="preserve">pisar trasero </t>
  </si>
  <si>
    <t xml:space="preserve">encarar bolsillo </t>
  </si>
  <si>
    <t xml:space="preserve">poner bolsillo </t>
  </si>
  <si>
    <t xml:space="preserve">filetear bolsillo </t>
  </si>
  <si>
    <t xml:space="preserve">pisar caucho </t>
  </si>
  <si>
    <t>unir costados</t>
  </si>
  <si>
    <t>B D G</t>
  </si>
  <si>
    <t xml:space="preserve">poner caucho </t>
  </si>
  <si>
    <t>ruedo de botas</t>
  </si>
  <si>
    <t>PEGAR BOLSILLO X2</t>
  </si>
  <si>
    <t>PISAR BOLSILLO X2</t>
  </si>
  <si>
    <t>PISAR TIRO X2</t>
  </si>
  <si>
    <t>Z</t>
  </si>
  <si>
    <t>FILETEAR BOLSILLOS X2</t>
  </si>
  <si>
    <t xml:space="preserve">AA </t>
  </si>
  <si>
    <t>V X</t>
  </si>
  <si>
    <t xml:space="preserve">AC </t>
  </si>
  <si>
    <t>AC AD</t>
  </si>
  <si>
    <t>AE</t>
  </si>
  <si>
    <t>AF</t>
  </si>
  <si>
    <t>AG</t>
  </si>
  <si>
    <t>AH</t>
  </si>
  <si>
    <t xml:space="preserve">                                                                           </t>
  </si>
  <si>
    <t>PERILLA EN CUELLO V</t>
  </si>
  <si>
    <t>CERRAR COSTADOS X2</t>
  </si>
  <si>
    <t>PISAR Y EMPAREJAR CUELLO EN V</t>
  </si>
  <si>
    <t>CERRAR DE COSTADO PANTALON</t>
  </si>
  <si>
    <t>UNIR HOMBROS EN PLANA</t>
  </si>
  <si>
    <t>CERRAR ENTREPIERNA</t>
  </si>
  <si>
    <t>FILETEAR FALSOS Y ABERTURAS</t>
  </si>
  <si>
    <t>DOBLADILLO MANGA X2</t>
  </si>
  <si>
    <t>PISAR COSTADO DE SUDADERA</t>
  </si>
  <si>
    <t>FILETEO FALSO Y ABERTURAS DELANTERAS Y TRASERAS</t>
  </si>
  <si>
    <t>FILETEAR HOMBRO</t>
  </si>
  <si>
    <t>MEDIR Y PICAR CAUCHO</t>
  </si>
  <si>
    <t>FILETEO DE BOLSILLO PANTALON</t>
  </si>
  <si>
    <t>PEGAR MANGA</t>
  </si>
  <si>
    <t>ORILLO DE BOTA</t>
  </si>
  <si>
    <t>PEGAR TALLA AL FALSO</t>
  </si>
  <si>
    <t>PISADO DE FALSO TRASERO</t>
  </si>
  <si>
    <t>PISADO DE CAUCHO X2</t>
  </si>
  <si>
    <t>RUEDO DE CAMISAA</t>
  </si>
  <si>
    <t>TIRO DE PANTALON</t>
  </si>
  <si>
    <t>PISAR FALSOS</t>
  </si>
  <si>
    <t>PISAR PUÑOS Y ABERTURAS X2</t>
  </si>
  <si>
    <t>PARCHAR BOLSILLOS X3 YA ESTA EL TIEMPO DE LOS 3</t>
  </si>
  <si>
    <t>PONER FALSO AL TRASERO</t>
  </si>
  <si>
    <t xml:space="preserve">poner wata en espalda </t>
  </si>
  <si>
    <t xml:space="preserve">armar capucha </t>
  </si>
  <si>
    <t xml:space="preserve">pisar wata de espalda </t>
  </si>
  <si>
    <t xml:space="preserve">cerrar costado </t>
  </si>
  <si>
    <t xml:space="preserve">poner wata en delantero </t>
  </si>
  <si>
    <t xml:space="preserve">cerrar costado de forro </t>
  </si>
  <si>
    <t xml:space="preserve">pisar wata de delantero </t>
  </si>
  <si>
    <t>filetear riveti</t>
  </si>
  <si>
    <t xml:space="preserve">poner wata en manga </t>
  </si>
  <si>
    <t xml:space="preserve">hacer bolsillo </t>
  </si>
  <si>
    <t xml:space="preserve">pisar wata de manga </t>
  </si>
  <si>
    <t>hacer puño</t>
  </si>
  <si>
    <t xml:space="preserve">pisar capucha </t>
  </si>
  <si>
    <t xml:space="preserve">poner bolsillo en delantero </t>
  </si>
  <si>
    <t xml:space="preserve">pisar hombro </t>
  </si>
  <si>
    <t xml:space="preserve">poner riveti en bolsillo </t>
  </si>
  <si>
    <t xml:space="preserve">pisar manga </t>
  </si>
  <si>
    <t xml:space="preserve">unir frente de capucha </t>
  </si>
  <si>
    <t xml:space="preserve">poner wata en capucha </t>
  </si>
  <si>
    <t xml:space="preserve">poner capucha </t>
  </si>
  <si>
    <t xml:space="preserve">unir hombro </t>
  </si>
  <si>
    <t xml:space="preserve">       </t>
  </si>
  <si>
    <t xml:space="preserve">poner forro </t>
  </si>
  <si>
    <t xml:space="preserve">unir manga </t>
  </si>
  <si>
    <t xml:space="preserve">unir hombro de forro </t>
  </si>
  <si>
    <t xml:space="preserve">unir manga de forro </t>
  </si>
  <si>
    <t>poner puño</t>
  </si>
  <si>
    <t xml:space="preserve">filetear puño </t>
  </si>
  <si>
    <t xml:space="preserve">pisar chaqueta </t>
  </si>
  <si>
    <t>poner cordon</t>
  </si>
  <si>
    <t>AI</t>
  </si>
  <si>
    <t>AJ</t>
  </si>
  <si>
    <t>X Z AC</t>
  </si>
  <si>
    <t>AF AE</t>
  </si>
  <si>
    <t xml:space="preserve">poner caucho cintura </t>
  </si>
  <si>
    <t xml:space="preserve">pisar caucho cintura </t>
  </si>
  <si>
    <t xml:space="preserve">poner reflectivo en espalda </t>
  </si>
  <si>
    <t xml:space="preserve">pisar puño </t>
  </si>
  <si>
    <t xml:space="preserve">unir costado delantero </t>
  </si>
  <si>
    <t xml:space="preserve">armar camuflado </t>
  </si>
  <si>
    <t>pisar costado delantero</t>
  </si>
  <si>
    <t xml:space="preserve">filetear delantero </t>
  </si>
  <si>
    <t>unir costado espalda</t>
  </si>
  <si>
    <t>pisar costado espalda</t>
  </si>
  <si>
    <t xml:space="preserve">unir costado delantero superior </t>
  </si>
  <si>
    <t xml:space="preserve">pisar camuflado </t>
  </si>
  <si>
    <t xml:space="preserve">pisar costado delantero superior </t>
  </si>
  <si>
    <t xml:space="preserve">unir costado espalda superior </t>
  </si>
  <si>
    <t xml:space="preserve">pisar costado espalda superior </t>
  </si>
  <si>
    <t xml:space="preserve">unir tracero </t>
  </si>
  <si>
    <t xml:space="preserve">pisar tracero </t>
  </si>
  <si>
    <t xml:space="preserve">pisar tapa </t>
  </si>
  <si>
    <t xml:space="preserve">ruedo de bolsillo </t>
  </si>
  <si>
    <t xml:space="preserve">ruedo bolsillo inferior </t>
  </si>
  <si>
    <t xml:space="preserve">poner belcro en camuflado </t>
  </si>
  <si>
    <t xml:space="preserve">ruedo de camuflado </t>
  </si>
  <si>
    <t>poner belcro en tapa</t>
  </si>
  <si>
    <t xml:space="preserve">poner reflectivo delantero </t>
  </si>
  <si>
    <t xml:space="preserve">ruedo de tapa </t>
  </si>
  <si>
    <t xml:space="preserve">unir delantero superior </t>
  </si>
  <si>
    <t xml:space="preserve">unir delantero cintura </t>
  </si>
  <si>
    <t xml:space="preserve">parchar bolsillo bajo delantero </t>
  </si>
  <si>
    <t xml:space="preserve">poner cierre delantero </t>
  </si>
  <si>
    <t xml:space="preserve">parchar delantero </t>
  </si>
  <si>
    <t xml:space="preserve">unir espalda superior </t>
  </si>
  <si>
    <t xml:space="preserve">poner reflectivo espalda </t>
  </si>
  <si>
    <t xml:space="preserve">unir espalda </t>
  </si>
  <si>
    <t xml:space="preserve">poner caucho a espalda </t>
  </si>
  <si>
    <t>unir hombro</t>
  </si>
  <si>
    <t>pisar hombro</t>
  </si>
  <si>
    <t xml:space="preserve">poner manga </t>
  </si>
  <si>
    <t>pisar manga</t>
  </si>
  <si>
    <t>AK</t>
  </si>
  <si>
    <t>AL</t>
  </si>
  <si>
    <t>AM</t>
  </si>
  <si>
    <t xml:space="preserve">poner reflectivo en piernas </t>
  </si>
  <si>
    <t>AN</t>
  </si>
  <si>
    <t xml:space="preserve">parchar camuflado </t>
  </si>
  <si>
    <t>AO</t>
  </si>
  <si>
    <t xml:space="preserve">filetear entrepierna </t>
  </si>
  <si>
    <t>AP</t>
  </si>
  <si>
    <t xml:space="preserve">hacer de tiras </t>
  </si>
  <si>
    <t>filetear bolso</t>
  </si>
  <si>
    <t>ruedo bolso</t>
  </si>
  <si>
    <t>CLL</t>
  </si>
  <si>
    <t>poner tiras</t>
  </si>
  <si>
    <t>SECCION</t>
  </si>
  <si>
    <t>Hacer pinzas trasero</t>
  </si>
  <si>
    <t>Trasero</t>
  </si>
  <si>
    <t>Poner cotilla al trasero</t>
  </si>
  <si>
    <t>Embonar bolsillos</t>
  </si>
  <si>
    <t>Hacer figura 1</t>
  </si>
  <si>
    <t>Hacer figura 2</t>
  </si>
  <si>
    <t>Delantero</t>
  </si>
  <si>
    <t>Filetear vistas</t>
  </si>
  <si>
    <t>Montar vistas al delantero</t>
  </si>
  <si>
    <t>Hacer revoques</t>
  </si>
  <si>
    <t>L-M</t>
  </si>
  <si>
    <t>O,R</t>
  </si>
  <si>
    <t>Ensamble</t>
  </si>
  <si>
    <t>S,G</t>
  </si>
  <si>
    <t>PRT</t>
  </si>
  <si>
    <t>precillar</t>
  </si>
  <si>
    <t>Filetar aletilla / Aletillon</t>
  </si>
  <si>
    <t>G,S</t>
  </si>
  <si>
    <t>TIEMPO BOTELLA</t>
  </si>
  <si>
    <t>reufuerzo izq</t>
  </si>
  <si>
    <t>refuerzo del</t>
  </si>
  <si>
    <t>filetear vista*2</t>
  </si>
  <si>
    <t>alexandra</t>
  </si>
  <si>
    <t>empretinar</t>
  </si>
  <si>
    <t>filetear aletillones</t>
  </si>
  <si>
    <t>puntas</t>
  </si>
  <si>
    <t>filetear aletillas</t>
  </si>
  <si>
    <t>Total alexandra</t>
  </si>
  <si>
    <t>pegar falso vista*2</t>
  </si>
  <si>
    <t>alexis</t>
  </si>
  <si>
    <t>armar camuflado*2</t>
  </si>
  <si>
    <t>filetar tela bolsillo*2</t>
  </si>
  <si>
    <t>poner belcro bolsillo*2</t>
  </si>
  <si>
    <t>pisar tela bolsillo*2</t>
  </si>
  <si>
    <t>Total alexis</t>
  </si>
  <si>
    <t>diego</t>
  </si>
  <si>
    <t>encarar tapas*2</t>
  </si>
  <si>
    <t>reboque*2</t>
  </si>
  <si>
    <t>pisar tapas*2</t>
  </si>
  <si>
    <t>armar cierre</t>
  </si>
  <si>
    <t>poner becro tapa*2</t>
  </si>
  <si>
    <t>pegar cierre delantero</t>
  </si>
  <si>
    <t>poner belcro el bolsillo2</t>
  </si>
  <si>
    <t>encuadrilar*2</t>
  </si>
  <si>
    <t>poner belcro tapas*2</t>
  </si>
  <si>
    <t>unir cola</t>
  </si>
  <si>
    <t>unir pretina</t>
  </si>
  <si>
    <t>pisar cola</t>
  </si>
  <si>
    <t>Total diego</t>
  </si>
  <si>
    <t>parchar camuflado</t>
  </si>
  <si>
    <t>ruedo bolsillo*2</t>
  </si>
  <si>
    <t>filetear tapas*2</t>
  </si>
  <si>
    <t>parchar trasero</t>
  </si>
  <si>
    <t>pisar costado</t>
  </si>
  <si>
    <t>hacer j</t>
  </si>
  <si>
    <t>cerrar entre piernas</t>
  </si>
  <si>
    <t>´FL</t>
  </si>
  <si>
    <t>EMPRE</t>
  </si>
  <si>
    <t>botas</t>
  </si>
  <si>
    <t>nuevo</t>
  </si>
  <si>
    <t>Total nuevo</t>
  </si>
  <si>
    <t>filetiar aletilla</t>
  </si>
  <si>
    <t>alexa</t>
  </si>
  <si>
    <t>filetiar aletillon</t>
  </si>
  <si>
    <t>hacer puntas</t>
  </si>
  <si>
    <t>filetiar pieza roja delantero*2</t>
  </si>
  <si>
    <t>Total alexa</t>
  </si>
  <si>
    <t>pisar pieza roja delantero*2</t>
  </si>
  <si>
    <t>ruedo de bolsillo delantero*2</t>
  </si>
  <si>
    <t>pisar de costado</t>
  </si>
  <si>
    <t>parchar delantero</t>
  </si>
  <si>
    <t>A-B</t>
  </si>
  <si>
    <t>pisar pieza roja trasero*2</t>
  </si>
  <si>
    <t>poner cierre en delantero</t>
  </si>
  <si>
    <t>anderson</t>
  </si>
  <si>
    <t>unir de cola</t>
  </si>
  <si>
    <t>Total anderson</t>
  </si>
  <si>
    <t>filetiar pieza roja trasero*2</t>
  </si>
  <si>
    <t>encarar tapas *2</t>
  </si>
  <si>
    <t>poner velcro en bolsillo*2</t>
  </si>
  <si>
    <t>ruedo de bolsillo trasero*2</t>
  </si>
  <si>
    <t>poner velcro en tapas*2</t>
  </si>
  <si>
    <t xml:space="preserve">N </t>
  </si>
  <si>
    <t>cerrar de costado</t>
  </si>
  <si>
    <t>O-J</t>
  </si>
  <si>
    <t>pegar tapa camuflado</t>
  </si>
  <si>
    <t>filetear tapa*2</t>
  </si>
  <si>
    <t>ruedo de camuflado*2</t>
  </si>
  <si>
    <t>pegar reflectivo en rodillas*2</t>
  </si>
  <si>
    <t>cerrar entrepiernas</t>
  </si>
  <si>
    <t>hacer botas</t>
  </si>
  <si>
    <t>yuliet</t>
  </si>
  <si>
    <t>oscar</t>
  </si>
  <si>
    <t>presillar bolsillo</t>
  </si>
  <si>
    <t>Total oscar</t>
  </si>
  <si>
    <t>Total yuliet</t>
  </si>
  <si>
    <t xml:space="preserve">Leonardo </t>
  </si>
  <si>
    <t>ruedo bolsillo del*2</t>
  </si>
  <si>
    <t>parchar bolsillo del*2</t>
  </si>
  <si>
    <t xml:space="preserve">edinson </t>
  </si>
  <si>
    <t>hacer punta</t>
  </si>
  <si>
    <t>poner cierre delan</t>
  </si>
  <si>
    <t>CERR</t>
  </si>
  <si>
    <t>pisar tapa*2</t>
  </si>
  <si>
    <t>filetear de costado</t>
  </si>
  <si>
    <t>ruedo bolsillo naranja*2</t>
  </si>
  <si>
    <t xml:space="preserve">Total edinson </t>
  </si>
  <si>
    <t>parchar en costado</t>
  </si>
  <si>
    <t>T-S</t>
  </si>
  <si>
    <t>pegar reflectivo piernas</t>
  </si>
  <si>
    <t>Empretr</t>
  </si>
  <si>
    <t xml:space="preserve">Yulieth </t>
  </si>
  <si>
    <t>presillar gris</t>
  </si>
  <si>
    <t>PRESI</t>
  </si>
  <si>
    <t>PRESILL</t>
  </si>
  <si>
    <t xml:space="preserve">Total Leonardo </t>
  </si>
  <si>
    <t xml:space="preserve">Total Yulieth </t>
  </si>
  <si>
    <t>pinzas trajero izq</t>
  </si>
  <si>
    <t>pinzas trajero der</t>
  </si>
  <si>
    <t>Enbonado B. L.</t>
  </si>
  <si>
    <t>edison</t>
  </si>
  <si>
    <t xml:space="preserve">cerrar pretina 2 pisadas </t>
  </si>
  <si>
    <t>Cerrado del tiro</t>
  </si>
  <si>
    <t>A YB</t>
  </si>
  <si>
    <t>leo</t>
  </si>
  <si>
    <t>Montar pasadores</t>
  </si>
  <si>
    <t>Pretina pizar arriba</t>
  </si>
  <si>
    <t>montar B.I.</t>
  </si>
  <si>
    <t>2AGU</t>
  </si>
  <si>
    <t>Total edison</t>
  </si>
  <si>
    <t>Pisado de tiro tra</t>
  </si>
  <si>
    <t>armado bolsillo der</t>
  </si>
  <si>
    <t>montar cierre</t>
  </si>
  <si>
    <t>Armado de cajon B/D</t>
  </si>
  <si>
    <t>Enbonado parche x4</t>
  </si>
  <si>
    <t>Cerrar tapas x5</t>
  </si>
  <si>
    <t>Camuflado armado</t>
  </si>
  <si>
    <t>Jotas</t>
  </si>
  <si>
    <t>Camuflado embolsado</t>
  </si>
  <si>
    <t>Pisado tapas</t>
  </si>
  <si>
    <t>parchando con tapa</t>
  </si>
  <si>
    <t>montar bolsillo</t>
  </si>
  <si>
    <t>Montar pretina</t>
  </si>
  <si>
    <t>Cerrado de costado</t>
  </si>
  <si>
    <t>Pizado costado</t>
  </si>
  <si>
    <t>Camuflado parchado</t>
  </si>
  <si>
    <t>filetear, cerrar pierna</t>
  </si>
  <si>
    <t>botas x2</t>
  </si>
  <si>
    <t>presilla</t>
  </si>
  <si>
    <t>PRESILLADORA</t>
  </si>
  <si>
    <t>Total leo</t>
  </si>
  <si>
    <t>poner aletilla</t>
  </si>
  <si>
    <t>pegar refuerzo traz*2</t>
  </si>
  <si>
    <t>pegar refuerzo del*2</t>
  </si>
  <si>
    <t>pegar belcro bolsillo*2</t>
  </si>
  <si>
    <t>pegar belcro naranja*2 bols</t>
  </si>
  <si>
    <t>pegar belcro naranja*2 tapa</t>
  </si>
  <si>
    <t>pegar belcro tapas*2</t>
  </si>
  <si>
    <t>pegar refuuerzo rodillas</t>
  </si>
  <si>
    <t>alejandro</t>
  </si>
  <si>
    <t>armar tallas</t>
  </si>
  <si>
    <t>cristian</t>
  </si>
  <si>
    <t>Total 0</t>
  </si>
  <si>
    <t>ruedo puños*2</t>
  </si>
  <si>
    <t>yessica</t>
  </si>
  <si>
    <t>ruedo pie cuello</t>
  </si>
  <si>
    <t>perilla doble</t>
  </si>
  <si>
    <t>masiel</t>
  </si>
  <si>
    <t>perilla manga dere</t>
  </si>
  <si>
    <t>perilla manga izq</t>
  </si>
  <si>
    <t>Total alejandro</t>
  </si>
  <si>
    <t>parchar</t>
  </si>
  <si>
    <t>perilla sencilla</t>
  </si>
  <si>
    <t>pisar cuello</t>
  </si>
  <si>
    <t>pisar tapa</t>
  </si>
  <si>
    <t>armar cuello</t>
  </si>
  <si>
    <t>franklin</t>
  </si>
  <si>
    <t>Total cristian</t>
  </si>
  <si>
    <t>K-B</t>
  </si>
  <si>
    <t>jhan carlos</t>
  </si>
  <si>
    <t>pegar cuello</t>
  </si>
  <si>
    <t>pegar manga</t>
  </si>
  <si>
    <t>Total franklin</t>
  </si>
  <si>
    <t>pegar puño</t>
  </si>
  <si>
    <t>ruedo camisa</t>
  </si>
  <si>
    <t>pisar puños</t>
  </si>
  <si>
    <t>Total jhan carlos</t>
  </si>
  <si>
    <t>Total masiel</t>
  </si>
  <si>
    <t>Total yessica</t>
  </si>
  <si>
    <t>reflectivo estomago delantero</t>
  </si>
  <si>
    <t>reflectivo estomago de espalda</t>
  </si>
  <si>
    <t>reflectivo hombro delantero x2</t>
  </si>
  <si>
    <t>reflectivo hombro espalda x2</t>
  </si>
  <si>
    <t>saray</t>
  </si>
  <si>
    <t>monica</t>
  </si>
  <si>
    <t>yulieth</t>
  </si>
  <si>
    <t>poner porta lapicero</t>
  </si>
  <si>
    <t>ruedo porta lapicero</t>
  </si>
  <si>
    <t>Total monica</t>
  </si>
  <si>
    <t>Total saray</t>
  </si>
  <si>
    <t>pegar parche*2</t>
  </si>
  <si>
    <t>pegar reflectvo del</t>
  </si>
  <si>
    <t>pegar reflectivo espa</t>
  </si>
  <si>
    <t>Porcentaje suplementorio</t>
  </si>
  <si>
    <t>Total yulieth</t>
  </si>
  <si>
    <t>reflectivo delantero x4</t>
  </si>
  <si>
    <t>reflectivo trasero x4</t>
  </si>
  <si>
    <t>M-D</t>
  </si>
  <si>
    <t>pegar reflectivo delantero*2</t>
  </si>
  <si>
    <t>pegar reflectivo en mangas*2</t>
  </si>
  <si>
    <t>pegar velcro en tapas</t>
  </si>
  <si>
    <t>pegar velcro en bolsillo</t>
  </si>
  <si>
    <t>pegar reflectivo en espalda*2</t>
  </si>
  <si>
    <t xml:space="preserve">Anderson </t>
  </si>
  <si>
    <t>Rosa</t>
  </si>
  <si>
    <t>Monica</t>
  </si>
  <si>
    <t>pegar reflectivo hombro delan *2</t>
  </si>
  <si>
    <t>pegar reflectivo hombro tras *2</t>
  </si>
  <si>
    <t>Pegar reflectivo mangas *2</t>
  </si>
  <si>
    <t xml:space="preserve">Yeferson </t>
  </si>
  <si>
    <t xml:space="preserve">Total Anderson </t>
  </si>
  <si>
    <t>Total Rosa</t>
  </si>
  <si>
    <t>pisar  porta lapicero</t>
  </si>
  <si>
    <t xml:space="preserve">2AG </t>
  </si>
  <si>
    <t xml:space="preserve">Total Yeferson </t>
  </si>
  <si>
    <t xml:space="preserve">saray </t>
  </si>
  <si>
    <t xml:space="preserve">monica </t>
  </si>
  <si>
    <t>armar parche</t>
  </si>
  <si>
    <t>pegar parche en bolsillo</t>
  </si>
  <si>
    <t xml:space="preserve">yeferson </t>
  </si>
  <si>
    <t xml:space="preserve">Total monica </t>
  </si>
  <si>
    <t xml:space="preserve">Total saray </t>
  </si>
  <si>
    <t xml:space="preserve">pegar reflectivo del horiz * 2 </t>
  </si>
  <si>
    <t xml:space="preserve">pegar reflectivo del vert </t>
  </si>
  <si>
    <t>pegar reflectivo en espalda horiz</t>
  </si>
  <si>
    <t>pegar reflectivo en espalda vert</t>
  </si>
  <si>
    <t xml:space="preserve">Total yeferson </t>
  </si>
  <si>
    <t>pegar vivio del*2</t>
  </si>
  <si>
    <t>pegar porta lapicero manga</t>
  </si>
  <si>
    <t>poner sesgo tapa*2</t>
  </si>
  <si>
    <t>pegar parche manga</t>
  </si>
  <si>
    <t>reflectivo delantero*2</t>
  </si>
  <si>
    <t>reflectivo espalda</t>
  </si>
  <si>
    <t>pegar parche bolsillo</t>
  </si>
  <si>
    <t>armar parche*2</t>
  </si>
  <si>
    <t>unir delantero*2</t>
  </si>
  <si>
    <t>cerra camisa</t>
  </si>
  <si>
    <t>pegar reflectivo del*2</t>
  </si>
  <si>
    <t>pegar reflectivo espalda</t>
  </si>
  <si>
    <t>unir espalda</t>
  </si>
  <si>
    <t>perilla manga der</t>
  </si>
  <si>
    <t>poner manga</t>
  </si>
  <si>
    <t>poner parche delan izqui</t>
  </si>
  <si>
    <t>poner puños</t>
  </si>
  <si>
    <t>K-J</t>
  </si>
  <si>
    <t>poner riata delan dere</t>
  </si>
  <si>
    <t>poner cuello</t>
  </si>
  <si>
    <t>hacer ruedo camisa</t>
  </si>
  <si>
    <t>adriana</t>
  </si>
  <si>
    <t>armar bolsillo con cajon y pestaña</t>
  </si>
  <si>
    <t>filetear el bolsillo azul rey</t>
  </si>
  <si>
    <t>rafael</t>
  </si>
  <si>
    <t>encuellar</t>
  </si>
  <si>
    <t>pisar delantero*2</t>
  </si>
  <si>
    <t>eder</t>
  </si>
  <si>
    <t>filetear guardaboton</t>
  </si>
  <si>
    <t>pisar guardaboton</t>
  </si>
  <si>
    <t>hacer perillas sencillas*2</t>
  </si>
  <si>
    <t>pegar reflectivo delan horiz*2</t>
  </si>
  <si>
    <t>pegar reflectivo delantero vert *2</t>
  </si>
  <si>
    <t>poner tapaboton</t>
  </si>
  <si>
    <t>poner velcro en el portacarnet</t>
  </si>
  <si>
    <t>filetear perillas*2</t>
  </si>
  <si>
    <t>encarar tapa</t>
  </si>
  <si>
    <t>ruedo de puños*2</t>
  </si>
  <si>
    <t>Total adriana</t>
  </si>
  <si>
    <t>parchar bolsillo azul rey</t>
  </si>
  <si>
    <t>ruedo bolsillo</t>
  </si>
  <si>
    <t>parchar bolsillo gris</t>
  </si>
  <si>
    <t>O-N</t>
  </si>
  <si>
    <t>pegar reflectivo a la armilla</t>
  </si>
  <si>
    <t>pisar espalda</t>
  </si>
  <si>
    <t>armar porta carnet</t>
  </si>
  <si>
    <t>pegar reflectivo mangas</t>
  </si>
  <si>
    <t>pegar portacarnet manga izq</t>
  </si>
  <si>
    <t>pegar reflectivo tracero horiz</t>
  </si>
  <si>
    <t>unir mangas*2</t>
  </si>
  <si>
    <t>hacer perilla manga*2</t>
  </si>
  <si>
    <t>Total eder</t>
  </si>
  <si>
    <t>unir hombros</t>
  </si>
  <si>
    <t>P-Q-T</t>
  </si>
  <si>
    <t>op12</t>
  </si>
  <si>
    <t>op13</t>
  </si>
  <si>
    <t>cerrar camisa</t>
  </si>
  <si>
    <t>op14</t>
  </si>
  <si>
    <t>op15</t>
  </si>
  <si>
    <t>op16</t>
  </si>
  <si>
    <t>op17</t>
  </si>
  <si>
    <t>op18</t>
  </si>
  <si>
    <t>op19</t>
  </si>
  <si>
    <t>op20</t>
  </si>
  <si>
    <t>AÑ</t>
  </si>
  <si>
    <t>op21</t>
  </si>
  <si>
    <t>op22</t>
  </si>
  <si>
    <t>op23</t>
  </si>
  <si>
    <t>Total rafael</t>
  </si>
  <si>
    <t>pegar reflectivo mangas*2</t>
  </si>
  <si>
    <t>pegar rflectivo dela*2</t>
  </si>
  <si>
    <t>O-G</t>
  </si>
  <si>
    <t>N-E</t>
  </si>
  <si>
    <t>alejandero</t>
  </si>
  <si>
    <t>Total alejandero</t>
  </si>
  <si>
    <t>perilla embonada</t>
  </si>
  <si>
    <t>unir admilla</t>
  </si>
  <si>
    <t>pisar admilla</t>
  </si>
  <si>
    <t>pinsa delantero*2</t>
  </si>
  <si>
    <t>pinsa trasera</t>
  </si>
  <si>
    <t>poner belcro el bolsillo*2</t>
  </si>
  <si>
    <t>poner belcro tapas *2</t>
  </si>
  <si>
    <t>embonar guarda boton</t>
  </si>
  <si>
    <t>filitear guarda boton</t>
  </si>
  <si>
    <t>pisar guarda boton</t>
  </si>
  <si>
    <t xml:space="preserve">anderson </t>
  </si>
  <si>
    <t>pegar refelctivo delantero</t>
  </si>
  <si>
    <t>filetear tapa bolsillo</t>
  </si>
  <si>
    <t>hacer perilla sencilla *2</t>
  </si>
  <si>
    <t>filetear tapaboton</t>
  </si>
  <si>
    <t>encarar tapa bolsillo</t>
  </si>
  <si>
    <t>pisar tapa bolsillo</t>
  </si>
  <si>
    <t>yeferson</t>
  </si>
  <si>
    <t>pegar parches*2</t>
  </si>
  <si>
    <t>pegar refrectivo espalda</t>
  </si>
  <si>
    <t>ruedo de bolsillo</t>
  </si>
  <si>
    <t>parchar bolsillo</t>
  </si>
  <si>
    <t>perilla de manga izq</t>
  </si>
  <si>
    <t>ruedo de puños *2</t>
  </si>
  <si>
    <t xml:space="preserve">Total anderson </t>
  </si>
  <si>
    <t>ruedo de pie de cuello</t>
  </si>
  <si>
    <t>pegar puños</t>
  </si>
  <si>
    <t>pegar tapaboton</t>
  </si>
  <si>
    <t>pisar tapaboton</t>
  </si>
  <si>
    <t>Total yeferson</t>
  </si>
  <si>
    <t xml:space="preserve">Cristian </t>
  </si>
  <si>
    <t xml:space="preserve">Alejandro </t>
  </si>
  <si>
    <t>hacer perilla sencilla</t>
  </si>
  <si>
    <t xml:space="preserve">Brayan </t>
  </si>
  <si>
    <t>pisar charretera</t>
  </si>
  <si>
    <t xml:space="preserve">Total Alejandro </t>
  </si>
  <si>
    <t xml:space="preserve">gerson </t>
  </si>
  <si>
    <t xml:space="preserve">Yesica </t>
  </si>
  <si>
    <t xml:space="preserve">Total Brayan </t>
  </si>
  <si>
    <t xml:space="preserve">franklin </t>
  </si>
  <si>
    <t>hacer perilla doble</t>
  </si>
  <si>
    <t xml:space="preserve">jhan carlos </t>
  </si>
  <si>
    <t>poner charretera en manga</t>
  </si>
  <si>
    <t xml:space="preserve">Total Cristian </t>
  </si>
  <si>
    <t xml:space="preserve">masiel </t>
  </si>
  <si>
    <t>armar charretel</t>
  </si>
  <si>
    <t xml:space="preserve">Total franklin </t>
  </si>
  <si>
    <t xml:space="preserve">Total gerson </t>
  </si>
  <si>
    <t xml:space="preserve">Total jhan carlos </t>
  </si>
  <si>
    <t xml:space="preserve">Total masiel </t>
  </si>
  <si>
    <t xml:space="preserve">Total Yesica </t>
  </si>
  <si>
    <t>pegar reflectivo superior delantero x2</t>
  </si>
  <si>
    <t>unir pieza superior de delantero x2</t>
  </si>
  <si>
    <t>pegar tira a Manga X2</t>
  </si>
  <si>
    <t>armar perilla sencilla pegando piezas x2</t>
  </si>
  <si>
    <t>pegar reflectivo frente*2</t>
  </si>
  <si>
    <t>pegar reflectivo espalda*2</t>
  </si>
  <si>
    <t>pegar guarda boton del</t>
  </si>
  <si>
    <t>perilla manga iz</t>
  </si>
  <si>
    <t>L-I</t>
  </si>
  <si>
    <t>N-M</t>
  </si>
  <si>
    <t>poner falso espalda</t>
  </si>
  <si>
    <t>filetear delantero*2</t>
  </si>
  <si>
    <t>armar talla</t>
  </si>
  <si>
    <t>fijar delanteri y trasero</t>
  </si>
  <si>
    <t>filetear guarda boton</t>
  </si>
  <si>
    <t>poner guarda boton del</t>
  </si>
  <si>
    <t>filetear hombro</t>
  </si>
  <si>
    <t>ruedo bata</t>
  </si>
  <si>
    <t>hacer avertura*2</t>
  </si>
  <si>
    <t xml:space="preserve"> </t>
  </si>
  <si>
    <t xml:space="preserve">pegar pieza de cofia </t>
  </si>
  <si>
    <t>cerrar tapabocas de cofia</t>
  </si>
  <si>
    <t xml:space="preserve">cerrar costados pegando marquilla </t>
  </si>
  <si>
    <t xml:space="preserve">cerrar hombros </t>
  </si>
  <si>
    <t xml:space="preserve">pegar manga x2 </t>
  </si>
  <si>
    <t>cerrar pieza de hombros con espuma x2</t>
  </si>
  <si>
    <t>pisar mangas</t>
  </si>
  <si>
    <t>fijar cofia y tapabocas a camisa</t>
  </si>
  <si>
    <t>hacer ruedo</t>
  </si>
  <si>
    <t>pegar pieza de espuma en hombro haciendo figuras x2</t>
  </si>
  <si>
    <t>hacer ruedo de cofia</t>
  </si>
  <si>
    <t xml:space="preserve">hacer ruedo de tapabocas </t>
  </si>
  <si>
    <t xml:space="preserve">pegar caucho a puño x2 </t>
  </si>
  <si>
    <t>pegar cofia y tapabocas a camisa</t>
  </si>
  <si>
    <t>pisar puño x2</t>
  </si>
  <si>
    <t xml:space="preserve">pisar cuello de cofia montando marquilla </t>
  </si>
  <si>
    <t>ruedo perilla</t>
  </si>
  <si>
    <t xml:space="preserve">poner interlon perilla </t>
  </si>
  <si>
    <t xml:space="preserve">	pisar puntas puños</t>
  </si>
  <si>
    <t>hacer perilla</t>
  </si>
  <si>
    <t xml:space="preserve">ruedo tapa costura </t>
  </si>
  <si>
    <t xml:space="preserve">parchado </t>
  </si>
  <si>
    <t xml:space="preserve">pisar hombro,manga y puños </t>
  </si>
  <si>
    <t>pisar perilla</t>
  </si>
  <si>
    <t>remate de puños</t>
  </si>
  <si>
    <t>armar perilla con cierre</t>
  </si>
  <si>
    <t xml:space="preserve">pegar pieza en hombro y manga x2 </t>
  </si>
  <si>
    <t>pegar pieza en hombro y manga larga x2</t>
  </si>
  <si>
    <t xml:space="preserve">montar cuello de hilo con tapacosturas </t>
  </si>
  <si>
    <t>pegar reflectivo delantero x2</t>
  </si>
  <si>
    <t>Darwin</t>
  </si>
  <si>
    <t>pegar reflectivo trasero</t>
  </si>
  <si>
    <t>Total Darwin</t>
  </si>
  <si>
    <t>montar sesgo en interlon</t>
  </si>
  <si>
    <t>pegar dos tapas al interlon</t>
  </si>
  <si>
    <t>pisar el orillo</t>
  </si>
  <si>
    <t>dobles de la perilla</t>
  </si>
  <si>
    <t>fijar interlon y cortar</t>
  </si>
  <si>
    <t>armar perilla picando v</t>
  </si>
  <si>
    <t>pegar cesgo a trasero x2</t>
  </si>
  <si>
    <t>pegar cesgo a delantero x2</t>
  </si>
  <si>
    <t>pegar metido a delantero x2</t>
  </si>
  <si>
    <t>pegar metido a trasero x2</t>
  </si>
  <si>
    <t>cerrar cesgo delantero y trasero x4</t>
  </si>
  <si>
    <t xml:space="preserve">pisar cesgo a 1/16 delantero y trasero x4 </t>
  </si>
  <si>
    <t>pisar metido x4</t>
  </si>
  <si>
    <t xml:space="preserve">cerrar costados de manga x2 </t>
  </si>
  <si>
    <t xml:space="preserve">cerrar costados de metido poniendo marquilla </t>
  </si>
  <si>
    <t>marcar mangas x2</t>
  </si>
  <si>
    <t xml:space="preserve">montar metido delantero x2 </t>
  </si>
  <si>
    <t>pisar malla x2</t>
  </si>
  <si>
    <t>unir malla al metido x2</t>
  </si>
  <si>
    <t>marcar espalda</t>
  </si>
  <si>
    <t xml:space="preserve">pisar metidos en delantero </t>
  </si>
  <si>
    <t>reflectivo de mangas</t>
  </si>
  <si>
    <t>FIJAR SESGO EN INTERLON</t>
  </si>
  <si>
    <t>andrea</t>
  </si>
  <si>
    <t>ARMAR PERILLA</t>
  </si>
  <si>
    <t>MONTAR PERILLA</t>
  </si>
  <si>
    <t>niledys</t>
  </si>
  <si>
    <t xml:space="preserve">MONTAR SESGO EN CUELLO </t>
  </si>
  <si>
    <t>Total andrea</t>
  </si>
  <si>
    <t>maria</t>
  </si>
  <si>
    <t>VOLTEAR CUELLO</t>
  </si>
  <si>
    <t>MONTAR puño X2</t>
  </si>
  <si>
    <t>MONTAR SESGO EN PUÑO X2</t>
  </si>
  <si>
    <t>Total maria</t>
  </si>
  <si>
    <t>COLL</t>
  </si>
  <si>
    <t>pisar puntas puños</t>
  </si>
  <si>
    <t>Total niledys</t>
  </si>
  <si>
    <t>E-D</t>
  </si>
  <si>
    <t>unir cuello</t>
  </si>
  <si>
    <t>pisado de cuello</t>
  </si>
  <si>
    <t>unir puños</t>
  </si>
  <si>
    <t>filete manga x2</t>
  </si>
  <si>
    <t>metido de costado y cerrado x2</t>
  </si>
  <si>
    <t>montar manga tobulares x2</t>
  </si>
  <si>
    <t>RUEDO DE PUÑOS</t>
  </si>
  <si>
    <t>orillo filete</t>
  </si>
  <si>
    <t>daniela</t>
  </si>
  <si>
    <t>ruedo</t>
  </si>
  <si>
    <t>darwin</t>
  </si>
  <si>
    <t>Total daniela</t>
  </si>
  <si>
    <t>Total darwin</t>
  </si>
  <si>
    <t>fijar interlon</t>
  </si>
  <si>
    <t>montero yaneth</t>
  </si>
  <si>
    <t>unir hombros derecho</t>
  </si>
  <si>
    <t>fijar interlon bolsillo</t>
  </si>
  <si>
    <t>unir hombros izquierdo</t>
  </si>
  <si>
    <t>fijar interlon perilla mangas</t>
  </si>
  <si>
    <t>montar perilla de mangas</t>
  </si>
  <si>
    <t>unir espaldares y pisado</t>
  </si>
  <si>
    <t>fallado</t>
  </si>
  <si>
    <t>orillo bolsillo</t>
  </si>
  <si>
    <t>perilla delantera izquierda</t>
  </si>
  <si>
    <t>perilla delantera derecha</t>
  </si>
  <si>
    <t>puños</t>
  </si>
  <si>
    <t>parchada</t>
  </si>
  <si>
    <t xml:space="preserve">armar puños </t>
  </si>
  <si>
    <t>unir mangas</t>
  </si>
  <si>
    <t>cerrado a costado</t>
  </si>
  <si>
    <t>pisado</t>
  </si>
  <si>
    <t>montar cuello</t>
  </si>
  <si>
    <t>montar puños</t>
  </si>
  <si>
    <t>Total montero yaneth</t>
  </si>
  <si>
    <t>pegar cinta falla en puño x4</t>
  </si>
  <si>
    <t>pegar cinta falla en cuello liqui liqui</t>
  </si>
  <si>
    <t>pegar cinta falla a manga x2</t>
  </si>
  <si>
    <t>armar cuello liqui liqui montando marquilla</t>
  </si>
  <si>
    <t>montar cuello liqui liqui</t>
  </si>
  <si>
    <t>reflectivo en manga</t>
  </si>
  <si>
    <t>perillas embundado</t>
  </si>
  <si>
    <t>armado</t>
  </si>
  <si>
    <t>tapa costura</t>
  </si>
  <si>
    <t>montar cuello pisado en puños</t>
  </si>
  <si>
    <t>pisado cuello</t>
  </si>
  <si>
    <t xml:space="preserve">maria </t>
  </si>
  <si>
    <t>pisado him y p</t>
  </si>
  <si>
    <t>cerrado costado</t>
  </si>
  <si>
    <t xml:space="preserve">Total maria </t>
  </si>
  <si>
    <t>doble punta</t>
  </si>
  <si>
    <t>javier</t>
  </si>
  <si>
    <t>ana</t>
  </si>
  <si>
    <t>Total ana</t>
  </si>
  <si>
    <t>Total javier</t>
  </si>
  <si>
    <t>unir tracero</t>
  </si>
  <si>
    <t>hacer falda</t>
  </si>
  <si>
    <t>filetear cofias</t>
  </si>
  <si>
    <t>ruedo de cofia</t>
  </si>
  <si>
    <t>poner gorra</t>
  </si>
  <si>
    <t>ruedo cobre bocas</t>
  </si>
  <si>
    <t xml:space="preserve">Collarin </t>
  </si>
  <si>
    <t xml:space="preserve">unir falda </t>
  </si>
  <si>
    <t xml:space="preserve">hacer capucha </t>
  </si>
  <si>
    <t xml:space="preserve">ruedo capucha </t>
  </si>
  <si>
    <t>A C</t>
  </si>
  <si>
    <t>ruedo falda</t>
  </si>
  <si>
    <t xml:space="preserve">unir capucha </t>
  </si>
  <si>
    <t>D E</t>
  </si>
  <si>
    <t xml:space="preserve">pegar cofias montando marquilla </t>
  </si>
  <si>
    <t>filetear lados y hojo</t>
  </si>
  <si>
    <t>pisar cofia</t>
  </si>
  <si>
    <t>jeferson</t>
  </si>
  <si>
    <t>Total jeferson</t>
  </si>
  <si>
    <t>PEGAR TAPA x2</t>
  </si>
  <si>
    <t>Ricardo</t>
  </si>
  <si>
    <t>FIJAR BOLSILLO x2</t>
  </si>
  <si>
    <t>CERRADO DE TIRO x2</t>
  </si>
  <si>
    <t>Daniela</t>
  </si>
  <si>
    <t>CERRADO BOLSILLO</t>
  </si>
  <si>
    <t>CERRADO COSTADO x2</t>
  </si>
  <si>
    <t>PISAR TIRO Y COSTADO</t>
  </si>
  <si>
    <t>FILETEADO DE CAUCHO</t>
  </si>
  <si>
    <t>Total Daniela</t>
  </si>
  <si>
    <t>PISAR CAUCHO</t>
  </si>
  <si>
    <t xml:space="preserve">COSTURA INFERIOR </t>
  </si>
  <si>
    <t>Ruedo BOTAS X2</t>
  </si>
  <si>
    <t>PISAR ENCAUCHADO</t>
  </si>
  <si>
    <t>Total Ricardo</t>
  </si>
  <si>
    <t>pegar interlon perilla*2</t>
  </si>
  <si>
    <t xml:space="preserve">cerrar camisa </t>
  </si>
  <si>
    <t>E-C</t>
  </si>
  <si>
    <t xml:space="preserve">perilla sencilla </t>
  </si>
  <si>
    <t xml:space="preserve">perilla manga izq </t>
  </si>
  <si>
    <t xml:space="preserve">perilla doble </t>
  </si>
  <si>
    <t>puño interlon</t>
  </si>
  <si>
    <t>unir admilla y pisar</t>
  </si>
  <si>
    <t>perilla de manga der</t>
  </si>
  <si>
    <t xml:space="preserve">armar tallas </t>
  </si>
  <si>
    <t>fijar hombro</t>
  </si>
  <si>
    <t xml:space="preserve">pegar cuello </t>
  </si>
  <si>
    <t xml:space="preserve">preparar para plancha </t>
  </si>
  <si>
    <t xml:space="preserve">encarar puño picando x2 </t>
  </si>
  <si>
    <t xml:space="preserve">preparar x tallas </t>
  </si>
  <si>
    <t xml:space="preserve">montar almillas a espalda </t>
  </si>
  <si>
    <t>pegar interlon a perilla x2</t>
  </si>
  <si>
    <t xml:space="preserve">pegar bolsillo poniendo marquilla </t>
  </si>
  <si>
    <t xml:space="preserve">pisar metido </t>
  </si>
  <si>
    <t>pegar interlon a bolsillo</t>
  </si>
  <si>
    <t>pegar metido a perilla x2</t>
  </si>
  <si>
    <t>pegar mangas x2</t>
  </si>
  <si>
    <t>pegar interlon a perilla de puño x2</t>
  </si>
  <si>
    <t>pisar perilla x2</t>
  </si>
  <si>
    <t xml:space="preserve">montar piezas para hacer  perillas de puño x2 </t>
  </si>
  <si>
    <t>picar y hacer perilla de puño x2</t>
  </si>
  <si>
    <t>hacer orillo de puño x2</t>
  </si>
  <si>
    <t xml:space="preserve">hacer ruedo de bolsillo </t>
  </si>
  <si>
    <t>pisar almillas a 1/16</t>
  </si>
  <si>
    <t>pegar perilla a delantero x2</t>
  </si>
  <si>
    <t xml:space="preserve">unir hombros x2 </t>
  </si>
  <si>
    <t>hacer orillo de pie de ciello</t>
  </si>
  <si>
    <t>marcar para pegar puño a manga x2</t>
  </si>
  <si>
    <t>encarar pie de cuello en cuello</t>
  </si>
  <si>
    <t>montar cuello a camisa pisando</t>
  </si>
  <si>
    <t>montar puño a manga haciendo pinza x2</t>
  </si>
  <si>
    <t>marcar cuello para montar</t>
  </si>
  <si>
    <t>pisar puño en manga con metido x2</t>
  </si>
  <si>
    <t xml:space="preserve">pisar cuello y pie de cuello abierto </t>
  </si>
  <si>
    <t xml:space="preserve">hacer ruedo </t>
  </si>
  <si>
    <t>131,4</t>
  </si>
  <si>
    <t>FIJAR PERILLA</t>
  </si>
  <si>
    <t>ANDREA</t>
  </si>
  <si>
    <t>MONTAR SESGO</t>
  </si>
  <si>
    <t>YULIET</t>
  </si>
  <si>
    <t>ARMAR CUELLO CON SESGO</t>
  </si>
  <si>
    <t>MONTAR SESGO A MANGA</t>
  </si>
  <si>
    <t>MONTAR CUELLO</t>
  </si>
  <si>
    <t>TAPA COSTURA</t>
  </si>
  <si>
    <t>PISADO CUELLO</t>
  </si>
  <si>
    <t>Total ANDREA</t>
  </si>
  <si>
    <t>PIZADO DE CUELLO Y PERILLA</t>
  </si>
  <si>
    <t>Total YULIET</t>
  </si>
  <si>
    <t>hacer pinza dl*2</t>
  </si>
  <si>
    <t>hacer pinza traz</t>
  </si>
  <si>
    <t>perilla sencilla*2</t>
  </si>
  <si>
    <t>ruedos puños*2</t>
  </si>
  <si>
    <t>H-J</t>
  </si>
  <si>
    <t>pegar reflectivo a manga</t>
  </si>
  <si>
    <t>EDER</t>
  </si>
  <si>
    <t>reflectivo a hombro espalda</t>
  </si>
  <si>
    <t>orillo de bolsillo</t>
  </si>
  <si>
    <t>RAFAEL</t>
  </si>
  <si>
    <t>ADRIANA</t>
  </si>
  <si>
    <t xml:space="preserve">tapa </t>
  </si>
  <si>
    <t>doble pie de cuello</t>
  </si>
  <si>
    <t xml:space="preserve">reflectivo a hombro </t>
  </si>
  <si>
    <t>perilla a delantero</t>
  </si>
  <si>
    <t>cerrar cuello</t>
  </si>
  <si>
    <t>Total ADRIANA</t>
  </si>
  <si>
    <t>parchar con tapa</t>
  </si>
  <si>
    <t>perilla de manga</t>
  </si>
  <si>
    <t>Total EDER</t>
  </si>
  <si>
    <t>Total RAFAEL</t>
  </si>
  <si>
    <t>Reflectivo delantero x4</t>
  </si>
  <si>
    <t>BRAYAN</t>
  </si>
  <si>
    <t>Reflectivo trasero x4</t>
  </si>
  <si>
    <t>JERSON</t>
  </si>
  <si>
    <t>montar cuellos</t>
  </si>
  <si>
    <t>orillo de puño</t>
  </si>
  <si>
    <t>Pisar hombro</t>
  </si>
  <si>
    <t>pisar pie de cuello</t>
  </si>
  <si>
    <t>cerrado de costado</t>
  </si>
  <si>
    <t>Total BRAYAN</t>
  </si>
  <si>
    <t>pisado de puños</t>
  </si>
  <si>
    <t>Total JERSON</t>
  </si>
  <si>
    <t>SARAY</t>
  </si>
  <si>
    <t>MONICA</t>
  </si>
  <si>
    <t xml:space="preserve">ANDERSON </t>
  </si>
  <si>
    <t xml:space="preserve">Total ANDERSON </t>
  </si>
  <si>
    <t xml:space="preserve">JEFFERSON </t>
  </si>
  <si>
    <t xml:space="preserve">JEFERSON </t>
  </si>
  <si>
    <t xml:space="preserve">LILIANA </t>
  </si>
  <si>
    <t xml:space="preserve">Total JEFERSON </t>
  </si>
  <si>
    <t>2 AGU</t>
  </si>
  <si>
    <t xml:space="preserve">Total JEFFERSON </t>
  </si>
  <si>
    <t>I- J-K-L</t>
  </si>
  <si>
    <t xml:space="preserve">Total LILIANA </t>
  </si>
  <si>
    <t>Total MONICA</t>
  </si>
  <si>
    <t>Total SARAY</t>
  </si>
  <si>
    <t>perrilla manga</t>
  </si>
  <si>
    <t>perilla sencilla delantero derecho</t>
  </si>
  <si>
    <t>armar cuellos</t>
  </si>
  <si>
    <t>perilla doble delantero izquierdo</t>
  </si>
  <si>
    <t>armar puños</t>
  </si>
  <si>
    <t>enbonado de puños X2</t>
  </si>
  <si>
    <t xml:space="preserve">cerrado cuello </t>
  </si>
  <si>
    <t>orillo de pie de cuello</t>
  </si>
  <si>
    <t>cerrado de tapas</t>
  </si>
  <si>
    <t>enbonado de parches</t>
  </si>
  <si>
    <t>parchado con tapa</t>
  </si>
  <si>
    <t>pisar hombros</t>
  </si>
  <si>
    <t>pisado de costado</t>
  </si>
  <si>
    <t xml:space="preserve">pisar mangas </t>
  </si>
  <si>
    <t xml:space="preserve">ruedo </t>
  </si>
  <si>
    <t>Porecntaje suplementorio</t>
  </si>
  <si>
    <t>dobles perilla</t>
  </si>
  <si>
    <t xml:space="preserve">fijar  perilla </t>
  </si>
  <si>
    <t>armado de perilla</t>
  </si>
  <si>
    <t>armado de cuello</t>
  </si>
  <si>
    <t xml:space="preserve">unir puños </t>
  </si>
  <si>
    <t>juliet</t>
  </si>
  <si>
    <t>pisar mangas y puños</t>
  </si>
  <si>
    <t>cerrado costados</t>
  </si>
  <si>
    <t>tallado y pisado puño</t>
  </si>
  <si>
    <t>Total juliet</t>
  </si>
  <si>
    <t>pegar interlon delantero*2</t>
  </si>
  <si>
    <t>poner interlon bolsillo*2</t>
  </si>
  <si>
    <t>orillo sesgo</t>
  </si>
  <si>
    <t>pegar sesgo tapa*2</t>
  </si>
  <si>
    <t>encarar tapa*2</t>
  </si>
  <si>
    <t>pegar reflectivo dela*2</t>
  </si>
  <si>
    <t xml:space="preserve">ruedo pie cuello </t>
  </si>
  <si>
    <t>ruedo perilla*2</t>
  </si>
  <si>
    <t>pegar admilla</t>
  </si>
  <si>
    <t>Q-F</t>
  </si>
  <si>
    <t>S-B</t>
  </si>
  <si>
    <t>poner interlon perilla*2</t>
  </si>
  <si>
    <t>armar pieza manga*2</t>
  </si>
  <si>
    <t>perilla manda dere</t>
  </si>
  <si>
    <t>K-D</t>
  </si>
  <si>
    <t>M-B</t>
  </si>
  <si>
    <t>reflectivo delantero*2 vert</t>
  </si>
  <si>
    <t>reflectivo delantero horiz</t>
  </si>
  <si>
    <t>pegar admilla y pisar</t>
  </si>
  <si>
    <t>Pl</t>
  </si>
  <si>
    <t>pegar reflectivo trasero vertical*2</t>
  </si>
  <si>
    <t>pegar cierre deln</t>
  </si>
  <si>
    <t xml:space="preserve">unir hombro y pisar hombro </t>
  </si>
  <si>
    <t>F-D</t>
  </si>
  <si>
    <t>unir hombro y pisar tras malla</t>
  </si>
  <si>
    <t>pisar el cuello</t>
  </si>
  <si>
    <t>pegar malla chaleco</t>
  </si>
  <si>
    <t>montar el cuello</t>
  </si>
  <si>
    <t>pisar chaleco</t>
  </si>
  <si>
    <t>pegar belcro guarda botón*2</t>
  </si>
  <si>
    <t>cerrar guarda boton</t>
  </si>
  <si>
    <t>pegar guarda botón y pisar</t>
  </si>
  <si>
    <t>pegar belcro deln der*2</t>
  </si>
  <si>
    <t>cerrar chaleco* dentro</t>
  </si>
  <si>
    <t>pegar cierre</t>
  </si>
  <si>
    <t>armar tira hebillas*4</t>
  </si>
  <si>
    <t>poner Velcro tapa*4</t>
  </si>
  <si>
    <t>filetear tapas*4</t>
  </si>
  <si>
    <t>poner belcro bolsillo*4</t>
  </si>
  <si>
    <t>pisar tapas*4</t>
  </si>
  <si>
    <t xml:space="preserve">poner tira hebillas </t>
  </si>
  <si>
    <t>armar camuflado*4</t>
  </si>
  <si>
    <t>encarar tapas*4</t>
  </si>
  <si>
    <t>ruedo bolsillo*4</t>
  </si>
  <si>
    <t>pisar camuflado*4</t>
  </si>
  <si>
    <t xml:space="preserve">                                                                                                                                       </t>
  </si>
  <si>
    <t>armar tira porta radio</t>
  </si>
  <si>
    <t xml:space="preserve">pegar tira delantero </t>
  </si>
  <si>
    <t>unir malla</t>
  </si>
  <si>
    <t>unir malla con chaleco</t>
  </si>
  <si>
    <t>cerrar chaleco</t>
  </si>
  <si>
    <t>I-M</t>
  </si>
  <si>
    <t>poner tiras chaleco</t>
  </si>
  <si>
    <t>ruedo de chalecho</t>
  </si>
  <si>
    <t>pegar falso cierre*2</t>
  </si>
  <si>
    <t>pegar reflectivo piernas*2</t>
  </si>
  <si>
    <t>pegar reflectivo manga</t>
  </si>
  <si>
    <t xml:space="preserve">Gerson </t>
  </si>
  <si>
    <t>filetear delanteros</t>
  </si>
  <si>
    <t>armar bolsillo*2</t>
  </si>
  <si>
    <t>G-H</t>
  </si>
  <si>
    <t>ruedo de parche trasero</t>
  </si>
  <si>
    <t>filetear cola</t>
  </si>
  <si>
    <t>ruedo bolsillo trasero*2</t>
  </si>
  <si>
    <t>ruedo cuello</t>
  </si>
  <si>
    <t>unir trasero con espalda</t>
  </si>
  <si>
    <t>cerrar braga</t>
  </si>
  <si>
    <t>unir hombro y entre piernas</t>
  </si>
  <si>
    <t xml:space="preserve">P </t>
  </si>
  <si>
    <t>pisar hombro y entre piernas</t>
  </si>
  <si>
    <t xml:space="preserve">Total Gerson </t>
  </si>
  <si>
    <t>ruedo bota y manga</t>
  </si>
  <si>
    <t>unir cierre con bolsillo</t>
  </si>
  <si>
    <t>RUEDO DE BOTA</t>
  </si>
  <si>
    <t>PONER PUÑO</t>
  </si>
  <si>
    <t>CERRR COSTURA</t>
  </si>
  <si>
    <t xml:space="preserve">HACER CUELLO </t>
  </si>
  <si>
    <t>FILETEAR TAPA</t>
  </si>
  <si>
    <t>PISAR COSTADO</t>
  </si>
  <si>
    <t>PARCHAR COSTADO</t>
  </si>
  <si>
    <t>HACER TALLAS</t>
  </si>
  <si>
    <t>PISAR PARCHADO</t>
  </si>
  <si>
    <t>REFLECTIVO PIERNA</t>
  </si>
  <si>
    <t>PARCHAR DELANTEROS</t>
  </si>
  <si>
    <t>PISAR MANGA</t>
  </si>
  <si>
    <t>PISAR COSTADO DELANTERO</t>
  </si>
  <si>
    <t>PONER CUELLO</t>
  </si>
  <si>
    <t>PISAR COSTADO ESPALDA</t>
  </si>
  <si>
    <t>PISAR COSTADOS TRASERO</t>
  </si>
  <si>
    <t>PISAR TAPA COSTURA</t>
  </si>
  <si>
    <t>PISAR HOMBRO</t>
  </si>
  <si>
    <t>UNIR ESPALDA</t>
  </si>
  <si>
    <t>PREPARAR DELANTERO CIERRE</t>
  </si>
  <si>
    <t>PONER CIERRE</t>
  </si>
  <si>
    <t>PISAR PUÑO</t>
  </si>
  <si>
    <t>PONER CAUCHO</t>
  </si>
  <si>
    <t>PONER MANGA</t>
  </si>
  <si>
    <t>PONER REFLECTIVO MANGA</t>
  </si>
  <si>
    <t>UNIR COSTADO DELANTERO</t>
  </si>
  <si>
    <t>35,5</t>
  </si>
  <si>
    <t>PONER VELCRO TAPA</t>
  </si>
  <si>
    <t>PARCHAR BOLSILLO</t>
  </si>
  <si>
    <t>PARCHAR TRASEROS</t>
  </si>
  <si>
    <t>VELCRO BOLSILLO</t>
  </si>
  <si>
    <t>UNIR DELANTEROS</t>
  </si>
  <si>
    <t>PISAR DELANTERO</t>
  </si>
  <si>
    <t>filetiar delanteros</t>
  </si>
  <si>
    <t>poner cierre</t>
  </si>
  <si>
    <t>unir espalda con trasero</t>
  </si>
  <si>
    <t>encauchar</t>
  </si>
  <si>
    <t>unir hombro y entrepierna</t>
  </si>
  <si>
    <t>armar flechas</t>
  </si>
  <si>
    <t>pisar flechas</t>
  </si>
  <si>
    <t>fijar flechas</t>
  </si>
  <si>
    <t>E-B</t>
  </si>
  <si>
    <t>pegar flechas</t>
  </si>
  <si>
    <t>pisar hombro y entrepierna</t>
  </si>
  <si>
    <t>ruedo de bota y manga</t>
  </si>
  <si>
    <t>pe</t>
  </si>
  <si>
    <t xml:space="preserve">CAJON RIVETE  </t>
  </si>
  <si>
    <t>ANDERSON</t>
  </si>
  <si>
    <t>CERRAR BRAGA</t>
  </si>
  <si>
    <t xml:space="preserve">ARMAR CIERRE </t>
  </si>
  <si>
    <t>CERRAR COSTADO</t>
  </si>
  <si>
    <t>SE PISE CIERRE CON RIVETE</t>
  </si>
  <si>
    <t>ASEGURAR BOLSILLO</t>
  </si>
  <si>
    <t>FILETEAR TAPA LATERAL</t>
  </si>
  <si>
    <t>MONTAR TIRA GRIS</t>
  </si>
  <si>
    <t>FILTEA FRENTE DELANTERO</t>
  </si>
  <si>
    <t>FILTEAR TAPA *2</t>
  </si>
  <si>
    <t>MONTAR CIERRE</t>
  </si>
  <si>
    <t>MONTAR MANGA</t>
  </si>
  <si>
    <t>BELCRO A TAPA *2</t>
  </si>
  <si>
    <t>YEFERSON</t>
  </si>
  <si>
    <t>MONTAR RODILLERA</t>
  </si>
  <si>
    <t>ENCARAR TAPA *2</t>
  </si>
  <si>
    <t>MONTART CAUCHOS</t>
  </si>
  <si>
    <t>PEGAR VELCRO BOLSILLO  *2</t>
  </si>
  <si>
    <t>ORILLO PARCHE LATERAL</t>
  </si>
  <si>
    <t>RUEDO DE BOLSILLO  *2</t>
  </si>
  <si>
    <t>PARCHADA</t>
  </si>
  <si>
    <t xml:space="preserve">ARMAR BOLSILLO </t>
  </si>
  <si>
    <t>PARCHAR DELANTERO</t>
  </si>
  <si>
    <t>PARCHAR LATERAL</t>
  </si>
  <si>
    <t>PISAR TAPA *2</t>
  </si>
  <si>
    <t>PEGAR REFLECTIVO TRASERO</t>
  </si>
  <si>
    <t>PEGAR REFLECTIVO DELANTERO</t>
  </si>
  <si>
    <t>UNIR TRASERO</t>
  </si>
  <si>
    <t>Total ANDERSON</t>
  </si>
  <si>
    <t>PISAR TRASERO</t>
  </si>
  <si>
    <t>2 AG</t>
  </si>
  <si>
    <t>ARMAR CAUCHO DE MANGAS</t>
  </si>
  <si>
    <t>ORILLO PARCHE TRASERO</t>
  </si>
  <si>
    <t>ENBONAR TAPA CIERRE</t>
  </si>
  <si>
    <t>UNIR ESPALDAR CON PIERNAS</t>
  </si>
  <si>
    <t>MONTAR TIRA GRIS TRASERO</t>
  </si>
  <si>
    <t>ENCARAR TAPA LATERAL</t>
  </si>
  <si>
    <t>ENCAUCHAR TRASERO</t>
  </si>
  <si>
    <t>PL-FL</t>
  </si>
  <si>
    <t>HACER BOTA</t>
  </si>
  <si>
    <t>PEGAR REFLECTIVO GRIS PIERNA TRASERA</t>
  </si>
  <si>
    <t>MONTAR A BRAGA TAPA CIERRE X2 COSTURAS</t>
  </si>
  <si>
    <t>PEGAR REFLECTIVO GRIS PIERNA DELANTERA</t>
  </si>
  <si>
    <t>ARMAR REFUERZO RODILLERA</t>
  </si>
  <si>
    <t>PEGAR VELCRO TAPA LATERAL</t>
  </si>
  <si>
    <t>PISAR CAUCHOS</t>
  </si>
  <si>
    <t>PEGAR REFLECTIVO MANGA</t>
  </si>
  <si>
    <t>ORILLO PORTACELULAR</t>
  </si>
  <si>
    <t>PEGAR PORTACELULAR</t>
  </si>
  <si>
    <t>VELCRO PARCHE LATERAL</t>
  </si>
  <si>
    <t>ARMAR CUELLO</t>
  </si>
  <si>
    <t xml:space="preserve">ARMAR TALLA </t>
  </si>
  <si>
    <t>ENCARAR CUELLO</t>
  </si>
  <si>
    <t>AQ</t>
  </si>
  <si>
    <t>AR</t>
  </si>
  <si>
    <t>AS</t>
  </si>
  <si>
    <t>AT</t>
  </si>
  <si>
    <t>PIE DE CUELLO</t>
  </si>
  <si>
    <t>AU</t>
  </si>
  <si>
    <t>PISAR CUELLO</t>
  </si>
  <si>
    <t>AV</t>
  </si>
  <si>
    <t>PISAR CUELLO EN BRAGA</t>
  </si>
  <si>
    <t>AW</t>
  </si>
  <si>
    <t>AX</t>
  </si>
  <si>
    <t>BF</t>
  </si>
  <si>
    <t>AY</t>
  </si>
  <si>
    <t>PISAR TAPA CIERRE</t>
  </si>
  <si>
    <t>AZ</t>
  </si>
  <si>
    <t>BB</t>
  </si>
  <si>
    <t>BD</t>
  </si>
  <si>
    <t>BA</t>
  </si>
  <si>
    <t>BC</t>
  </si>
  <si>
    <t>BE</t>
  </si>
  <si>
    <t>BG</t>
  </si>
  <si>
    <t>BH</t>
  </si>
  <si>
    <t>BI</t>
  </si>
  <si>
    <t>PISAR TAPA</t>
  </si>
  <si>
    <t>Total YEFERSON</t>
  </si>
  <si>
    <t>FILETEADA DE PUÑOS X2</t>
  </si>
  <si>
    <t>DANIELA</t>
  </si>
  <si>
    <t>CERRADO DE BUSO</t>
  </si>
  <si>
    <t>FIJAR INTERLON AL BOLSILLO</t>
  </si>
  <si>
    <t>DARWIN</t>
  </si>
  <si>
    <t>DOBLES DE BOLSILLOS</t>
  </si>
  <si>
    <t>FILETEADA HOMBROS X2</t>
  </si>
  <si>
    <t>PARCHADO</t>
  </si>
  <si>
    <t>FILETEADA MANGAS X2</t>
  </si>
  <si>
    <t xml:space="preserve">PISADO DE HOMBRO </t>
  </si>
  <si>
    <t xml:space="preserve">PISADO DE MANGA </t>
  </si>
  <si>
    <t>PISADO PUÑO</t>
  </si>
  <si>
    <t>Total DANIELA</t>
  </si>
  <si>
    <t>CERRADO DE CUELLO</t>
  </si>
  <si>
    <t>MONTADA DE CUELLO X2</t>
  </si>
  <si>
    <t>PISADO DE CUELLO</t>
  </si>
  <si>
    <t>PISADO DE PUÑO</t>
  </si>
  <si>
    <t>Total DARWIN</t>
  </si>
  <si>
    <t>FILETE DE PUÑO</t>
  </si>
  <si>
    <t>ARMAR CUELLO V</t>
  </si>
  <si>
    <t>FILETE DE MANGA</t>
  </si>
  <si>
    <t>FIJAR CUELLO</t>
  </si>
  <si>
    <t>PISAR MANGA, PUÑO Y HOMBRO</t>
  </si>
  <si>
    <t>FILETE DE COSTADO</t>
  </si>
  <si>
    <t>FILETEAR CUELLO</t>
  </si>
  <si>
    <t>RUEDO DE CAMISA</t>
  </si>
  <si>
    <t>ARMAR CUELLO REDONDO</t>
  </si>
  <si>
    <t>REFLECTIVO DE ESPALDA</t>
  </si>
  <si>
    <t>REFLECTIVO DELANTERO</t>
  </si>
  <si>
    <t>REFLECTIVO DE MANGAS X4</t>
  </si>
  <si>
    <t>3 AGU</t>
  </si>
  <si>
    <t>4 AGU</t>
  </si>
  <si>
    <t>PISAR HOMBRO, MANGA Y PUÑO</t>
  </si>
  <si>
    <t>HACER CUELLO V</t>
  </si>
  <si>
    <t>UNIR HOMBRO</t>
  </si>
  <si>
    <t>REFLECTIVO ESPALDA</t>
  </si>
  <si>
    <t>REMATE PUÑO</t>
  </si>
  <si>
    <t>RUEDO CAMISA</t>
  </si>
  <si>
    <t>RICARDO</t>
  </si>
  <si>
    <t>PARCHADO BOLSILLO</t>
  </si>
  <si>
    <t>CERRADO DE COSTADO</t>
  </si>
  <si>
    <t>C Y E</t>
  </si>
  <si>
    <t>PISADO DE HOMBRO, M Y P</t>
  </si>
  <si>
    <t>E Y F</t>
  </si>
  <si>
    <t>MONTADA DE CUELLO</t>
  </si>
  <si>
    <t>RUEDO DE FRANELA</t>
  </si>
  <si>
    <t>Total RICARDO</t>
  </si>
  <si>
    <t xml:space="preserve">FIJAR PERILLA CON SESGO </t>
  </si>
  <si>
    <t>MONTAR SESGO EN CUELLO</t>
  </si>
  <si>
    <t>ARMADA TAPA COSTURA</t>
  </si>
  <si>
    <t>armar bolsillo</t>
  </si>
  <si>
    <t>cerrar tiro</t>
  </si>
  <si>
    <t xml:space="preserve">filetear bolsillos </t>
  </si>
  <si>
    <t>pisar tiro y costado</t>
  </si>
  <si>
    <t xml:space="preserve">cerrar entre piernas </t>
  </si>
  <si>
    <t xml:space="preserve">montar caucho PRETINA </t>
  </si>
  <si>
    <t>hacer ruedo de botas</t>
  </si>
  <si>
    <t>pegar reflectivo piernas completa x2</t>
  </si>
  <si>
    <t>pisar caucho pretina</t>
  </si>
  <si>
    <t xml:space="preserve">collarin </t>
  </si>
  <si>
    <t>collarin</t>
  </si>
  <si>
    <t>CAUCHO MEDIR Y PICAR</t>
  </si>
  <si>
    <t>COSER EL CAUCHO</t>
  </si>
  <si>
    <t>MARCAR CAUCHO</t>
  </si>
  <si>
    <t>HACER BOTAS X2</t>
  </si>
  <si>
    <t>TIRO DELANTERO</t>
  </si>
  <si>
    <t>UNIR COSTADO</t>
  </si>
  <si>
    <t xml:space="preserve">PEGAR VISTA DE BOLSILLO X2 </t>
  </si>
  <si>
    <t>FILETEAR TIRO TRASERO</t>
  </si>
  <si>
    <t>FILETEAR ESPUMA</t>
  </si>
  <si>
    <t>HACER CUADROS</t>
  </si>
  <si>
    <t>MONTAR ESPUMA (X2)</t>
  </si>
  <si>
    <t>CUELLO DE BOTAS (X2)</t>
  </si>
  <si>
    <t>REFLECTIVO HOMBRO</t>
  </si>
  <si>
    <t>REFLECTIVO ESTOMAGO</t>
  </si>
  <si>
    <t>FILETEAR BOLSILLO</t>
  </si>
  <si>
    <t>FILETEAR FALSO RIVE</t>
  </si>
  <si>
    <t>PONER RIVETE</t>
  </si>
  <si>
    <t>PISAR BOLSILLO</t>
  </si>
  <si>
    <t>PONER BOLSILLO</t>
  </si>
  <si>
    <t>PONER FALSO ESPALDA</t>
  </si>
  <si>
    <t>PONER CESGO EN CIERRE</t>
  </si>
  <si>
    <t>PISAR CESGO EN CIERRE</t>
  </si>
  <si>
    <t>PONER CESGO EN MANGA</t>
  </si>
  <si>
    <t>PISAR CESGO EN MANGA</t>
  </si>
  <si>
    <t xml:space="preserve">RUEDO CHALECO </t>
  </si>
  <si>
    <t>FILETEAR RUEDO CHALECO</t>
  </si>
  <si>
    <t>pegar reflectivo horizontal en delantero x2</t>
  </si>
  <si>
    <t>pegar reflectivo en manga x2</t>
  </si>
  <si>
    <t>armar perilla izquierda doble costura</t>
  </si>
  <si>
    <t>armar perilla derecha</t>
  </si>
  <si>
    <t>pegar reflectivo vertical delantero hombro x2</t>
  </si>
  <si>
    <t>armar perilla de manga en punta x2</t>
  </si>
  <si>
    <t xml:space="preserve">pisar orillo de cuello </t>
  </si>
  <si>
    <t xml:space="preserve"> 2A</t>
  </si>
  <si>
    <t>encarar cuellos</t>
  </si>
  <si>
    <t>hacer orillo pie de cuello</t>
  </si>
  <si>
    <t xml:space="preserve">hacer orillo de bolsillo </t>
  </si>
  <si>
    <t>hacer orillo de puños x2</t>
  </si>
  <si>
    <t>encarar puños x2</t>
  </si>
  <si>
    <t xml:space="preserve">armar cuello </t>
  </si>
  <si>
    <t>pegar reflectivo vertical de espalda hombro x2</t>
  </si>
  <si>
    <t>pegar reflectivo horizontal de espalda</t>
  </si>
  <si>
    <t>Fl</t>
  </si>
  <si>
    <t>pisar mangas x2</t>
  </si>
  <si>
    <t xml:space="preserve">montar cuello a camisa </t>
  </si>
  <si>
    <t xml:space="preserve">cerrar costados </t>
  </si>
  <si>
    <t>montar puño a camisa y pisar  haciendo pinza x2</t>
  </si>
  <si>
    <t>acer pinzas traseras x2 ( Dama)</t>
  </si>
  <si>
    <t>hacer pinzas delanteras x2 (Dama)</t>
  </si>
  <si>
    <t>pegar reflectivo delantero horizontal y vertical x6</t>
  </si>
  <si>
    <t>armar perilla  izquierda sencilla con cesgo</t>
  </si>
  <si>
    <t>embonar bolsillo x2</t>
  </si>
  <si>
    <t>armar perilla derecha sencilla con sesgo</t>
  </si>
  <si>
    <t>hacer perilla cuadrada de manga x2</t>
  </si>
  <si>
    <t xml:space="preserve">encarar cuello </t>
  </si>
  <si>
    <t>pegar reflectivo espalda horizontal y vertical x4</t>
  </si>
  <si>
    <t>fijar costados ( reflectivo)</t>
  </si>
  <si>
    <t>hacer orillo de pie de cuello</t>
  </si>
  <si>
    <t>pegar bolsillo x2</t>
  </si>
  <si>
    <t xml:space="preserve">hacer pinzas delanteras </t>
  </si>
  <si>
    <t xml:space="preserve">hacer pinzas traseras </t>
  </si>
  <si>
    <t xml:space="preserve">pisar orillo de tapa de bolsillo x2 </t>
  </si>
  <si>
    <t xml:space="preserve">pegar mangas </t>
  </si>
  <si>
    <t xml:space="preserve">pegar puño a manga x2 </t>
  </si>
  <si>
    <t>pisar cuello y marcar</t>
  </si>
  <si>
    <t>pegar tapa de bolsillo x2</t>
  </si>
  <si>
    <t xml:space="preserve">pisar hombros x2 </t>
  </si>
  <si>
    <t xml:space="preserve">pisar puño en manga x2 </t>
  </si>
  <si>
    <t>pegar cuello a camisa marcando</t>
  </si>
  <si>
    <t xml:space="preserve">pisar cuello en camisa montando marquilla </t>
  </si>
  <si>
    <t>fijar cierre mágico a manga</t>
  </si>
  <si>
    <t>preparar tallas</t>
  </si>
  <si>
    <t>armar cuello pisando</t>
  </si>
  <si>
    <t>montar puño a manga x2</t>
  </si>
  <si>
    <t>Preguntar a ChatGPT</t>
  </si>
  <si>
    <t>unir pieza inferior de delantero x2</t>
  </si>
  <si>
    <t>armar perilla sencilla con interlon</t>
  </si>
  <si>
    <t>pegar reflectivo inferior delantero x2</t>
  </si>
  <si>
    <t>embonar bolsillo</t>
  </si>
  <si>
    <t>unir pieza inferior de espalda</t>
  </si>
  <si>
    <t>hacer perilla de manga x2</t>
  </si>
  <si>
    <t>pegar reflectivo inferior de espalda</t>
  </si>
  <si>
    <t>armar perilla doble con interlon</t>
  </si>
  <si>
    <t>parchar montando marquilla</t>
  </si>
  <si>
    <t>pegar reflectivo superior de espalda</t>
  </si>
  <si>
    <t>pisar costados x2</t>
  </si>
  <si>
    <t>pisar puño en camisa x2</t>
  </si>
  <si>
    <t>montar puño a camisa x2</t>
  </si>
  <si>
    <t>hacer ruedo refilando</t>
  </si>
  <si>
    <t>poner interlon perilla</t>
  </si>
  <si>
    <t>ruedo tapa costura</t>
  </si>
  <si>
    <t>pisar hombro,manga y puños</t>
  </si>
  <si>
    <t>parchar x2</t>
  </si>
  <si>
    <t>pegar reflectivo a manga x2</t>
  </si>
  <si>
    <t>pisar pieza superior delantero x2</t>
  </si>
  <si>
    <t>poner reflectivo a pieza superior delantera x2</t>
  </si>
  <si>
    <t>unir pieza superior delantera x2</t>
  </si>
  <si>
    <t>pizar pieza superior de espalda</t>
  </si>
  <si>
    <t>unir pieza superior de espalda</t>
  </si>
  <si>
    <t>unir pieza superior de cubreboton</t>
  </si>
  <si>
    <t>pisar orillo de cubreboton</t>
  </si>
  <si>
    <t>cerrar orillo de cubreboton</t>
  </si>
  <si>
    <t>hacer perilla sencilla con interlon x2</t>
  </si>
  <si>
    <t>pegar cubreboton a perilla sencilla</t>
  </si>
  <si>
    <t>pegar reflectivo superior de espalda x2</t>
  </si>
  <si>
    <t>cerrar tiro de pantalon x2</t>
  </si>
  <si>
    <t>cerrar entrepierna de pantalón</t>
  </si>
  <si>
    <t>hacer ruedo de pantalon x2</t>
  </si>
  <si>
    <t>Ana</t>
  </si>
  <si>
    <t>marcar caucho para montar</t>
  </si>
  <si>
    <t>cerrar tiro de licra x2</t>
  </si>
  <si>
    <t>unir caucho</t>
  </si>
  <si>
    <t>cerrar entrepierna de licra</t>
  </si>
  <si>
    <t>Total Ana</t>
  </si>
  <si>
    <t>hacer ruedo de licra x2</t>
  </si>
  <si>
    <t>medir y picar caucho</t>
  </si>
  <si>
    <t>m</t>
  </si>
  <si>
    <t>montar caucho a pretinas</t>
  </si>
  <si>
    <t>voltear y hacer piquete de pantalón x2</t>
  </si>
  <si>
    <t>voltear y hacer piquete de licra x2</t>
  </si>
  <si>
    <t>pisar pretina</t>
  </si>
  <si>
    <t>CELDA DE PRODUCCIÓN MODULAR - CLÁSICO CON PARCHADORA Y PREPARACIÓN</t>
  </si>
  <si>
    <t>Montar aletilla alaletillon</t>
  </si>
  <si>
    <t>Alistamierto delantero</t>
  </si>
  <si>
    <t>OPERARIO 1</t>
  </si>
  <si>
    <t>Pisar delantero</t>
  </si>
  <si>
    <t>Montar relojer a rrarcando caida</t>
  </si>
  <si>
    <t>OPERARIO 3</t>
  </si>
  <si>
    <t>Unir falso revoque con delanter o X 2(picando y volteando)</t>
  </si>
  <si>
    <t>OPERARIO 2</t>
  </si>
  <si>
    <t>Pisar revoque</t>
  </si>
  <si>
    <t>Montar rrarquilla</t>
  </si>
  <si>
    <t>Hacer J(Errparejando y Marcando)</t>
  </si>
  <si>
    <t>2AG1/8</t>
  </si>
  <si>
    <t>OPERARIO 4</t>
  </si>
  <si>
    <t>Unir delantero</t>
  </si>
  <si>
    <t>Hacer gavilan</t>
  </si>
  <si>
    <t>D-I</t>
  </si>
  <si>
    <t>OPERARIO 5</t>
  </si>
  <si>
    <t>Cerrar Tiro</t>
  </si>
  <si>
    <t>Alistamiento posterior</t>
  </si>
  <si>
    <t>OPERARIO 6</t>
  </si>
  <si>
    <t>Pisar Tiro</t>
  </si>
  <si>
    <t>Cerrar costados</t>
  </si>
  <si>
    <t>OPERARIO 8</t>
  </si>
  <si>
    <t>OPERARIO 7</t>
  </si>
  <si>
    <t>TC</t>
  </si>
  <si>
    <t># OPERARIOS</t>
  </si>
  <si>
    <t>T.DISPONIBLE</t>
  </si>
  <si>
    <t>META TEORICA</t>
  </si>
  <si>
    <t>META REAL</t>
  </si>
  <si>
    <t>SUCESORAS</t>
  </si>
  <si>
    <t>PESO POSICIONAL</t>
  </si>
  <si>
    <t>Total OPERARIO 1</t>
  </si>
  <si>
    <t>Total OPERARIO 2</t>
  </si>
  <si>
    <t>Total OPERARIO 3</t>
  </si>
  <si>
    <t>Total OPERARIO 4</t>
  </si>
  <si>
    <t>Total OPERARIO 5</t>
  </si>
  <si>
    <t>Total OPERARIO 6</t>
  </si>
  <si>
    <t>Total OPERARIO 7</t>
  </si>
  <si>
    <t>Total OPERARIO 8</t>
  </si>
  <si>
    <t>SALARIO</t>
  </si>
  <si>
    <t>COSTO TEORICO</t>
  </si>
  <si>
    <t>AUX</t>
  </si>
  <si>
    <t>SALUD</t>
  </si>
  <si>
    <t>Costo M.O</t>
  </si>
  <si>
    <t>PENSION</t>
  </si>
  <si>
    <t>PRIMA</t>
  </si>
  <si>
    <t>COSTO REAL</t>
  </si>
  <si>
    <t>VACACIONES</t>
  </si>
  <si>
    <t>CESANTIAS</t>
  </si>
  <si>
    <t>Produccion/Hora</t>
  </si>
  <si>
    <t>TOTAL</t>
  </si>
  <si>
    <t>Produccion/Dia</t>
  </si>
  <si>
    <t>Total operarios</t>
  </si>
  <si>
    <t>Día</t>
  </si>
  <si>
    <t>Hora</t>
  </si>
  <si>
    <t>Segundo</t>
  </si>
  <si>
    <t>filetear perilla x2</t>
  </si>
  <si>
    <t>yaneth</t>
  </si>
  <si>
    <t>unir espalda con pantalón</t>
  </si>
  <si>
    <t>encarar capucha</t>
  </si>
  <si>
    <t>montar cierre a perilla</t>
  </si>
  <si>
    <t>picar y unir caucho de bota y puño x4</t>
  </si>
  <si>
    <t>pegar caucho a capucha marcando y picando</t>
  </si>
  <si>
    <t>pisar entrepierna</t>
  </si>
  <si>
    <t>picar y marcar caucho</t>
  </si>
  <si>
    <t>pisar hombro x2</t>
  </si>
  <si>
    <t>pegar caucho a cintura pisando</t>
  </si>
  <si>
    <t>pisar tiro a 1/16</t>
  </si>
  <si>
    <t>pisar orillo de capucha</t>
  </si>
  <si>
    <t>unir hombros x2</t>
  </si>
  <si>
    <t>rosa</t>
  </si>
  <si>
    <t>fijar capucha a traje</t>
  </si>
  <si>
    <t>pisar bota x2</t>
  </si>
  <si>
    <t>Total rosa</t>
  </si>
  <si>
    <t>filetear capucha en traje</t>
  </si>
  <si>
    <t>pegar caucho a bota x2</t>
  </si>
  <si>
    <t>pegar caucho de puño x2</t>
  </si>
  <si>
    <t>pisar puños x2</t>
  </si>
  <si>
    <t>Total yaneth</t>
  </si>
  <si>
    <t>pegar metido a manga x2</t>
  </si>
  <si>
    <t>pegar cesgo de puño a hombros x4</t>
  </si>
  <si>
    <t>GARRAS</t>
  </si>
  <si>
    <t>LORENA</t>
  </si>
  <si>
    <t>ESPELUZAR</t>
  </si>
  <si>
    <t>DESPELUZAR</t>
  </si>
  <si>
    <t>ABOTONAR</t>
  </si>
  <si>
    <t>VOTEAR</t>
  </si>
  <si>
    <t>pegar metido de costado a camisa x2</t>
  </si>
  <si>
    <t>pegar metido de malla trasero x2</t>
  </si>
  <si>
    <t>pegar pieza curva inferior de espalda</t>
  </si>
  <si>
    <t>pegar pieza doble de delantero</t>
  </si>
  <si>
    <t>pisar metido de cistados x2</t>
  </si>
  <si>
    <t>pisar metido de malla trasero x2</t>
  </si>
  <si>
    <t>pisar pieza curva inferior de espalda</t>
  </si>
  <si>
    <t>pisar pieza doble de delantero</t>
  </si>
  <si>
    <t>unir metido de costados x2</t>
  </si>
  <si>
    <t>pisar metido de costados en camisa x2</t>
  </si>
  <si>
    <t>pegar reflectivo a espalda</t>
  </si>
  <si>
    <t>Empretinar</t>
  </si>
  <si>
    <t>filetear falso x2</t>
  </si>
  <si>
    <t>filetear telabolsillo x2</t>
  </si>
  <si>
    <t>filetear vistas</t>
  </si>
  <si>
    <t>jota</t>
  </si>
  <si>
    <t>pegar vista a telabolsillo x2</t>
  </si>
  <si>
    <t>pegar relojera en vista</t>
  </si>
  <si>
    <t>pegar falso a telabolsillo</t>
  </si>
  <si>
    <t>unir pieza superior de parche</t>
  </si>
  <si>
    <t>pisar pieza superior de parche</t>
  </si>
  <si>
    <t>poner relojera trasera x2</t>
  </si>
  <si>
    <t>pisar cotilla x2</t>
  </si>
  <si>
    <t>cerrar telabolsillo</t>
  </si>
  <si>
    <t>pegar relojera</t>
  </si>
  <si>
    <t>hacer pinzas x4</t>
  </si>
  <si>
    <t>encuadrilar</t>
  </si>
  <si>
    <t>poner vista y falso a telabolsillo x2</t>
  </si>
  <si>
    <t>filetear vistas X2</t>
  </si>
  <si>
    <t>hacer cierre</t>
  </si>
  <si>
    <t>pisar telabolsillo</t>
  </si>
  <si>
    <t>montar pretinas</t>
  </si>
  <si>
    <t>montar cierre a delantero</t>
  </si>
  <si>
    <t>armar correas  x4</t>
  </si>
  <si>
    <t>preparar bolsillo  x4</t>
  </si>
  <si>
    <t>Adriana</t>
  </si>
  <si>
    <t>cerrar hombros hombros de chaleco x2</t>
  </si>
  <si>
    <t>hacer ruedo de bolsillo X2</t>
  </si>
  <si>
    <t>encarar tapa x2</t>
  </si>
  <si>
    <t>voltear y pisar orillo de bolsillo x4</t>
  </si>
  <si>
    <t>hacer ribete de bolsillo x2</t>
  </si>
  <si>
    <t>montar correa a espalda x4</t>
  </si>
  <si>
    <t>poner velcro en bolsillo X2</t>
  </si>
  <si>
    <t>poner velcro a tapa x2</t>
  </si>
  <si>
    <t>pegar cierre a ribete de bolsillo picando y volteando  x2</t>
  </si>
  <si>
    <t>pegar forro a chaleco cerrando costados</t>
  </si>
  <si>
    <t>pisar orillo de tapa x2</t>
  </si>
  <si>
    <t>pisar hombros de chaleco x2</t>
  </si>
  <si>
    <t>filetear orillo de tapa x2</t>
  </si>
  <si>
    <t>cerrar hombros de forro x2</t>
  </si>
  <si>
    <t>pegar tapas x2</t>
  </si>
  <si>
    <t>pisar tapa en chaleco</t>
  </si>
  <si>
    <t>voltear y pisar orillo con cuello</t>
  </si>
  <si>
    <t>Total Adriana</t>
  </si>
  <si>
    <t>parchar bolsillo de ribete X2</t>
  </si>
  <si>
    <t>pegar reflectivo delantero x4</t>
  </si>
  <si>
    <t>cerrar tela bolsillo X2</t>
  </si>
  <si>
    <t>pegar reflectivo de espalda X2</t>
  </si>
  <si>
    <t>pegar guata delantera x2</t>
  </si>
  <si>
    <t>hacer ribete picando x2</t>
  </si>
  <si>
    <t>pegar guata a trasero</t>
  </si>
  <si>
    <t>pegar cierre a chaqueta</t>
  </si>
  <si>
    <t>voltear y pisar ribete montando cierre X2</t>
  </si>
  <si>
    <t>cerrar hombros x2</t>
  </si>
  <si>
    <t>cerrar costados de forro interno X2</t>
  </si>
  <si>
    <t>montar forro a chaqueta</t>
  </si>
  <si>
    <t>pegar guata a manga x2</t>
  </si>
  <si>
    <t>pegar reflectivo a manga x4</t>
  </si>
  <si>
    <t>cerrar mangas x2</t>
  </si>
  <si>
    <t>Rafael</t>
  </si>
  <si>
    <t>cerrar forro de manga x2</t>
  </si>
  <si>
    <t>pegar forro a manga x2</t>
  </si>
  <si>
    <t>armar puño poniendo caucho x2</t>
  </si>
  <si>
    <t>cerrar cisa de manga y puños x2</t>
  </si>
  <si>
    <t>pegar puño a manga x2</t>
  </si>
  <si>
    <t>encarar tapa cierre de manga x2</t>
  </si>
  <si>
    <t>cerrar tapa cierre de manga x2</t>
  </si>
  <si>
    <t>pegar cierre a tapa cierre  x2</t>
  </si>
  <si>
    <t>Total Rafael</t>
  </si>
  <si>
    <t>filetear cisa de chaqueta x2</t>
  </si>
  <si>
    <t>pegar cierre a cisa x2</t>
  </si>
  <si>
    <t>pegar cierre a manga pisando x2</t>
  </si>
  <si>
    <t>pisar orillo de chaqueta</t>
  </si>
  <si>
    <t>pegar pieza inferior de espalda</t>
  </si>
  <si>
    <t>cerrar tiro delantero</t>
  </si>
  <si>
    <t>pegar reflectivo vertical de espalda x2</t>
  </si>
  <si>
    <t>embonar bolsillo delantero x2</t>
  </si>
  <si>
    <t>pegar reflectivo vertical  delantero x2  cortando</t>
  </si>
  <si>
    <t>embonar parches  x2</t>
  </si>
  <si>
    <t>pegar reflectivo horizontal delantero  x2</t>
  </si>
  <si>
    <t>hacer orillo de cuello</t>
  </si>
  <si>
    <t>cerrar tiro trasero</t>
  </si>
  <si>
    <t>pegar caucho a trasero pisando</t>
  </si>
  <si>
    <t>pisar tiro trasero</t>
  </si>
  <si>
    <t>pisar tiro delantero</t>
  </si>
  <si>
    <t>unir delanteros  x2</t>
  </si>
  <si>
    <t>pegar bolsillo delantero x2</t>
  </si>
  <si>
    <t>2S</t>
  </si>
  <si>
    <t>filetear delantero x2</t>
  </si>
  <si>
    <t>pisar puño en manga  x2</t>
  </si>
  <si>
    <t>montar cuello  pisando</t>
  </si>
  <si>
    <t>hacer botas x2</t>
  </si>
  <si>
    <t>hacer atraque de puño x2</t>
  </si>
  <si>
    <t>pegar linea vertical delgada</t>
  </si>
  <si>
    <t>N.A</t>
  </si>
  <si>
    <t xml:space="preserve">Ana </t>
  </si>
  <si>
    <t>pegar linea vertical gruesa</t>
  </si>
  <si>
    <t xml:space="preserve">Daniela </t>
  </si>
  <si>
    <t>pegar reflectivo a pieza superior de espalda x2</t>
  </si>
  <si>
    <t xml:space="preserve">jeferson </t>
  </si>
  <si>
    <t>Armar tapa cierre</t>
  </si>
  <si>
    <t>cerrar forro</t>
  </si>
  <si>
    <t xml:space="preserve">pisar pieza superior de espalda X2 </t>
  </si>
  <si>
    <t>embonar parche x5</t>
  </si>
  <si>
    <t>encarar  cuello</t>
  </si>
  <si>
    <t xml:space="preserve">pegar reflectivo Horizontal delantero x2 </t>
  </si>
  <si>
    <t>encarar tapa de parche x5</t>
  </si>
  <si>
    <t xml:space="preserve">pegar reflectivo vertical delantero x2 </t>
  </si>
  <si>
    <t>filetear tapa cierre</t>
  </si>
  <si>
    <t>karen</t>
  </si>
  <si>
    <t xml:space="preserve">filetear tapa de parche x5 </t>
  </si>
  <si>
    <t>pegar velcro x16</t>
  </si>
  <si>
    <t xml:space="preserve">pegar parche trasero </t>
  </si>
  <si>
    <t xml:space="preserve">pegar tapa de parche trasero </t>
  </si>
  <si>
    <t>montar forro a chaleco</t>
  </si>
  <si>
    <t xml:space="preserve">pegar parche delantero x4 </t>
  </si>
  <si>
    <t>montar tapacierre a chaleco</t>
  </si>
  <si>
    <t xml:space="preserve">pegar tapa de parche delantero x4 </t>
  </si>
  <si>
    <t xml:space="preserve">pisar tapa de parche x5 </t>
  </si>
  <si>
    <t>unir hombros de forro x2</t>
  </si>
  <si>
    <t>picar y fijar talla</t>
  </si>
  <si>
    <t xml:space="preserve">unir hombros de chaqueta </t>
  </si>
  <si>
    <t xml:space="preserve">pisar hombros de chaqueta </t>
  </si>
  <si>
    <t>pisar orillo de chaleco y forro</t>
  </si>
  <si>
    <t xml:space="preserve">Armar ribete pegando cierre y picando   x2 </t>
  </si>
  <si>
    <t xml:space="preserve">fijar cierre a pestañas de ribete X2 </t>
  </si>
  <si>
    <t xml:space="preserve">filetear orillo de bolsillo x2 </t>
  </si>
  <si>
    <t xml:space="preserve">filetear tapa de ribete X2 </t>
  </si>
  <si>
    <t xml:space="preserve">pegar velcro a parche X2 </t>
  </si>
  <si>
    <t xml:space="preserve">pegar velcro a tapa x2 </t>
  </si>
  <si>
    <t xml:space="preserve">VERIFICAR OPERCIONES </t>
  </si>
  <si>
    <t xml:space="preserve">jean Carlos </t>
  </si>
  <si>
    <t>despeluzar camisa</t>
  </si>
  <si>
    <t xml:space="preserve">Maira </t>
  </si>
  <si>
    <t xml:space="preserve">abotonar camisa </t>
  </si>
  <si>
    <t>revisar camisa y doblar</t>
  </si>
  <si>
    <t>Dina</t>
  </si>
  <si>
    <t xml:space="preserve">empacar </t>
  </si>
  <si>
    <t xml:space="preserve">despeluzar pantalón </t>
  </si>
  <si>
    <t>des</t>
  </si>
  <si>
    <t>Ruth</t>
  </si>
  <si>
    <t>revisar y doblar</t>
  </si>
  <si>
    <t>pamela</t>
  </si>
  <si>
    <t xml:space="preserve">Abrir ojal y cortar pasadores </t>
  </si>
  <si>
    <t>poner boton</t>
  </si>
  <si>
    <t>bot</t>
  </si>
  <si>
    <t>jose</t>
  </si>
  <si>
    <t>poner taches x4</t>
  </si>
  <si>
    <t xml:space="preserve">yurley </t>
  </si>
  <si>
    <t xml:space="preserve">despeluzar camisa </t>
  </si>
  <si>
    <t xml:space="preserve">revisar y doblar </t>
  </si>
  <si>
    <t>empacar</t>
  </si>
  <si>
    <t xml:space="preserve">despeluzar pantalón y voltear </t>
  </si>
  <si>
    <t xml:space="preserve">mayra </t>
  </si>
  <si>
    <t>revisar y quitar tikes</t>
  </si>
  <si>
    <t>dayana</t>
  </si>
  <si>
    <t>abotonar y doblar revisando</t>
  </si>
  <si>
    <t xml:space="preserve">picar pasadores </t>
  </si>
  <si>
    <t>martha</t>
  </si>
  <si>
    <t>dina</t>
  </si>
  <si>
    <t>revisar camisa quitando tiques</t>
  </si>
  <si>
    <t>extender capas</t>
  </si>
  <si>
    <t>adrian</t>
  </si>
  <si>
    <t>montar plóter y grapar</t>
  </si>
  <si>
    <t>Adrian</t>
  </si>
  <si>
    <t>cortar</t>
  </si>
  <si>
    <t xml:space="preserve">c vertical </t>
  </si>
  <si>
    <t>etiquetar</t>
  </si>
  <si>
    <t>et</t>
  </si>
  <si>
    <t xml:space="preserve">juan Carlos </t>
  </si>
  <si>
    <t>Planchar</t>
  </si>
  <si>
    <t>PAMELA</t>
  </si>
  <si>
    <t>Despeluzar</t>
  </si>
  <si>
    <t>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</si>
</sst>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_-&quot;$&quot;\ * #,##0_-;\-&quot;$&quot;\ * #,##0_-;_-&quot;$&quot;\ * &quot;-&quot;??_-;_-@"/>
    <numFmt numFmtId="166" formatCode="_-&quot;$&quot;\ * #,##0.0_-;\-&quot;$&quot;\ * #,##0.0_-;_-&quot;$&quot;\ * &quot;-&quot;??_-;_-@"/>
    <numFmt numFmtId="167" formatCode="_(&quot;$&quot;* #,##0.00_);_(&quot;$&quot;* \(#,##0.00\);_(&quot;$&quot;* &quot;-&quot;??_);_(@_)"/>
    <numFmt numFmtId="168" formatCode="_-&quot;$&quot;\ * #,##0.00_-;\-&quot;$&quot;\ * #,##0.00_-;_-&quot;$&quot;\ * &quot;-&quot;??_-;_-@"/>
  </numFmts>
  <fonts count="29">
    <font>
      <sz val="11.0"/>
      <color theme="1"/>
      <name val="Calibri"/>
      <scheme val="minor"/>
    </font>
    <font>
      <sz val="11.0"/>
      <color theme="0"/>
      <name val="Arial Narrow"/>
    </font>
    <font>
      <sz val="11.0"/>
      <color theme="1"/>
      <name val="Arial Narrow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>
      <sz val="11.0"/>
      <color rgb="FFFF0000"/>
      <name val="Arial Narrow"/>
    </font>
    <font>
      <b/>
      <sz val="11.0"/>
      <color theme="1"/>
      <name val="Calibri"/>
    </font>
    <font>
      <sz val="11.0"/>
      <color rgb="FFFFFFFF"/>
      <name val="Arial Narrow"/>
    </font>
    <font>
      <sz val="11.0"/>
      <color theme="1"/>
      <name val="Century Gothic"/>
    </font>
    <font>
      <sz val="11.0"/>
      <color theme="1"/>
      <name val="Arial"/>
    </font>
    <font>
      <color theme="1"/>
      <name val="Arial"/>
    </font>
    <font>
      <sz val="12.0"/>
      <color theme="1"/>
      <name val="Arial"/>
    </font>
    <font>
      <sz val="11.0"/>
      <color theme="0"/>
      <name val="Arial"/>
    </font>
    <font>
      <sz val="11.0"/>
      <color rgb="FFFF0000"/>
      <name val="Arial"/>
    </font>
    <font>
      <sz val="12.0"/>
      <color theme="1"/>
      <name val="Calibri"/>
    </font>
    <font>
      <sz val="12.0"/>
      <color theme="1"/>
      <name val="Century Gothic"/>
    </font>
    <font>
      <sz val="14.0"/>
      <color theme="1"/>
      <name val="Calibri"/>
    </font>
    <font>
      <sz val="11.0"/>
      <color rgb="FF000000"/>
      <name val="Arial Narrow"/>
    </font>
    <font>
      <sz val="13.0"/>
      <color theme="1"/>
      <name val="Arial Narrow"/>
    </font>
    <font>
      <sz val="12.0"/>
      <color theme="1"/>
      <name val="Arial Narrow"/>
    </font>
    <font>
      <sz val="12.0"/>
      <color theme="1"/>
      <name val="Calibri"/>
      <scheme val="minor"/>
    </font>
    <font>
      <sz val="10.0"/>
      <color theme="1"/>
      <name val="Arial"/>
    </font>
    <font>
      <b/>
      <color theme="1"/>
      <name val="Calibri"/>
      <scheme val="minor"/>
    </font>
    <font>
      <b/>
      <sz val="11.0"/>
      <color theme="0"/>
      <name val="Arial Narrow"/>
    </font>
    <font/>
    <font>
      <b/>
      <sz val="12.0"/>
      <color theme="0"/>
      <name val="Arial Narrow"/>
    </font>
    <font>
      <b/>
      <sz val="11.0"/>
      <color theme="1"/>
      <name val="Arial Narrow"/>
    </font>
    <font>
      <sz val="14.0"/>
      <color theme="1"/>
      <name val="Arial Narrow"/>
    </font>
  </fonts>
  <fills count="1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rgb="FFFFD966"/>
        <bgColor rgb="FFFFD966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</fills>
  <borders count="4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top/>
      <bottom/>
    </border>
    <border>
      <right/>
      <top/>
    </border>
    <border>
      <left style="thin">
        <color rgb="FF000000"/>
      </left>
      <right style="thin">
        <color rgb="FF000000"/>
      </right>
      <top/>
    </border>
    <border>
      <left/>
      <right/>
      <bottom/>
    </border>
    <border>
      <left/>
      <top/>
    </border>
    <border>
      <top/>
    </border>
    <border>
      <left/>
      <bottom/>
    </border>
    <border>
      <bottom/>
    </border>
    <border>
      <right/>
      <bottom/>
    </border>
    <border>
      <left style="thin">
        <color rgb="FF999999"/>
      </lef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FFFFFF"/>
      </top>
    </border>
    <border>
      <left style="thin">
        <color rgb="FF999999"/>
      </left>
    </border>
    <border>
      <left style="thin">
        <color rgb="FF999999"/>
      </left>
      <right style="thin">
        <color rgb="FF999999"/>
      </right>
    </border>
    <border>
      <left style="thin">
        <color rgb="FFFFFFFF"/>
      </lef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FFFFFF"/>
      </lef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2" fillId="0" fontId="2" numFmtId="0" xfId="0" applyAlignment="1" applyBorder="1" applyFont="1">
      <alignment horizontal="center"/>
    </xf>
    <xf borderId="4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horizontal="center" readingOrder="0"/>
    </xf>
    <xf borderId="5" fillId="3" fontId="2" numFmtId="0" xfId="0" applyAlignment="1" applyBorder="1" applyFill="1" applyFont="1">
      <alignment horizontal="center" readingOrder="0"/>
    </xf>
    <xf borderId="5" fillId="3" fontId="2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6" fillId="3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0" fontId="4" numFmtId="164" xfId="0" applyFont="1" applyNumberFormat="1"/>
    <xf borderId="0" fillId="0" fontId="3" numFmtId="164" xfId="0" applyFont="1" applyNumberFormat="1"/>
    <xf borderId="7" fillId="0" fontId="2" numFmtId="0" xfId="0" applyAlignment="1" applyBorder="1" applyFont="1">
      <alignment horizontal="center" readingOrder="0"/>
    </xf>
    <xf borderId="0" fillId="0" fontId="5" numFmtId="0" xfId="0" applyFont="1"/>
    <xf borderId="5" fillId="3" fontId="6" numFmtId="0" xfId="0" applyAlignment="1" applyBorder="1" applyFont="1">
      <alignment horizontal="center"/>
    </xf>
    <xf borderId="4" fillId="0" fontId="2" numFmtId="0" xfId="0" applyAlignment="1" applyBorder="1" applyFont="1">
      <alignment shrinkToFit="0" vertical="bottom" wrapText="1"/>
    </xf>
    <xf borderId="2" fillId="4" fontId="2" numFmtId="0" xfId="0" applyAlignment="1" applyBorder="1" applyFill="1" applyFont="1">
      <alignment horizontal="center"/>
    </xf>
    <xf borderId="2" fillId="4" fontId="2" numFmtId="0" xfId="0" applyAlignment="1" applyBorder="1" applyFont="1">
      <alignment horizontal="center" readingOrder="0"/>
    </xf>
    <xf borderId="2" fillId="4" fontId="2" numFmtId="164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5" fontId="3" numFmtId="0" xfId="0" applyAlignment="1" applyFill="1" applyFont="1">
      <alignment horizontal="center"/>
    </xf>
    <xf borderId="0" fillId="5" fontId="3" numFmtId="164" xfId="0" applyAlignment="1" applyFont="1" applyNumberFormat="1">
      <alignment horizontal="center" readingOrder="0"/>
    </xf>
    <xf borderId="0" fillId="5" fontId="3" numFmtId="1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8" fillId="0" fontId="2" numFmtId="0" xfId="0" applyAlignment="1" applyBorder="1" applyFont="1">
      <alignment horizontal="left"/>
    </xf>
    <xf borderId="2" fillId="0" fontId="2" numFmtId="164" xfId="0" applyAlignment="1" applyBorder="1" applyFont="1" applyNumberFormat="1">
      <alignment horizontal="center"/>
    </xf>
    <xf borderId="7" fillId="0" fontId="2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0" fillId="0" fontId="7" numFmtId="0" xfId="0" applyAlignment="1" applyFont="1">
      <alignment horizontal="left"/>
    </xf>
    <xf borderId="0" fillId="0" fontId="3" numFmtId="2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165" xfId="0" applyFont="1" applyNumberFormat="1"/>
    <xf borderId="0" fillId="0" fontId="3" numFmtId="167" xfId="0" applyAlignment="1" applyFont="1" applyNumberFormat="1">
      <alignment horizontal="center"/>
    </xf>
    <xf borderId="1" fillId="2" fontId="8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/>
    </xf>
    <xf borderId="2" fillId="0" fontId="6" numFmtId="164" xfId="0" applyAlignment="1" applyBorder="1" applyFont="1" applyNumberFormat="1">
      <alignment horizontal="center"/>
    </xf>
    <xf borderId="8" fillId="0" fontId="6" numFmtId="0" xfId="0" applyAlignment="1" applyBorder="1" applyFont="1">
      <alignment horizontal="left" readingOrder="0"/>
    </xf>
    <xf borderId="8" fillId="0" fontId="6" numFmtId="0" xfId="0" applyAlignment="1" applyBorder="1" applyFont="1">
      <alignment horizontal="left"/>
    </xf>
    <xf borderId="8" fillId="0" fontId="2" numFmtId="0" xfId="0" applyAlignment="1" applyBorder="1" applyFont="1">
      <alignment horizontal="left" readingOrder="0"/>
    </xf>
    <xf borderId="8" fillId="4" fontId="2" numFmtId="0" xfId="0" applyAlignment="1" applyBorder="1" applyFont="1">
      <alignment horizontal="left" readingOrder="0"/>
    </xf>
    <xf borderId="0" fillId="0" fontId="3" numFmtId="164" xfId="0" applyAlignment="1" applyFont="1" applyNumberFormat="1">
      <alignment horizontal="center" readingOrder="0"/>
    </xf>
    <xf borderId="6" fillId="3" fontId="2" numFmtId="0" xfId="0" applyAlignment="1" applyBorder="1" applyFont="1">
      <alignment horizontal="center"/>
    </xf>
    <xf borderId="8" fillId="4" fontId="2" numFmtId="0" xfId="0" applyAlignment="1" applyBorder="1" applyFont="1">
      <alignment horizontal="left"/>
    </xf>
    <xf borderId="2" fillId="4" fontId="2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2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4" fillId="6" fontId="2" numFmtId="0" xfId="0" applyAlignment="1" applyBorder="1" applyFill="1" applyFont="1">
      <alignment vertical="bottom"/>
    </xf>
    <xf borderId="2" fillId="6" fontId="2" numFmtId="0" xfId="0" applyAlignment="1" applyBorder="1" applyFont="1">
      <alignment horizontal="center"/>
    </xf>
    <xf borderId="2" fillId="6" fontId="2" numFmtId="164" xfId="0" applyAlignment="1" applyBorder="1" applyFont="1" applyNumberFormat="1">
      <alignment horizontal="center"/>
    </xf>
    <xf borderId="4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0" fillId="2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horizontal="center" readingOrder="0"/>
    </xf>
    <xf borderId="2" fillId="3" fontId="2" numFmtId="0" xfId="0" applyAlignment="1" applyBorder="1" applyFont="1">
      <alignment horizontal="center"/>
    </xf>
    <xf borderId="11" fillId="3" fontId="2" numFmtId="0" xfId="0" applyAlignment="1" applyBorder="1" applyFont="1">
      <alignment horizontal="center"/>
    </xf>
    <xf borderId="2" fillId="0" fontId="2" numFmtId="164" xfId="0" applyAlignment="1" applyBorder="1" applyFont="1" applyNumberFormat="1">
      <alignment horizontal="center"/>
    </xf>
    <xf borderId="2" fillId="3" fontId="6" numFmtId="0" xfId="0" applyAlignment="1" applyBorder="1" applyFont="1">
      <alignment horizontal="center"/>
    </xf>
    <xf borderId="2" fillId="0" fontId="3" numFmtId="0" xfId="0" applyAlignment="1" applyBorder="1" applyFont="1">
      <alignment vertical="bottom"/>
    </xf>
    <xf borderId="2" fillId="0" fontId="4" numFmtId="0" xfId="0" applyBorder="1" applyFont="1"/>
    <xf borderId="2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/>
    </xf>
    <xf borderId="2" fillId="0" fontId="2" numFmtId="0" xfId="0" applyAlignment="1" applyBorder="1" applyFont="1">
      <alignment vertical="bottom"/>
    </xf>
    <xf borderId="2" fillId="0" fontId="3" numFmtId="164" xfId="0" applyAlignment="1" applyBorder="1" applyFont="1" applyNumberFormat="1">
      <alignment horizontal="center"/>
    </xf>
    <xf borderId="0" fillId="5" fontId="3" numFmtId="0" xfId="0" applyAlignment="1" applyFont="1">
      <alignment horizontal="center" readingOrder="0"/>
    </xf>
    <xf borderId="2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center" readingOrder="0"/>
    </xf>
    <xf borderId="8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 readingOrder="0"/>
    </xf>
    <xf borderId="2" fillId="0" fontId="4" numFmtId="0" xfId="0" applyAlignment="1" applyBorder="1" applyFont="1">
      <alignment readingOrder="0"/>
    </xf>
    <xf borderId="12" fillId="0" fontId="2" numFmtId="164" xfId="0" applyAlignment="1" applyBorder="1" applyFont="1" applyNumberFormat="1">
      <alignment horizontal="center"/>
    </xf>
    <xf borderId="13" fillId="3" fontId="2" numFmtId="0" xfId="0" applyAlignment="1" applyBorder="1" applyFont="1">
      <alignment horizontal="center"/>
    </xf>
    <xf borderId="10" fillId="3" fontId="2" numFmtId="0" xfId="0" applyAlignment="1" applyBorder="1" applyFont="1">
      <alignment horizontal="center"/>
    </xf>
    <xf borderId="0" fillId="0" fontId="4" numFmtId="9" xfId="0" applyAlignment="1" applyFont="1" applyNumberFormat="1">
      <alignment readingOrder="0"/>
    </xf>
    <xf borderId="8" fillId="0" fontId="2" numFmtId="0" xfId="0" applyAlignment="1" applyBorder="1" applyFont="1">
      <alignment horizontal="center" readingOrder="0"/>
    </xf>
    <xf borderId="4" fillId="0" fontId="3" numFmtId="0" xfId="0" applyAlignment="1" applyBorder="1" applyFont="1">
      <alignment vertical="bottom"/>
    </xf>
    <xf borderId="0" fillId="0" fontId="4" numFmtId="0" xfId="0" applyAlignment="1" applyFont="1">
      <alignment horizontal="center" readingOrder="0"/>
    </xf>
    <xf borderId="10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/>
    </xf>
    <xf borderId="4" fillId="0" fontId="3" numFmtId="0" xfId="0" applyAlignment="1" applyBorder="1" applyFont="1">
      <alignment readingOrder="0" vertical="bottom"/>
    </xf>
    <xf borderId="10" fillId="0" fontId="2" numFmtId="0" xfId="0" applyAlignment="1" applyBorder="1" applyFont="1">
      <alignment horizontal="center"/>
    </xf>
    <xf borderId="1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vertical="bottom"/>
    </xf>
    <xf borderId="15" fillId="0" fontId="2" numFmtId="0" xfId="0" applyAlignment="1" applyBorder="1" applyFont="1">
      <alignment horizontal="center"/>
    </xf>
    <xf borderId="16" fillId="3" fontId="2" numFmtId="0" xfId="0" applyAlignment="1" applyBorder="1" applyFont="1">
      <alignment horizontal="center"/>
    </xf>
    <xf borderId="17" fillId="0" fontId="2" numFmtId="0" xfId="0" applyAlignment="1" applyBorder="1" applyFont="1">
      <alignment horizontal="left" readingOrder="0"/>
    </xf>
    <xf borderId="9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/>
    </xf>
    <xf borderId="9" fillId="0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2" fillId="0" fontId="2" numFmtId="0" xfId="0" applyAlignment="1" applyBorder="1" applyFont="1">
      <alignment horizontal="left" vertical="bottom"/>
    </xf>
    <xf borderId="2" fillId="0" fontId="3" numFmtId="0" xfId="0" applyAlignment="1" applyBorder="1" applyFont="1">
      <alignment horizontal="left" vertical="bottom"/>
    </xf>
    <xf borderId="16" fillId="3" fontId="6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2" fillId="0" fontId="3" numFmtId="0" xfId="0" applyAlignment="1" applyBorder="1" applyFont="1">
      <alignment horizontal="left" vertical="bottom"/>
    </xf>
    <xf borderId="2" fillId="0" fontId="2" numFmtId="0" xfId="0" applyAlignment="1" applyBorder="1" applyFont="1">
      <alignment horizontal="left" vertical="bottom"/>
    </xf>
    <xf borderId="19" fillId="3" fontId="2" numFmtId="0" xfId="0" applyAlignment="1" applyBorder="1" applyFont="1">
      <alignment horizontal="center"/>
    </xf>
    <xf borderId="12" fillId="0" fontId="2" numFmtId="0" xfId="0" applyAlignment="1" applyBorder="1" applyFont="1">
      <alignment horizontal="left" readingOrder="0"/>
    </xf>
    <xf borderId="20" fillId="0" fontId="2" numFmtId="0" xfId="0" applyAlignment="1" applyBorder="1" applyFont="1">
      <alignment horizontal="left" readingOrder="0"/>
    </xf>
    <xf borderId="12" fillId="0" fontId="2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center" readingOrder="0"/>
    </xf>
    <xf borderId="10" fillId="0" fontId="4" numFmtId="0" xfId="0" applyAlignment="1" applyBorder="1" applyFont="1">
      <alignment readingOrder="0"/>
    </xf>
    <xf borderId="10" fillId="0" fontId="2" numFmtId="0" xfId="0" applyAlignment="1" applyBorder="1" applyFont="1">
      <alignment horizontal="center" readingOrder="0"/>
    </xf>
    <xf borderId="10" fillId="0" fontId="4" numFmtId="0" xfId="0" applyBorder="1" applyFont="1"/>
    <xf borderId="2" fillId="0" fontId="4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left" readingOrder="0"/>
    </xf>
    <xf borderId="2" fillId="0" fontId="4" numFmtId="0" xfId="0" applyBorder="1" applyFont="1"/>
    <xf borderId="2" fillId="0" fontId="3" numFmtId="164" xfId="0" applyAlignment="1" applyBorder="1" applyFont="1" applyNumberFormat="1">
      <alignment horizontal="center"/>
    </xf>
    <xf borderId="4" fillId="0" fontId="2" numFmtId="0" xfId="0" applyBorder="1" applyFont="1"/>
    <xf borderId="10" fillId="0" fontId="2" numFmtId="164" xfId="0" applyAlignment="1" applyBorder="1" applyFont="1" applyNumberFormat="1">
      <alignment horizontal="center"/>
    </xf>
    <xf borderId="9" fillId="0" fontId="2" numFmtId="0" xfId="0" applyBorder="1" applyFont="1"/>
    <xf borderId="2" fillId="0" fontId="3" numFmtId="0" xfId="0" applyAlignment="1" applyBorder="1" applyFont="1">
      <alignment vertical="bottom"/>
    </xf>
    <xf borderId="2" fillId="7" fontId="6" numFmtId="0" xfId="0" applyAlignment="1" applyBorder="1" applyFill="1" applyFont="1">
      <alignment horizontal="center"/>
    </xf>
    <xf borderId="21" fillId="7" fontId="6" numFmtId="0" xfId="0" applyAlignment="1" applyBorder="1" applyFont="1">
      <alignment horizontal="left"/>
    </xf>
    <xf borderId="2" fillId="7" fontId="2" numFmtId="0" xfId="0" applyAlignment="1" applyBorder="1" applyFont="1">
      <alignment horizontal="center"/>
    </xf>
    <xf borderId="21" fillId="7" fontId="2" numFmtId="0" xfId="0" applyAlignment="1" applyBorder="1" applyFont="1">
      <alignment horizontal="left"/>
    </xf>
    <xf borderId="2" fillId="7" fontId="2" numFmtId="1" xfId="0" applyAlignment="1" applyBorder="1" applyFont="1" applyNumberFormat="1">
      <alignment horizontal="center"/>
    </xf>
    <xf borderId="1" fillId="7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22" fillId="3" fontId="2" numFmtId="0" xfId="0" applyAlignment="1" applyBorder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10" fillId="0" fontId="2" numFmtId="164" xfId="0" applyAlignment="1" applyBorder="1" applyFont="1" applyNumberFormat="1">
      <alignment horizontal="center" readingOrder="0"/>
    </xf>
    <xf borderId="0" fillId="0" fontId="4" numFmtId="2" xfId="0" applyFont="1" applyNumberFormat="1"/>
    <xf borderId="0" fillId="0" fontId="3" numFmtId="9" xfId="0" applyAlignment="1" applyFont="1" applyNumberFormat="1">
      <alignment horizontal="center" readingOrder="0"/>
    </xf>
    <xf borderId="7" fillId="3" fontId="2" numFmtId="0" xfId="0" applyAlignment="1" applyBorder="1" applyFont="1">
      <alignment horizontal="center"/>
    </xf>
    <xf borderId="18" fillId="3" fontId="2" numFmtId="0" xfId="0" applyAlignment="1" applyBorder="1" applyFont="1">
      <alignment horizontal="center"/>
    </xf>
    <xf borderId="23" fillId="3" fontId="2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/>
    </xf>
    <xf borderId="2" fillId="0" fontId="3" numFmtId="0" xfId="0" applyAlignment="1" applyBorder="1" applyFont="1">
      <alignment horizontal="left" readingOrder="0"/>
    </xf>
    <xf borderId="2" fillId="0" fontId="4" numFmtId="164" xfId="0" applyAlignment="1" applyBorder="1" applyFont="1" applyNumberFormat="1">
      <alignment horizontal="center"/>
    </xf>
    <xf borderId="24" fillId="3" fontId="2" numFmtId="0" xfId="0" applyAlignment="1" applyBorder="1" applyFont="1">
      <alignment horizontal="center" readingOrder="0"/>
    </xf>
    <xf borderId="3" fillId="2" fontId="8" numFmtId="0" xfId="0" applyAlignment="1" applyBorder="1" applyFont="1">
      <alignment horizontal="center" readingOrder="0"/>
    </xf>
    <xf borderId="2" fillId="6" fontId="2" numFmtId="164" xfId="0" applyAlignment="1" applyBorder="1" applyFont="1" applyNumberFormat="1">
      <alignment horizontal="center" readingOrder="0"/>
    </xf>
    <xf borderId="2" fillId="0" fontId="4" numFmtId="0" xfId="0" applyAlignment="1" applyBorder="1" applyFont="1">
      <alignment readingOrder="0"/>
    </xf>
    <xf borderId="2" fillId="0" fontId="4" numFmtId="164" xfId="0" applyBorder="1" applyFont="1" applyNumberFormat="1"/>
    <xf borderId="2" fillId="8" fontId="9" numFmtId="0" xfId="0" applyAlignment="1" applyBorder="1" applyFill="1" applyFont="1">
      <alignment horizontal="center" readingOrder="0"/>
    </xf>
    <xf borderId="4" fillId="8" fontId="9" numFmtId="0" xfId="0" applyAlignment="1" applyBorder="1" applyFont="1">
      <alignment horizontal="center" readingOrder="0"/>
    </xf>
    <xf borderId="4" fillId="0" fontId="4" numFmtId="0" xfId="0" applyBorder="1" applyFont="1"/>
    <xf borderId="20" fillId="0" fontId="2" numFmtId="0" xfId="0" applyAlignment="1" applyBorder="1" applyFont="1">
      <alignment horizontal="center" readingOrder="0"/>
    </xf>
    <xf borderId="4" fillId="0" fontId="2" numFmtId="164" xfId="0" applyAlignment="1" applyBorder="1" applyFont="1" applyNumberFormat="1">
      <alignment horizontal="center"/>
    </xf>
    <xf borderId="4" fillId="0" fontId="10" numFmtId="0" xfId="0" applyAlignment="1" applyBorder="1" applyFont="1">
      <alignment vertical="bottom"/>
    </xf>
    <xf borderId="2" fillId="0" fontId="11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2" fillId="0" fontId="12" numFmtId="0" xfId="0" applyAlignment="1" applyBorder="1" applyFont="1">
      <alignment vertical="bottom"/>
    </xf>
    <xf borderId="2" fillId="0" fontId="12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/>
    </xf>
    <xf borderId="2" fillId="0" fontId="3" numFmtId="0" xfId="0" applyAlignment="1" applyBorder="1" applyFont="1">
      <alignment readingOrder="0" vertical="bottom"/>
    </xf>
    <xf borderId="0" fillId="0" fontId="11" numFmtId="0" xfId="0" applyAlignment="1" applyFont="1">
      <alignment readingOrder="0" shrinkToFit="0" wrapText="0"/>
    </xf>
    <xf borderId="0" fillId="0" fontId="11" numFmtId="0" xfId="0" applyAlignment="1" applyFont="1">
      <alignment shrinkToFit="0" wrapText="0"/>
    </xf>
    <xf borderId="10" fillId="2" fontId="13" numFmtId="0" xfId="0" applyAlignment="1" applyBorder="1" applyFont="1">
      <alignment horizontal="center" shrinkToFit="0" wrapText="0"/>
    </xf>
    <xf borderId="2" fillId="2" fontId="13" numFmtId="0" xfId="0" applyAlignment="1" applyBorder="1" applyFont="1">
      <alignment horizontal="center" shrinkToFit="0" wrapText="0"/>
    </xf>
    <xf borderId="25" fillId="2" fontId="13" numFmtId="0" xfId="0" applyAlignment="1" applyBorder="1" applyFont="1">
      <alignment horizontal="center" shrinkToFit="0" wrapText="0"/>
    </xf>
    <xf borderId="0" fillId="0" fontId="10" numFmtId="0" xfId="0" applyAlignment="1" applyFont="1">
      <alignment shrinkToFit="0" wrapText="0"/>
    </xf>
    <xf borderId="2" fillId="0" fontId="10" numFmtId="0" xfId="0" applyAlignment="1" applyBorder="1" applyFont="1">
      <alignment horizontal="center" shrinkToFit="0" wrapText="0"/>
    </xf>
    <xf borderId="2" fillId="0" fontId="10" numFmtId="49" xfId="0" applyAlignment="1" applyBorder="1" applyFont="1" applyNumberFormat="1">
      <alignment horizontal="left" readingOrder="0" shrinkToFit="0" wrapText="0"/>
    </xf>
    <xf borderId="2" fillId="0" fontId="10" numFmtId="0" xfId="0" applyAlignment="1" applyBorder="1" applyFont="1">
      <alignment horizontal="center" readingOrder="0" shrinkToFit="0" wrapText="0"/>
    </xf>
    <xf borderId="2" fillId="0" fontId="10" numFmtId="164" xfId="0" applyAlignment="1" applyBorder="1" applyFont="1" applyNumberFormat="1">
      <alignment horizontal="center" readingOrder="0" shrinkToFit="0" wrapText="0"/>
    </xf>
    <xf borderId="2" fillId="3" fontId="10" numFmtId="0" xfId="0" applyAlignment="1" applyBorder="1" applyFont="1">
      <alignment horizontal="center" shrinkToFit="0" wrapText="0"/>
    </xf>
    <xf borderId="2" fillId="3" fontId="10" numFmtId="0" xfId="0" applyAlignment="1" applyBorder="1" applyFont="1">
      <alignment horizontal="center" readingOrder="0" shrinkToFit="0" wrapText="0"/>
    </xf>
    <xf borderId="0" fillId="0" fontId="10" numFmtId="0" xfId="0" applyAlignment="1" applyFont="1">
      <alignment horizontal="center" shrinkToFit="0" wrapText="0"/>
    </xf>
    <xf borderId="0" fillId="0" fontId="10" numFmtId="49" xfId="0" applyAlignment="1" applyFont="1" applyNumberFormat="1">
      <alignment shrinkToFit="0" wrapText="0"/>
    </xf>
    <xf borderId="0" fillId="0" fontId="11" numFmtId="164" xfId="0" applyAlignment="1" applyFont="1" applyNumberFormat="1">
      <alignment shrinkToFit="0" wrapText="0"/>
    </xf>
    <xf borderId="0" fillId="0" fontId="11" numFmtId="49" xfId="0" applyAlignment="1" applyFont="1" applyNumberFormat="1">
      <alignment shrinkToFit="0" wrapText="0"/>
    </xf>
    <xf borderId="0" fillId="0" fontId="10" numFmtId="164" xfId="0" applyAlignment="1" applyFont="1" applyNumberFormat="1">
      <alignment shrinkToFit="0" wrapText="0"/>
    </xf>
    <xf borderId="2" fillId="0" fontId="11" numFmtId="49" xfId="0" applyAlignment="1" applyBorder="1" applyFont="1" applyNumberFormat="1">
      <alignment readingOrder="0" shrinkToFit="0" wrapText="0"/>
    </xf>
    <xf borderId="2" fillId="0" fontId="11" numFmtId="0" xfId="0" applyAlignment="1" applyBorder="1" applyFont="1">
      <alignment shrinkToFit="0" wrapText="0"/>
    </xf>
    <xf borderId="2" fillId="0" fontId="11" numFmtId="0" xfId="0" applyAlignment="1" applyBorder="1" applyFont="1">
      <alignment horizontal="center" readingOrder="0" shrinkToFit="0" wrapText="0"/>
    </xf>
    <xf borderId="0" fillId="0" fontId="14" numFmtId="0" xfId="0" applyAlignment="1" applyFont="1">
      <alignment shrinkToFit="0" wrapText="0"/>
    </xf>
    <xf borderId="2" fillId="3" fontId="14" numFmtId="0" xfId="0" applyAlignment="1" applyBorder="1" applyFont="1">
      <alignment horizontal="center" shrinkToFit="0" wrapText="0"/>
    </xf>
    <xf borderId="2" fillId="0" fontId="11" numFmtId="49" xfId="0" applyAlignment="1" applyBorder="1" applyFont="1" applyNumberFormat="1">
      <alignment shrinkToFit="0" wrapText="0"/>
    </xf>
    <xf borderId="2" fillId="0" fontId="11" numFmtId="0" xfId="0" applyAlignment="1" applyBorder="1" applyFont="1">
      <alignment horizontal="center" shrinkToFit="0" wrapText="0"/>
    </xf>
    <xf borderId="2" fillId="0" fontId="10" numFmtId="0" xfId="0" applyAlignment="1" applyBorder="1" applyFont="1">
      <alignment horizontal="left" readingOrder="0" shrinkToFit="0" wrapText="0"/>
    </xf>
    <xf borderId="8" fillId="0" fontId="10" numFmtId="0" xfId="0" applyAlignment="1" applyBorder="1" applyFont="1">
      <alignment horizontal="left" readingOrder="0" shrinkToFit="0" wrapText="0"/>
    </xf>
    <xf borderId="5" fillId="3" fontId="10" numFmtId="0" xfId="0" applyAlignment="1" applyBorder="1" applyFont="1">
      <alignment horizontal="center" shrinkToFit="0" wrapText="0"/>
    </xf>
    <xf borderId="26" fillId="3" fontId="10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horizontal="center" readingOrder="0" shrinkToFit="0" wrapText="0"/>
    </xf>
    <xf borderId="6" fillId="3" fontId="10" numFmtId="0" xfId="0" applyAlignment="1" applyBorder="1" applyFont="1">
      <alignment horizontal="center" readingOrder="0" shrinkToFit="0" wrapText="0"/>
    </xf>
    <xf borderId="0" fillId="0" fontId="10" numFmtId="0" xfId="0" applyAlignment="1" applyFont="1">
      <alignment horizontal="center" readingOrder="0" shrinkToFit="0" wrapText="0"/>
    </xf>
    <xf borderId="0" fillId="5" fontId="10" numFmtId="0" xfId="0" applyAlignment="1" applyFont="1">
      <alignment horizontal="center" shrinkToFit="0" wrapText="0"/>
    </xf>
    <xf borderId="0" fillId="5" fontId="10" numFmtId="164" xfId="0" applyAlignment="1" applyFont="1" applyNumberFormat="1">
      <alignment horizontal="center" readingOrder="0" shrinkToFit="0" wrapText="0"/>
    </xf>
    <xf borderId="0" fillId="5" fontId="10" numFmtId="1" xfId="0" applyAlignment="1" applyFont="1" applyNumberFormat="1">
      <alignment horizontal="center" shrinkToFit="0" wrapText="0"/>
    </xf>
    <xf borderId="0" fillId="0" fontId="10" numFmtId="1" xfId="0" applyAlignment="1" applyFont="1" applyNumberFormat="1">
      <alignment horizontal="center" shrinkToFit="0" wrapText="0"/>
    </xf>
    <xf borderId="2" fillId="9" fontId="2" numFmtId="164" xfId="0" applyAlignment="1" applyBorder="1" applyFill="1" applyFont="1" applyNumberFormat="1">
      <alignment horizontal="center" readingOrder="0"/>
    </xf>
    <xf borderId="8" fillId="9" fontId="2" numFmtId="0" xfId="0" applyAlignment="1" applyBorder="1" applyFont="1">
      <alignment horizontal="left" readingOrder="0"/>
    </xf>
    <xf borderId="2" fillId="10" fontId="2" numFmtId="164" xfId="0" applyAlignment="1" applyBorder="1" applyFill="1" applyFont="1" applyNumberFormat="1">
      <alignment horizontal="center" readingOrder="0"/>
    </xf>
    <xf borderId="26" fillId="3" fontId="2" numFmtId="0" xfId="0" applyAlignment="1" applyBorder="1" applyFont="1">
      <alignment horizontal="center" readingOrder="0"/>
    </xf>
    <xf borderId="0" fillId="0" fontId="4" numFmtId="164" xfId="0" applyAlignment="1" applyFont="1" applyNumberFormat="1">
      <alignment horizontal="center"/>
    </xf>
    <xf borderId="2" fillId="0" fontId="2" numFmtId="0" xfId="0" applyAlignment="1" applyBorder="1" applyFont="1">
      <alignment vertical="bottom"/>
    </xf>
    <xf borderId="2" fillId="9" fontId="2" numFmtId="164" xfId="0" applyAlignment="1" applyBorder="1" applyFont="1" applyNumberFormat="1">
      <alignment horizontal="center"/>
    </xf>
    <xf borderId="2" fillId="0" fontId="9" numFmtId="0" xfId="0" applyAlignment="1" applyBorder="1" applyFont="1">
      <alignment horizontal="center"/>
    </xf>
    <xf borderId="5" fillId="8" fontId="9" numFmtId="164" xfId="0" applyAlignment="1" applyBorder="1" applyFont="1" applyNumberFormat="1">
      <alignment horizontal="center" readingOrder="0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2" fillId="3" fontId="6" numFmtId="0" xfId="0" applyAlignment="1" applyBorder="1" applyFont="1">
      <alignment horizontal="center"/>
    </xf>
    <xf borderId="8" fillId="0" fontId="9" numFmtId="0" xfId="0" applyBorder="1" applyFont="1"/>
    <xf borderId="8" fillId="0" fontId="9" numFmtId="0" xfId="0" applyBorder="1" applyFont="1"/>
    <xf borderId="2" fillId="0" fontId="15" numFmtId="0" xfId="0" applyAlignment="1" applyBorder="1" applyFont="1">
      <alignment horizontal="center" vertical="bottom"/>
    </xf>
    <xf borderId="12" fillId="0" fontId="9" numFmtId="0" xfId="0" applyBorder="1" applyFont="1"/>
    <xf borderId="12" fillId="0" fontId="9" numFmtId="0" xfId="0" applyBorder="1" applyFont="1"/>
    <xf borderId="8" fillId="0" fontId="16" numFmtId="0" xfId="0" applyAlignment="1" applyBorder="1" applyFont="1">
      <alignment horizontal="center"/>
    </xf>
    <xf borderId="2" fillId="0" fontId="9" numFmtId="0" xfId="0" applyBorder="1" applyFont="1"/>
    <xf borderId="20" fillId="0" fontId="9" numFmtId="0" xfId="0" applyBorder="1" applyFont="1"/>
    <xf borderId="2" fillId="0" fontId="9" numFmtId="0" xfId="0" applyAlignment="1" applyBorder="1" applyFont="1">
      <alignment horizontal="center"/>
    </xf>
    <xf borderId="8" fillId="0" fontId="9" numFmtId="0" xfId="0" applyBorder="1" applyFont="1"/>
    <xf borderId="10" fillId="0" fontId="4" numFmtId="0" xfId="0" applyAlignment="1" applyBorder="1" applyFont="1">
      <alignment horizontal="center" readingOrder="0"/>
    </xf>
    <xf borderId="10" fillId="0" fontId="4" numFmtId="0" xfId="0" applyBorder="1" applyFont="1"/>
    <xf borderId="2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vertical="bottom"/>
    </xf>
    <xf borderId="2" fillId="0" fontId="17" numFmtId="0" xfId="0" applyAlignment="1" applyBorder="1" applyFont="1">
      <alignment horizontal="center" vertical="bottom"/>
    </xf>
    <xf borderId="7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readingOrder="0" vertical="bottom"/>
    </xf>
    <xf borderId="2" fillId="10" fontId="18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0" fillId="3" fontId="2" numFmtId="0" xfId="0" applyAlignment="1" applyFont="1">
      <alignment horizontal="center"/>
    </xf>
    <xf borderId="0" fillId="3" fontId="2" numFmtId="0" xfId="0" applyAlignment="1" applyFont="1">
      <alignment horizontal="center" readingOrder="0"/>
    </xf>
    <xf borderId="2" fillId="0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vertical="bottom"/>
    </xf>
    <xf borderId="25" fillId="2" fontId="1" numFmtId="0" xfId="0" applyAlignment="1" applyBorder="1" applyFont="1">
      <alignment horizontal="center"/>
    </xf>
    <xf borderId="2" fillId="0" fontId="3" numFmtId="1" xfId="0" applyAlignment="1" applyBorder="1" applyFont="1" applyNumberFormat="1">
      <alignment horizontal="center"/>
    </xf>
    <xf borderId="2" fillId="0" fontId="2" numFmtId="0" xfId="0" applyBorder="1" applyFont="1"/>
    <xf borderId="2" fillId="0" fontId="9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8" fillId="11" fontId="2" numFmtId="0" xfId="0" applyAlignment="1" applyBorder="1" applyFill="1" applyFont="1">
      <alignment horizontal="left" readingOrder="0"/>
    </xf>
    <xf borderId="2" fillId="0" fontId="4" numFmtId="0" xfId="0" applyAlignment="1" applyBorder="1" applyFont="1">
      <alignment horizontal="center" readingOrder="0" shrinkToFit="0" wrapText="1"/>
    </xf>
    <xf borderId="2" fillId="3" fontId="4" numFmtId="0" xfId="0" applyAlignment="1" applyBorder="1" applyFont="1">
      <alignment readingOrder="0"/>
    </xf>
    <xf borderId="2" fillId="3" fontId="4" numFmtId="0" xfId="0" applyBorder="1" applyFont="1"/>
    <xf borderId="0" fillId="0" fontId="4" numFmtId="9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/>
    </xf>
    <xf borderId="2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vertical="bottom"/>
    </xf>
    <xf borderId="2" fillId="0" fontId="19" numFmtId="0" xfId="0" applyAlignment="1" applyBorder="1" applyFont="1">
      <alignment horizontal="left" readingOrder="0"/>
    </xf>
    <xf borderId="6" fillId="3" fontId="20" numFmtId="0" xfId="0" applyAlignment="1" applyBorder="1" applyFont="1">
      <alignment horizontal="center" readingOrder="0"/>
    </xf>
    <xf borderId="0" fillId="0" fontId="15" numFmtId="0" xfId="0" applyFont="1"/>
    <xf borderId="0" fillId="0" fontId="21" numFmtId="164" xfId="0" applyFont="1" applyNumberFormat="1"/>
    <xf borderId="0" fillId="0" fontId="21" numFmtId="0" xfId="0" applyFont="1"/>
    <xf borderId="0" fillId="0" fontId="15" numFmtId="164" xfId="0" applyFont="1" applyNumberFormat="1"/>
    <xf borderId="6" fillId="3" fontId="19" numFmtId="0" xfId="0" applyAlignment="1" applyBorder="1" applyFont="1">
      <alignment horizontal="center" readingOrder="0"/>
    </xf>
    <xf borderId="8" fillId="0" fontId="19" numFmtId="0" xfId="0" applyAlignment="1" applyBorder="1" applyFont="1">
      <alignment horizontal="left" readingOrder="0"/>
    </xf>
    <xf borderId="2" fillId="9" fontId="2" numFmtId="0" xfId="0" applyAlignment="1" applyBorder="1" applyFont="1">
      <alignment horizontal="center"/>
    </xf>
    <xf borderId="2" fillId="9" fontId="2" numFmtId="0" xfId="0" applyAlignment="1" applyBorder="1" applyFont="1">
      <alignment horizontal="center" readingOrder="0"/>
    </xf>
    <xf borderId="2" fillId="9" fontId="18" numFmtId="0" xfId="0" applyAlignment="1" applyBorder="1" applyFont="1">
      <alignment horizontal="center" readingOrder="0"/>
    </xf>
    <xf borderId="2" fillId="0" fontId="9" numFmtId="0" xfId="0" applyBorder="1" applyFont="1"/>
    <xf borderId="2" fillId="0" fontId="9" numFmtId="0" xfId="0" applyBorder="1" applyFont="1"/>
    <xf borderId="2" fillId="9" fontId="4" numFmtId="0" xfId="0" applyBorder="1" applyFont="1"/>
    <xf borderId="2" fillId="0" fontId="9" numFmtId="0" xfId="0" applyBorder="1" applyFont="1"/>
    <xf borderId="2" fillId="9" fontId="3" numFmtId="0" xfId="0" applyAlignment="1" applyBorder="1" applyFont="1">
      <alignment horizontal="center" readingOrder="0"/>
    </xf>
    <xf borderId="2" fillId="9" fontId="3" numFmtId="0" xfId="0" applyAlignment="1" applyBorder="1" applyFont="1">
      <alignment horizontal="center"/>
    </xf>
    <xf borderId="2" fillId="0" fontId="11" numFmtId="0" xfId="0" applyAlignment="1" applyBorder="1" applyFont="1">
      <alignment horizontal="left"/>
    </xf>
    <xf borderId="2" fillId="2" fontId="13" numFmtId="0" xfId="0" applyAlignment="1" applyBorder="1" applyFont="1">
      <alignment horizontal="left"/>
    </xf>
    <xf borderId="2" fillId="0" fontId="10" numFmtId="0" xfId="0" applyAlignment="1" applyBorder="1" applyFont="1">
      <alignment horizontal="left" readingOrder="0"/>
    </xf>
    <xf borderId="2" fillId="0" fontId="11" numFmtId="0" xfId="0" applyAlignment="1" applyBorder="1" applyFont="1">
      <alignment horizontal="left" readingOrder="0"/>
    </xf>
    <xf borderId="2" fillId="0" fontId="3" numFmtId="1" xfId="0" applyAlignment="1" applyBorder="1" applyFont="1" applyNumberFormat="1">
      <alignment horizontal="center" readingOrder="0"/>
    </xf>
    <xf borderId="2" fillId="0" fontId="22" numFmtId="0" xfId="0" applyAlignment="1" applyBorder="1" applyFont="1">
      <alignment horizontal="center" readingOrder="0"/>
    </xf>
    <xf borderId="2" fillId="0" fontId="22" numFmtId="0" xfId="0" applyAlignment="1" applyBorder="1" applyFont="1">
      <alignment horizontal="left" readingOrder="0"/>
    </xf>
    <xf borderId="2" fillId="0" fontId="22" numFmtId="0" xfId="0" applyAlignment="1" applyBorder="1" applyFont="1">
      <alignment horizontal="center"/>
    </xf>
    <xf borderId="0" fillId="10" fontId="18" numFmtId="0" xfId="0" applyAlignment="1" applyFont="1">
      <alignment horizontal="center" readingOrder="0"/>
    </xf>
    <xf borderId="2" fillId="0" fontId="3" numFmtId="0" xfId="0" applyAlignment="1" applyBorder="1" applyFont="1">
      <alignment horizontal="center" readingOrder="0" vertical="center"/>
    </xf>
    <xf borderId="0" fillId="9" fontId="3" numFmtId="0" xfId="0" applyAlignment="1" applyFont="1">
      <alignment horizontal="center"/>
    </xf>
    <xf borderId="0" fillId="9" fontId="3" numFmtId="164" xfId="0" applyAlignment="1" applyFont="1" applyNumberFormat="1">
      <alignment horizontal="center" readingOrder="0"/>
    </xf>
    <xf borderId="0" fillId="9" fontId="3" numFmtId="1" xfId="0" applyAlignment="1" applyFont="1" applyNumberFormat="1">
      <alignment horizontal="center" readingOrder="0"/>
    </xf>
    <xf borderId="0" fillId="0" fontId="3" numFmtId="0" xfId="0" applyAlignment="1" applyFont="1">
      <alignment vertical="bottom"/>
    </xf>
    <xf borderId="10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23" numFmtId="0" xfId="0" applyFont="1"/>
    <xf borderId="2" fillId="4" fontId="2" numFmtId="0" xfId="0" applyAlignment="1" applyBorder="1" applyFont="1">
      <alignment horizontal="left" readingOrder="0"/>
    </xf>
    <xf borderId="27" fillId="2" fontId="24" numFmtId="0" xfId="0" applyAlignment="1" applyBorder="1" applyFont="1">
      <alignment horizontal="center" vertical="center"/>
    </xf>
    <xf borderId="28" fillId="0" fontId="25" numFmtId="0" xfId="0" applyBorder="1" applyFont="1"/>
    <xf borderId="24" fillId="0" fontId="25" numFmtId="0" xfId="0" applyBorder="1" applyFont="1"/>
    <xf borderId="29" fillId="0" fontId="25" numFmtId="0" xfId="0" applyBorder="1" applyFont="1"/>
    <xf borderId="30" fillId="0" fontId="25" numFmtId="0" xfId="0" applyBorder="1" applyFont="1"/>
    <xf borderId="31" fillId="0" fontId="25" numFmtId="0" xfId="0" applyBorder="1" applyFont="1"/>
    <xf borderId="2" fillId="0" fontId="2" numFmtId="0" xfId="0" applyAlignment="1" applyBorder="1" applyFont="1">
      <alignment horizontal="left"/>
    </xf>
    <xf borderId="6" fillId="2" fontId="1" numFmtId="0" xfId="0" applyAlignment="1" applyBorder="1" applyFont="1">
      <alignment horizontal="center"/>
    </xf>
    <xf borderId="6" fillId="2" fontId="26" numFmtId="0" xfId="0" applyAlignment="1" applyBorder="1" applyFont="1">
      <alignment horizontal="center"/>
    </xf>
    <xf borderId="6" fillId="2" fontId="26" numFmtId="1" xfId="0" applyAlignment="1" applyBorder="1" applyFont="1" applyNumberFormat="1">
      <alignment horizontal="center"/>
    </xf>
    <xf borderId="2" fillId="0" fontId="2" numFmtId="0" xfId="0" applyBorder="1" applyFont="1"/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9" fillId="0" fontId="3" numFmtId="0" xfId="0" applyBorder="1" applyFont="1"/>
    <xf borderId="40" fillId="0" fontId="3" numFmtId="0" xfId="0" applyBorder="1" applyFont="1"/>
    <xf borderId="0" fillId="0" fontId="2" numFmtId="165" xfId="0" applyAlignment="1" applyFont="1" applyNumberFormat="1">
      <alignment readingOrder="0"/>
    </xf>
    <xf borderId="41" fillId="12" fontId="27" numFmtId="0" xfId="0" applyAlignment="1" applyBorder="1" applyFill="1" applyFont="1">
      <alignment horizontal="center"/>
    </xf>
    <xf borderId="11" fillId="0" fontId="25" numFmtId="0" xfId="0" applyBorder="1" applyFont="1"/>
    <xf borderId="6" fillId="2" fontId="1" numFmtId="0" xfId="0" applyBorder="1" applyFont="1"/>
    <xf borderId="0" fillId="0" fontId="2" numFmtId="165" xfId="0" applyFont="1" applyNumberFormat="1"/>
    <xf borderId="6" fillId="2" fontId="1" numFmtId="165" xfId="0" applyAlignment="1" applyBorder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1" xfId="0" applyAlignment="1" applyFont="1" applyNumberFormat="1">
      <alignment horizontal="center" readingOrder="0"/>
    </xf>
    <xf borderId="42" fillId="0" fontId="2" numFmtId="165" xfId="0" applyBorder="1" applyFont="1" applyNumberFormat="1"/>
    <xf borderId="0" fillId="0" fontId="2" numFmtId="168" xfId="0" applyFont="1" applyNumberFormat="1"/>
    <xf borderId="5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5" fillId="0" fontId="6" numFmtId="0" xfId="0" applyAlignment="1" applyBorder="1" applyFont="1">
      <alignment horizontal="center"/>
    </xf>
    <xf borderId="0" fillId="11" fontId="3" numFmtId="164" xfId="0" applyAlignment="1" applyFont="1" applyNumberFormat="1">
      <alignment horizontal="center"/>
    </xf>
    <xf borderId="2" fillId="0" fontId="2" numFmtId="164" xfId="0" applyAlignment="1" applyBorder="1" applyFont="1" applyNumberFormat="1">
      <alignment horizontal="center" vertical="bottom"/>
    </xf>
    <xf borderId="5" fillId="8" fontId="9" numFmtId="164" xfId="0" applyAlignment="1" applyBorder="1" applyFont="1" applyNumberFormat="1">
      <alignment horizontal="center" readingOrder="0" vertical="center"/>
    </xf>
    <xf borderId="0" fillId="4" fontId="2" numFmtId="0" xfId="0" applyAlignment="1" applyFont="1">
      <alignment horizontal="left" readingOrder="0"/>
    </xf>
    <xf borderId="0" fillId="4" fontId="2" numFmtId="0" xfId="0" applyAlignment="1" applyFont="1">
      <alignment horizontal="center" readingOrder="0"/>
    </xf>
    <xf borderId="0" fillId="4" fontId="2" numFmtId="164" xfId="0" applyAlignment="1" applyFont="1" applyNumberFormat="1">
      <alignment horizontal="center" readingOrder="0"/>
    </xf>
    <xf borderId="0" fillId="4" fontId="2" numFmtId="0" xfId="0" applyAlignment="1" applyFont="1">
      <alignment horizontal="center"/>
    </xf>
    <xf borderId="0" fillId="13" fontId="4" numFmtId="0" xfId="0" applyFill="1" applyFont="1"/>
    <xf borderId="8" fillId="0" fontId="2" numFmtId="0" xfId="0" applyAlignment="1" applyBorder="1" applyFont="1">
      <alignment horizontal="left"/>
    </xf>
    <xf borderId="5" fillId="3" fontId="2" numFmtId="0" xfId="0" applyAlignment="1" applyBorder="1" applyFont="1">
      <alignment horizontal="center"/>
    </xf>
    <xf borderId="20" fillId="0" fontId="28" numFmtId="0" xfId="0" applyAlignment="1" applyBorder="1" applyFont="1">
      <alignment horizontal="center" vertical="bottom"/>
    </xf>
    <xf borderId="8" fillId="0" fontId="9" numFmtId="0" xfId="0" applyAlignment="1" applyBorder="1" applyFont="1">
      <alignment horizontal="center"/>
    </xf>
    <xf borderId="2" fillId="0" fontId="17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8" fillId="4" fontId="2" numFmtId="0" xfId="0" applyAlignment="1" applyBorder="1" applyFont="1">
      <alignment horizontal="left"/>
    </xf>
    <xf borderId="10" fillId="0" fontId="16" numFmtId="0" xfId="0" applyAlignment="1" applyBorder="1" applyFont="1">
      <alignment horizontal="center"/>
    </xf>
    <xf borderId="2" fillId="0" fontId="10" numFmtId="0" xfId="0" applyAlignment="1" applyBorder="1" applyFont="1">
      <alignment horizontal="center" vertical="bottom"/>
    </xf>
    <xf borderId="8" fillId="14" fontId="2" numFmtId="0" xfId="0" applyAlignment="1" applyBorder="1" applyFill="1" applyFont="1">
      <alignment horizontal="left" readingOrder="0"/>
    </xf>
    <xf borderId="2" fillId="14" fontId="2" numFmtId="0" xfId="0" applyAlignment="1" applyBorder="1" applyFont="1">
      <alignment horizontal="center"/>
    </xf>
    <xf borderId="2" fillId="14" fontId="3" numFmtId="0" xfId="0" applyAlignment="1" applyBorder="1" applyFont="1">
      <alignment horizontal="center" vertical="bottom"/>
    </xf>
    <xf borderId="2" fillId="14" fontId="2" numFmtId="164" xfId="0" applyAlignment="1" applyBorder="1" applyFont="1" applyNumberFormat="1">
      <alignment horizontal="center" readingOrder="0"/>
    </xf>
    <xf borderId="5" fillId="14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190" Type="http://schemas.openxmlformats.org/officeDocument/2006/relationships/pivotCacheDefinition" Target="pivotCache/pivotCacheDefinition31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194" Type="http://schemas.openxmlformats.org/officeDocument/2006/relationships/pivotCacheDefinition" Target="pivotCache/pivotCacheDefinition35.xml"/><Relationship Id="rId43" Type="http://schemas.openxmlformats.org/officeDocument/2006/relationships/worksheet" Target="worksheets/sheet40.xml"/><Relationship Id="rId193" Type="http://schemas.openxmlformats.org/officeDocument/2006/relationships/pivotCacheDefinition" Target="pivotCache/pivotCacheDefinition34.xml"/><Relationship Id="rId46" Type="http://schemas.openxmlformats.org/officeDocument/2006/relationships/worksheet" Target="worksheets/sheet43.xml"/><Relationship Id="rId192" Type="http://schemas.openxmlformats.org/officeDocument/2006/relationships/pivotCacheDefinition" Target="pivotCache/pivotCacheDefinition33.xml"/><Relationship Id="rId45" Type="http://schemas.openxmlformats.org/officeDocument/2006/relationships/worksheet" Target="worksheets/sheet42.xml"/><Relationship Id="rId191" Type="http://schemas.openxmlformats.org/officeDocument/2006/relationships/pivotCacheDefinition" Target="pivotCache/pivotCacheDefinition32.xml"/><Relationship Id="rId48" Type="http://schemas.openxmlformats.org/officeDocument/2006/relationships/worksheet" Target="worksheets/sheet45.xml"/><Relationship Id="rId187" Type="http://schemas.openxmlformats.org/officeDocument/2006/relationships/pivotCacheDefinition" Target="pivotCache/pivotCacheDefinition28.xml"/><Relationship Id="rId47" Type="http://schemas.openxmlformats.org/officeDocument/2006/relationships/worksheet" Target="worksheets/sheet44.xml"/><Relationship Id="rId186" Type="http://schemas.openxmlformats.org/officeDocument/2006/relationships/pivotCacheDefinition" Target="pivotCache/pivotCacheDefinition27.xml"/><Relationship Id="rId185" Type="http://schemas.openxmlformats.org/officeDocument/2006/relationships/pivotCacheDefinition" Target="pivotCache/pivotCacheDefinition26.xml"/><Relationship Id="rId49" Type="http://schemas.openxmlformats.org/officeDocument/2006/relationships/worksheet" Target="worksheets/sheet46.xml"/><Relationship Id="rId184" Type="http://schemas.openxmlformats.org/officeDocument/2006/relationships/pivotCacheDefinition" Target="pivotCache/pivotCacheDefinition25.xml"/><Relationship Id="rId189" Type="http://schemas.openxmlformats.org/officeDocument/2006/relationships/pivotCacheDefinition" Target="pivotCache/pivotCacheDefinition30.xml"/><Relationship Id="rId188" Type="http://schemas.openxmlformats.org/officeDocument/2006/relationships/pivotCacheDefinition" Target="pivotCache/pivotCacheDefinition29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183" Type="http://schemas.openxmlformats.org/officeDocument/2006/relationships/pivotCacheDefinition" Target="pivotCache/pivotCacheDefinition24.xml"/><Relationship Id="rId32" Type="http://schemas.openxmlformats.org/officeDocument/2006/relationships/worksheet" Target="worksheets/sheet29.xml"/><Relationship Id="rId182" Type="http://schemas.openxmlformats.org/officeDocument/2006/relationships/pivotCacheDefinition" Target="pivotCache/pivotCacheDefinition23.xml"/><Relationship Id="rId35" Type="http://schemas.openxmlformats.org/officeDocument/2006/relationships/worksheet" Target="worksheets/sheet32.xml"/><Relationship Id="rId181" Type="http://schemas.openxmlformats.org/officeDocument/2006/relationships/pivotCacheDefinition" Target="pivotCache/pivotCacheDefinition22.xml"/><Relationship Id="rId34" Type="http://schemas.openxmlformats.org/officeDocument/2006/relationships/worksheet" Target="worksheets/sheet31.xml"/><Relationship Id="rId180" Type="http://schemas.openxmlformats.org/officeDocument/2006/relationships/pivotCacheDefinition" Target="pivotCache/pivotCacheDefinition21.xml"/><Relationship Id="rId37" Type="http://schemas.openxmlformats.org/officeDocument/2006/relationships/worksheet" Target="worksheets/sheet34.xml"/><Relationship Id="rId176" Type="http://schemas.openxmlformats.org/officeDocument/2006/relationships/pivotCacheDefinition" Target="pivotCache/pivotCacheDefinition17.xml"/><Relationship Id="rId297" Type="http://schemas.openxmlformats.org/officeDocument/2006/relationships/pivotCacheDefinition" Target="pivotCache/pivotCacheDefinition138.xml"/><Relationship Id="rId36" Type="http://schemas.openxmlformats.org/officeDocument/2006/relationships/worksheet" Target="worksheets/sheet33.xml"/><Relationship Id="rId175" Type="http://schemas.openxmlformats.org/officeDocument/2006/relationships/pivotCacheDefinition" Target="pivotCache/pivotCacheDefinition16.xml"/><Relationship Id="rId296" Type="http://schemas.openxmlformats.org/officeDocument/2006/relationships/pivotCacheDefinition" Target="pivotCache/pivotCacheDefinition137.xml"/><Relationship Id="rId39" Type="http://schemas.openxmlformats.org/officeDocument/2006/relationships/worksheet" Target="worksheets/sheet36.xml"/><Relationship Id="rId174" Type="http://schemas.openxmlformats.org/officeDocument/2006/relationships/pivotCacheDefinition" Target="pivotCache/pivotCacheDefinition15.xml"/><Relationship Id="rId295" Type="http://schemas.openxmlformats.org/officeDocument/2006/relationships/pivotCacheDefinition" Target="pivotCache/pivotCacheDefinition136.xml"/><Relationship Id="rId38" Type="http://schemas.openxmlformats.org/officeDocument/2006/relationships/worksheet" Target="worksheets/sheet35.xml"/><Relationship Id="rId173" Type="http://schemas.openxmlformats.org/officeDocument/2006/relationships/pivotCacheDefinition" Target="pivotCache/pivotCacheDefinition14.xml"/><Relationship Id="rId294" Type="http://schemas.openxmlformats.org/officeDocument/2006/relationships/pivotCacheDefinition" Target="pivotCache/pivotCacheDefinition135.xml"/><Relationship Id="rId179" Type="http://schemas.openxmlformats.org/officeDocument/2006/relationships/pivotCacheDefinition" Target="pivotCache/pivotCacheDefinition20.xml"/><Relationship Id="rId178" Type="http://schemas.openxmlformats.org/officeDocument/2006/relationships/pivotCacheDefinition" Target="pivotCache/pivotCacheDefinition19.xml"/><Relationship Id="rId299" Type="http://schemas.openxmlformats.org/officeDocument/2006/relationships/pivotCacheDefinition" Target="pivotCache/pivotCacheDefinition140.xml"/><Relationship Id="rId177" Type="http://schemas.openxmlformats.org/officeDocument/2006/relationships/pivotCacheDefinition" Target="pivotCache/pivotCacheDefinition18.xml"/><Relationship Id="rId298" Type="http://schemas.openxmlformats.org/officeDocument/2006/relationships/pivotCacheDefinition" Target="pivotCache/pivotCacheDefinition139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98" Type="http://schemas.openxmlformats.org/officeDocument/2006/relationships/pivotCacheDefinition" Target="pivotCache/pivotCacheDefinition39.xml"/><Relationship Id="rId14" Type="http://schemas.openxmlformats.org/officeDocument/2006/relationships/worksheet" Target="worksheets/sheet11.xml"/><Relationship Id="rId197" Type="http://schemas.openxmlformats.org/officeDocument/2006/relationships/pivotCacheDefinition" Target="pivotCache/pivotCacheDefinition38.xml"/><Relationship Id="rId17" Type="http://schemas.openxmlformats.org/officeDocument/2006/relationships/worksheet" Target="worksheets/sheet14.xml"/><Relationship Id="rId196" Type="http://schemas.openxmlformats.org/officeDocument/2006/relationships/pivotCacheDefinition" Target="pivotCache/pivotCacheDefinition37.xml"/><Relationship Id="rId16" Type="http://schemas.openxmlformats.org/officeDocument/2006/relationships/worksheet" Target="worksheets/sheet13.xml"/><Relationship Id="rId195" Type="http://schemas.openxmlformats.org/officeDocument/2006/relationships/pivotCacheDefinition" Target="pivotCache/pivotCacheDefinition36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99" Type="http://schemas.openxmlformats.org/officeDocument/2006/relationships/pivotCacheDefinition" Target="pivotCache/pivotCacheDefinition40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150" Type="http://schemas.openxmlformats.org/officeDocument/2006/relationships/worksheet" Target="worksheets/sheet147.xml"/><Relationship Id="rId271" Type="http://schemas.openxmlformats.org/officeDocument/2006/relationships/pivotCacheDefinition" Target="pivotCache/pivotCacheDefinition112.xml"/><Relationship Id="rId87" Type="http://schemas.openxmlformats.org/officeDocument/2006/relationships/worksheet" Target="worksheets/sheet84.xml"/><Relationship Id="rId270" Type="http://schemas.openxmlformats.org/officeDocument/2006/relationships/pivotCacheDefinition" Target="pivotCache/pivotCacheDefinition111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6.xml"/><Relationship Id="rId4" Type="http://schemas.openxmlformats.org/officeDocument/2006/relationships/worksheet" Target="worksheets/sheet1.xml"/><Relationship Id="rId148" Type="http://schemas.openxmlformats.org/officeDocument/2006/relationships/worksheet" Target="worksheets/sheet145.xml"/><Relationship Id="rId269" Type="http://schemas.openxmlformats.org/officeDocument/2006/relationships/pivotCacheDefinition" Target="pivotCache/pivotCacheDefinition110.xml"/><Relationship Id="rId9" Type="http://schemas.openxmlformats.org/officeDocument/2006/relationships/worksheet" Target="worksheets/sheet6.xml"/><Relationship Id="rId143" Type="http://schemas.openxmlformats.org/officeDocument/2006/relationships/worksheet" Target="worksheets/sheet140.xml"/><Relationship Id="rId264" Type="http://schemas.openxmlformats.org/officeDocument/2006/relationships/pivotCacheDefinition" Target="pivotCache/pivotCacheDefinition105.xml"/><Relationship Id="rId142" Type="http://schemas.openxmlformats.org/officeDocument/2006/relationships/worksheet" Target="worksheets/sheet139.xml"/><Relationship Id="rId263" Type="http://schemas.openxmlformats.org/officeDocument/2006/relationships/pivotCacheDefinition" Target="pivotCache/pivotCacheDefinition104.xml"/><Relationship Id="rId141" Type="http://schemas.openxmlformats.org/officeDocument/2006/relationships/worksheet" Target="worksheets/sheet138.xml"/><Relationship Id="rId262" Type="http://schemas.openxmlformats.org/officeDocument/2006/relationships/pivotCacheDefinition" Target="pivotCache/pivotCacheDefinition103.xml"/><Relationship Id="rId140" Type="http://schemas.openxmlformats.org/officeDocument/2006/relationships/worksheet" Target="worksheets/sheet137.xml"/><Relationship Id="rId261" Type="http://schemas.openxmlformats.org/officeDocument/2006/relationships/pivotCacheDefinition" Target="pivotCache/pivotCacheDefinition102.xml"/><Relationship Id="rId5" Type="http://schemas.openxmlformats.org/officeDocument/2006/relationships/worksheet" Target="worksheets/sheet2.xml"/><Relationship Id="rId147" Type="http://schemas.openxmlformats.org/officeDocument/2006/relationships/worksheet" Target="worksheets/sheet144.xml"/><Relationship Id="rId268" Type="http://schemas.openxmlformats.org/officeDocument/2006/relationships/pivotCacheDefinition" Target="pivotCache/pivotCacheDefinition109.xml"/><Relationship Id="rId6" Type="http://schemas.openxmlformats.org/officeDocument/2006/relationships/worksheet" Target="worksheets/sheet3.xml"/><Relationship Id="rId146" Type="http://schemas.openxmlformats.org/officeDocument/2006/relationships/worksheet" Target="worksheets/sheet143.xml"/><Relationship Id="rId267" Type="http://schemas.openxmlformats.org/officeDocument/2006/relationships/pivotCacheDefinition" Target="pivotCache/pivotCacheDefinition108.xml"/><Relationship Id="rId7" Type="http://schemas.openxmlformats.org/officeDocument/2006/relationships/worksheet" Target="worksheets/sheet4.xml"/><Relationship Id="rId145" Type="http://schemas.openxmlformats.org/officeDocument/2006/relationships/worksheet" Target="worksheets/sheet142.xml"/><Relationship Id="rId266" Type="http://schemas.openxmlformats.org/officeDocument/2006/relationships/pivotCacheDefinition" Target="pivotCache/pivotCacheDefinition107.xml"/><Relationship Id="rId8" Type="http://schemas.openxmlformats.org/officeDocument/2006/relationships/worksheet" Target="worksheets/sheet5.xml"/><Relationship Id="rId144" Type="http://schemas.openxmlformats.org/officeDocument/2006/relationships/worksheet" Target="worksheets/sheet141.xml"/><Relationship Id="rId265" Type="http://schemas.openxmlformats.org/officeDocument/2006/relationships/pivotCacheDefinition" Target="pivotCache/pivotCacheDefinition106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260" Type="http://schemas.openxmlformats.org/officeDocument/2006/relationships/pivotCacheDefinition" Target="pivotCache/pivotCacheDefinition101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139" Type="http://schemas.openxmlformats.org/officeDocument/2006/relationships/worksheet" Target="worksheets/sheet136.xml"/><Relationship Id="rId138" Type="http://schemas.openxmlformats.org/officeDocument/2006/relationships/worksheet" Target="worksheets/sheet135.xml"/><Relationship Id="rId259" Type="http://schemas.openxmlformats.org/officeDocument/2006/relationships/pivotCacheDefinition" Target="pivotCache/pivotCacheDefinition100.xml"/><Relationship Id="rId137" Type="http://schemas.openxmlformats.org/officeDocument/2006/relationships/worksheet" Target="worksheets/sheet134.xml"/><Relationship Id="rId258" Type="http://schemas.openxmlformats.org/officeDocument/2006/relationships/pivotCacheDefinition" Target="pivotCache/pivotCacheDefinition99.xml"/><Relationship Id="rId132" Type="http://schemas.openxmlformats.org/officeDocument/2006/relationships/worksheet" Target="worksheets/sheet129.xml"/><Relationship Id="rId253" Type="http://schemas.openxmlformats.org/officeDocument/2006/relationships/pivotCacheDefinition" Target="pivotCache/pivotCacheDefinition94.xml"/><Relationship Id="rId131" Type="http://schemas.openxmlformats.org/officeDocument/2006/relationships/worksheet" Target="worksheets/sheet128.xml"/><Relationship Id="rId252" Type="http://schemas.openxmlformats.org/officeDocument/2006/relationships/pivotCacheDefinition" Target="pivotCache/pivotCacheDefinition93.xml"/><Relationship Id="rId130" Type="http://schemas.openxmlformats.org/officeDocument/2006/relationships/worksheet" Target="worksheets/sheet127.xml"/><Relationship Id="rId251" Type="http://schemas.openxmlformats.org/officeDocument/2006/relationships/pivotCacheDefinition" Target="pivotCache/pivotCacheDefinition92.xml"/><Relationship Id="rId250" Type="http://schemas.openxmlformats.org/officeDocument/2006/relationships/pivotCacheDefinition" Target="pivotCache/pivotCacheDefinition91.xml"/><Relationship Id="rId136" Type="http://schemas.openxmlformats.org/officeDocument/2006/relationships/worksheet" Target="worksheets/sheet133.xml"/><Relationship Id="rId257" Type="http://schemas.openxmlformats.org/officeDocument/2006/relationships/pivotCacheDefinition" Target="pivotCache/pivotCacheDefinition98.xml"/><Relationship Id="rId135" Type="http://schemas.openxmlformats.org/officeDocument/2006/relationships/worksheet" Target="worksheets/sheet132.xml"/><Relationship Id="rId256" Type="http://schemas.openxmlformats.org/officeDocument/2006/relationships/pivotCacheDefinition" Target="pivotCache/pivotCacheDefinition97.xml"/><Relationship Id="rId134" Type="http://schemas.openxmlformats.org/officeDocument/2006/relationships/worksheet" Target="worksheets/sheet131.xml"/><Relationship Id="rId255" Type="http://schemas.openxmlformats.org/officeDocument/2006/relationships/pivotCacheDefinition" Target="pivotCache/pivotCacheDefinition96.xml"/><Relationship Id="rId133" Type="http://schemas.openxmlformats.org/officeDocument/2006/relationships/worksheet" Target="worksheets/sheet130.xml"/><Relationship Id="rId254" Type="http://schemas.openxmlformats.org/officeDocument/2006/relationships/pivotCacheDefinition" Target="pivotCache/pivotCacheDefinition9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172" Type="http://schemas.openxmlformats.org/officeDocument/2006/relationships/pivotCacheDefinition" Target="pivotCache/pivotCacheDefinition13.xml"/><Relationship Id="rId293" Type="http://schemas.openxmlformats.org/officeDocument/2006/relationships/pivotCacheDefinition" Target="pivotCache/pivotCacheDefinition134.xml"/><Relationship Id="rId65" Type="http://schemas.openxmlformats.org/officeDocument/2006/relationships/worksheet" Target="worksheets/sheet62.xml"/><Relationship Id="rId171" Type="http://schemas.openxmlformats.org/officeDocument/2006/relationships/pivotCacheDefinition" Target="pivotCache/pivotCacheDefinition12.xml"/><Relationship Id="rId292" Type="http://schemas.openxmlformats.org/officeDocument/2006/relationships/pivotCacheDefinition" Target="pivotCache/pivotCacheDefinition133.xml"/><Relationship Id="rId68" Type="http://schemas.openxmlformats.org/officeDocument/2006/relationships/worksheet" Target="worksheets/sheet65.xml"/><Relationship Id="rId170" Type="http://schemas.openxmlformats.org/officeDocument/2006/relationships/pivotCacheDefinition" Target="pivotCache/pivotCacheDefinition11.xml"/><Relationship Id="rId291" Type="http://schemas.openxmlformats.org/officeDocument/2006/relationships/pivotCacheDefinition" Target="pivotCache/pivotCacheDefinition132.xml"/><Relationship Id="rId67" Type="http://schemas.openxmlformats.org/officeDocument/2006/relationships/worksheet" Target="worksheets/sheet64.xml"/><Relationship Id="rId290" Type="http://schemas.openxmlformats.org/officeDocument/2006/relationships/pivotCacheDefinition" Target="pivotCache/pivotCacheDefinition131.xml"/><Relationship Id="rId60" Type="http://schemas.openxmlformats.org/officeDocument/2006/relationships/worksheet" Target="worksheets/sheet57.xml"/><Relationship Id="rId165" Type="http://schemas.openxmlformats.org/officeDocument/2006/relationships/pivotCacheDefinition" Target="pivotCache/pivotCacheDefinition6.xml"/><Relationship Id="rId286" Type="http://schemas.openxmlformats.org/officeDocument/2006/relationships/pivotCacheDefinition" Target="pivotCache/pivotCacheDefinition127.xml"/><Relationship Id="rId69" Type="http://schemas.openxmlformats.org/officeDocument/2006/relationships/worksheet" Target="worksheets/sheet66.xml"/><Relationship Id="rId164" Type="http://schemas.openxmlformats.org/officeDocument/2006/relationships/pivotCacheDefinition" Target="pivotCache/pivotCacheDefinition5.xml"/><Relationship Id="rId285" Type="http://schemas.openxmlformats.org/officeDocument/2006/relationships/pivotCacheDefinition" Target="pivotCache/pivotCacheDefinition126.xml"/><Relationship Id="rId163" Type="http://schemas.openxmlformats.org/officeDocument/2006/relationships/pivotCacheDefinition" Target="pivotCache/pivotCacheDefinition4.xml"/><Relationship Id="rId284" Type="http://schemas.openxmlformats.org/officeDocument/2006/relationships/pivotCacheDefinition" Target="pivotCache/pivotCacheDefinition125.xml"/><Relationship Id="rId162" Type="http://schemas.openxmlformats.org/officeDocument/2006/relationships/pivotCacheDefinition" Target="pivotCache/pivotCacheDefinition3.xml"/><Relationship Id="rId283" Type="http://schemas.openxmlformats.org/officeDocument/2006/relationships/pivotCacheDefinition" Target="pivotCache/pivotCacheDefinition124.xml"/><Relationship Id="rId169" Type="http://schemas.openxmlformats.org/officeDocument/2006/relationships/pivotCacheDefinition" Target="pivotCache/pivotCacheDefinition10.xml"/><Relationship Id="rId168" Type="http://schemas.openxmlformats.org/officeDocument/2006/relationships/pivotCacheDefinition" Target="pivotCache/pivotCacheDefinition9.xml"/><Relationship Id="rId289" Type="http://schemas.openxmlformats.org/officeDocument/2006/relationships/pivotCacheDefinition" Target="pivotCache/pivotCacheDefinition130.xml"/><Relationship Id="rId167" Type="http://schemas.openxmlformats.org/officeDocument/2006/relationships/pivotCacheDefinition" Target="pivotCache/pivotCacheDefinition8.xml"/><Relationship Id="rId288" Type="http://schemas.openxmlformats.org/officeDocument/2006/relationships/pivotCacheDefinition" Target="pivotCache/pivotCacheDefinition129.xml"/><Relationship Id="rId166" Type="http://schemas.openxmlformats.org/officeDocument/2006/relationships/pivotCacheDefinition" Target="pivotCache/pivotCacheDefinition7.xml"/><Relationship Id="rId287" Type="http://schemas.openxmlformats.org/officeDocument/2006/relationships/pivotCacheDefinition" Target="pivotCache/pivotCacheDefinition128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161" Type="http://schemas.openxmlformats.org/officeDocument/2006/relationships/pivotCacheDefinition" Target="pivotCache/pivotCacheDefinition2.xml"/><Relationship Id="rId282" Type="http://schemas.openxmlformats.org/officeDocument/2006/relationships/pivotCacheDefinition" Target="pivotCache/pivotCacheDefinition123.xml"/><Relationship Id="rId54" Type="http://schemas.openxmlformats.org/officeDocument/2006/relationships/worksheet" Target="worksheets/sheet51.xml"/><Relationship Id="rId160" Type="http://schemas.openxmlformats.org/officeDocument/2006/relationships/pivotCacheDefinition" Target="pivotCache/pivotCacheDefinition1.xml"/><Relationship Id="rId281" Type="http://schemas.openxmlformats.org/officeDocument/2006/relationships/pivotCacheDefinition" Target="pivotCache/pivotCacheDefinition122.xml"/><Relationship Id="rId57" Type="http://schemas.openxmlformats.org/officeDocument/2006/relationships/worksheet" Target="worksheets/sheet54.xml"/><Relationship Id="rId280" Type="http://schemas.openxmlformats.org/officeDocument/2006/relationships/pivotCacheDefinition" Target="pivotCache/pivotCacheDefinition121.xml"/><Relationship Id="rId56" Type="http://schemas.openxmlformats.org/officeDocument/2006/relationships/worksheet" Target="worksheets/sheet53.xml"/><Relationship Id="rId159" Type="http://schemas.openxmlformats.org/officeDocument/2006/relationships/worksheet" Target="worksheets/sheet156.xml"/><Relationship Id="rId59" Type="http://schemas.openxmlformats.org/officeDocument/2006/relationships/worksheet" Target="worksheets/sheet56.xml"/><Relationship Id="rId154" Type="http://schemas.openxmlformats.org/officeDocument/2006/relationships/worksheet" Target="worksheets/sheet151.xml"/><Relationship Id="rId275" Type="http://schemas.openxmlformats.org/officeDocument/2006/relationships/pivotCacheDefinition" Target="pivotCache/pivotCacheDefinition116.xml"/><Relationship Id="rId58" Type="http://schemas.openxmlformats.org/officeDocument/2006/relationships/worksheet" Target="worksheets/sheet55.xml"/><Relationship Id="rId153" Type="http://schemas.openxmlformats.org/officeDocument/2006/relationships/worksheet" Target="worksheets/sheet150.xml"/><Relationship Id="rId274" Type="http://schemas.openxmlformats.org/officeDocument/2006/relationships/pivotCacheDefinition" Target="pivotCache/pivotCacheDefinition115.xml"/><Relationship Id="rId152" Type="http://schemas.openxmlformats.org/officeDocument/2006/relationships/worksheet" Target="worksheets/sheet149.xml"/><Relationship Id="rId273" Type="http://schemas.openxmlformats.org/officeDocument/2006/relationships/pivotCacheDefinition" Target="pivotCache/pivotCacheDefinition114.xml"/><Relationship Id="rId151" Type="http://schemas.openxmlformats.org/officeDocument/2006/relationships/worksheet" Target="worksheets/sheet148.xml"/><Relationship Id="rId272" Type="http://schemas.openxmlformats.org/officeDocument/2006/relationships/pivotCacheDefinition" Target="pivotCache/pivotCacheDefinition113.xml"/><Relationship Id="rId158" Type="http://schemas.openxmlformats.org/officeDocument/2006/relationships/worksheet" Target="worksheets/sheet155.xml"/><Relationship Id="rId279" Type="http://schemas.openxmlformats.org/officeDocument/2006/relationships/pivotCacheDefinition" Target="pivotCache/pivotCacheDefinition120.xml"/><Relationship Id="rId157" Type="http://schemas.openxmlformats.org/officeDocument/2006/relationships/worksheet" Target="worksheets/sheet154.xml"/><Relationship Id="rId278" Type="http://schemas.openxmlformats.org/officeDocument/2006/relationships/pivotCacheDefinition" Target="pivotCache/pivotCacheDefinition119.xml"/><Relationship Id="rId156" Type="http://schemas.openxmlformats.org/officeDocument/2006/relationships/worksheet" Target="worksheets/sheet153.xml"/><Relationship Id="rId277" Type="http://schemas.openxmlformats.org/officeDocument/2006/relationships/pivotCacheDefinition" Target="pivotCache/pivotCacheDefinition118.xml"/><Relationship Id="rId155" Type="http://schemas.openxmlformats.org/officeDocument/2006/relationships/worksheet" Target="worksheets/sheet152.xml"/><Relationship Id="rId276" Type="http://schemas.openxmlformats.org/officeDocument/2006/relationships/pivotCacheDefinition" Target="pivotCache/pivotCacheDefinition117.xml"/><Relationship Id="rId107" Type="http://schemas.openxmlformats.org/officeDocument/2006/relationships/worksheet" Target="worksheets/sheet104.xml"/><Relationship Id="rId228" Type="http://schemas.openxmlformats.org/officeDocument/2006/relationships/pivotCacheDefinition" Target="pivotCache/pivotCacheDefinition69.xml"/><Relationship Id="rId106" Type="http://schemas.openxmlformats.org/officeDocument/2006/relationships/worksheet" Target="worksheets/sheet103.xml"/><Relationship Id="rId227" Type="http://schemas.openxmlformats.org/officeDocument/2006/relationships/pivotCacheDefinition" Target="pivotCache/pivotCacheDefinition68.xml"/><Relationship Id="rId105" Type="http://schemas.openxmlformats.org/officeDocument/2006/relationships/worksheet" Target="worksheets/sheet102.xml"/><Relationship Id="rId226" Type="http://schemas.openxmlformats.org/officeDocument/2006/relationships/pivotCacheDefinition" Target="pivotCache/pivotCacheDefinition67.xml"/><Relationship Id="rId104" Type="http://schemas.openxmlformats.org/officeDocument/2006/relationships/worksheet" Target="worksheets/sheet101.xml"/><Relationship Id="rId225" Type="http://schemas.openxmlformats.org/officeDocument/2006/relationships/pivotCacheDefinition" Target="pivotCache/pivotCacheDefinition66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229" Type="http://schemas.openxmlformats.org/officeDocument/2006/relationships/pivotCacheDefinition" Target="pivotCache/pivotCacheDefinition70.xml"/><Relationship Id="rId220" Type="http://schemas.openxmlformats.org/officeDocument/2006/relationships/pivotCacheDefinition" Target="pivotCache/pivotCacheDefinition61.xml"/><Relationship Id="rId103" Type="http://schemas.openxmlformats.org/officeDocument/2006/relationships/worksheet" Target="worksheets/sheet100.xml"/><Relationship Id="rId224" Type="http://schemas.openxmlformats.org/officeDocument/2006/relationships/pivotCacheDefinition" Target="pivotCache/pivotCacheDefinition65.xml"/><Relationship Id="rId102" Type="http://schemas.openxmlformats.org/officeDocument/2006/relationships/worksheet" Target="worksheets/sheet99.xml"/><Relationship Id="rId223" Type="http://schemas.openxmlformats.org/officeDocument/2006/relationships/pivotCacheDefinition" Target="pivotCache/pivotCacheDefinition64.xml"/><Relationship Id="rId101" Type="http://schemas.openxmlformats.org/officeDocument/2006/relationships/worksheet" Target="worksheets/sheet98.xml"/><Relationship Id="rId222" Type="http://schemas.openxmlformats.org/officeDocument/2006/relationships/pivotCacheDefinition" Target="pivotCache/pivotCacheDefinition63.xml"/><Relationship Id="rId100" Type="http://schemas.openxmlformats.org/officeDocument/2006/relationships/worksheet" Target="worksheets/sheet97.xml"/><Relationship Id="rId221" Type="http://schemas.openxmlformats.org/officeDocument/2006/relationships/pivotCacheDefinition" Target="pivotCache/pivotCacheDefinition62.xml"/><Relationship Id="rId217" Type="http://schemas.openxmlformats.org/officeDocument/2006/relationships/pivotCacheDefinition" Target="pivotCache/pivotCacheDefinition58.xml"/><Relationship Id="rId216" Type="http://schemas.openxmlformats.org/officeDocument/2006/relationships/pivotCacheDefinition" Target="pivotCache/pivotCacheDefinition57.xml"/><Relationship Id="rId215" Type="http://schemas.openxmlformats.org/officeDocument/2006/relationships/pivotCacheDefinition" Target="pivotCache/pivotCacheDefinition56.xml"/><Relationship Id="rId214" Type="http://schemas.openxmlformats.org/officeDocument/2006/relationships/pivotCacheDefinition" Target="pivotCache/pivotCacheDefinition55.xml"/><Relationship Id="rId219" Type="http://schemas.openxmlformats.org/officeDocument/2006/relationships/pivotCacheDefinition" Target="pivotCache/pivotCacheDefinition60.xml"/><Relationship Id="rId218" Type="http://schemas.openxmlformats.org/officeDocument/2006/relationships/pivotCacheDefinition" Target="pivotCache/pivotCacheDefinition59.xml"/><Relationship Id="rId213" Type="http://schemas.openxmlformats.org/officeDocument/2006/relationships/pivotCacheDefinition" Target="pivotCache/pivotCacheDefinition54.xml"/><Relationship Id="rId212" Type="http://schemas.openxmlformats.org/officeDocument/2006/relationships/pivotCacheDefinition" Target="pivotCache/pivotCacheDefinition53.xml"/><Relationship Id="rId211" Type="http://schemas.openxmlformats.org/officeDocument/2006/relationships/pivotCacheDefinition" Target="pivotCache/pivotCacheDefinition52.xml"/><Relationship Id="rId210" Type="http://schemas.openxmlformats.org/officeDocument/2006/relationships/pivotCacheDefinition" Target="pivotCache/pivotCacheDefinition51.xml"/><Relationship Id="rId129" Type="http://schemas.openxmlformats.org/officeDocument/2006/relationships/worksheet" Target="worksheets/sheet126.xml"/><Relationship Id="rId128" Type="http://schemas.openxmlformats.org/officeDocument/2006/relationships/worksheet" Target="worksheets/sheet125.xml"/><Relationship Id="rId249" Type="http://schemas.openxmlformats.org/officeDocument/2006/relationships/pivotCacheDefinition" Target="pivotCache/pivotCacheDefinition90.xml"/><Relationship Id="rId127" Type="http://schemas.openxmlformats.org/officeDocument/2006/relationships/worksheet" Target="worksheets/sheet124.xml"/><Relationship Id="rId248" Type="http://schemas.openxmlformats.org/officeDocument/2006/relationships/pivotCacheDefinition" Target="pivotCache/pivotCacheDefinition89.xml"/><Relationship Id="rId126" Type="http://schemas.openxmlformats.org/officeDocument/2006/relationships/worksheet" Target="worksheets/sheet123.xml"/><Relationship Id="rId247" Type="http://schemas.openxmlformats.org/officeDocument/2006/relationships/pivotCacheDefinition" Target="pivotCache/pivotCacheDefinition88.xml"/><Relationship Id="rId121" Type="http://schemas.openxmlformats.org/officeDocument/2006/relationships/worksheet" Target="worksheets/sheet118.xml"/><Relationship Id="rId242" Type="http://schemas.openxmlformats.org/officeDocument/2006/relationships/pivotCacheDefinition" Target="pivotCache/pivotCacheDefinition83.xml"/><Relationship Id="rId120" Type="http://schemas.openxmlformats.org/officeDocument/2006/relationships/worksheet" Target="worksheets/sheet117.xml"/><Relationship Id="rId241" Type="http://schemas.openxmlformats.org/officeDocument/2006/relationships/pivotCacheDefinition" Target="pivotCache/pivotCacheDefinition82.xml"/><Relationship Id="rId240" Type="http://schemas.openxmlformats.org/officeDocument/2006/relationships/pivotCacheDefinition" Target="pivotCache/pivotCacheDefinition81.xml"/><Relationship Id="rId125" Type="http://schemas.openxmlformats.org/officeDocument/2006/relationships/worksheet" Target="worksheets/sheet122.xml"/><Relationship Id="rId246" Type="http://schemas.openxmlformats.org/officeDocument/2006/relationships/pivotCacheDefinition" Target="pivotCache/pivotCacheDefinition87.xml"/><Relationship Id="rId124" Type="http://schemas.openxmlformats.org/officeDocument/2006/relationships/worksheet" Target="worksheets/sheet121.xml"/><Relationship Id="rId245" Type="http://schemas.openxmlformats.org/officeDocument/2006/relationships/pivotCacheDefinition" Target="pivotCache/pivotCacheDefinition86.xml"/><Relationship Id="rId123" Type="http://schemas.openxmlformats.org/officeDocument/2006/relationships/worksheet" Target="worksheets/sheet120.xml"/><Relationship Id="rId244" Type="http://schemas.openxmlformats.org/officeDocument/2006/relationships/pivotCacheDefinition" Target="pivotCache/pivotCacheDefinition85.xml"/><Relationship Id="rId122" Type="http://schemas.openxmlformats.org/officeDocument/2006/relationships/worksheet" Target="worksheets/sheet119.xml"/><Relationship Id="rId243" Type="http://schemas.openxmlformats.org/officeDocument/2006/relationships/pivotCacheDefinition" Target="pivotCache/pivotCacheDefinition84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99" Type="http://schemas.openxmlformats.org/officeDocument/2006/relationships/worksheet" Target="worksheets/sheet96.xml"/><Relationship Id="rId98" Type="http://schemas.openxmlformats.org/officeDocument/2006/relationships/worksheet" Target="worksheets/sheet95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239" Type="http://schemas.openxmlformats.org/officeDocument/2006/relationships/pivotCacheDefinition" Target="pivotCache/pivotCacheDefinition80.xml"/><Relationship Id="rId117" Type="http://schemas.openxmlformats.org/officeDocument/2006/relationships/worksheet" Target="worksheets/sheet114.xml"/><Relationship Id="rId238" Type="http://schemas.openxmlformats.org/officeDocument/2006/relationships/pivotCacheDefinition" Target="pivotCache/pivotCacheDefinition79.xml"/><Relationship Id="rId116" Type="http://schemas.openxmlformats.org/officeDocument/2006/relationships/worksheet" Target="worksheets/sheet113.xml"/><Relationship Id="rId237" Type="http://schemas.openxmlformats.org/officeDocument/2006/relationships/pivotCacheDefinition" Target="pivotCache/pivotCacheDefinition78.xml"/><Relationship Id="rId115" Type="http://schemas.openxmlformats.org/officeDocument/2006/relationships/worksheet" Target="worksheets/sheet112.xml"/><Relationship Id="rId236" Type="http://schemas.openxmlformats.org/officeDocument/2006/relationships/pivotCacheDefinition" Target="pivotCache/pivotCacheDefinition77.xml"/><Relationship Id="rId119" Type="http://schemas.openxmlformats.org/officeDocument/2006/relationships/worksheet" Target="worksheets/sheet116.xml"/><Relationship Id="rId110" Type="http://schemas.openxmlformats.org/officeDocument/2006/relationships/worksheet" Target="worksheets/sheet107.xml"/><Relationship Id="rId231" Type="http://schemas.openxmlformats.org/officeDocument/2006/relationships/pivotCacheDefinition" Target="pivotCache/pivotCacheDefinition72.xml"/><Relationship Id="rId230" Type="http://schemas.openxmlformats.org/officeDocument/2006/relationships/pivotCacheDefinition" Target="pivotCache/pivotCacheDefinition71.xml"/><Relationship Id="rId114" Type="http://schemas.openxmlformats.org/officeDocument/2006/relationships/worksheet" Target="worksheets/sheet111.xml"/><Relationship Id="rId235" Type="http://schemas.openxmlformats.org/officeDocument/2006/relationships/pivotCacheDefinition" Target="pivotCache/pivotCacheDefinition76.xml"/><Relationship Id="rId113" Type="http://schemas.openxmlformats.org/officeDocument/2006/relationships/worksheet" Target="worksheets/sheet110.xml"/><Relationship Id="rId234" Type="http://schemas.openxmlformats.org/officeDocument/2006/relationships/pivotCacheDefinition" Target="pivotCache/pivotCacheDefinition75.xml"/><Relationship Id="rId112" Type="http://schemas.openxmlformats.org/officeDocument/2006/relationships/worksheet" Target="worksheets/sheet109.xml"/><Relationship Id="rId233" Type="http://schemas.openxmlformats.org/officeDocument/2006/relationships/pivotCacheDefinition" Target="pivotCache/pivotCacheDefinition74.xml"/><Relationship Id="rId111" Type="http://schemas.openxmlformats.org/officeDocument/2006/relationships/worksheet" Target="worksheets/sheet108.xml"/><Relationship Id="rId232" Type="http://schemas.openxmlformats.org/officeDocument/2006/relationships/pivotCacheDefinition" Target="pivotCache/pivotCacheDefinition73.xml"/><Relationship Id="rId305" Type="http://schemas.openxmlformats.org/officeDocument/2006/relationships/pivotCacheDefinition" Target="pivotCache/pivotCacheDefinition146.xml"/><Relationship Id="rId304" Type="http://schemas.openxmlformats.org/officeDocument/2006/relationships/pivotCacheDefinition" Target="pivotCache/pivotCacheDefinition145.xml"/><Relationship Id="rId303" Type="http://schemas.openxmlformats.org/officeDocument/2006/relationships/pivotCacheDefinition" Target="pivotCache/pivotCacheDefinition144.xml"/><Relationship Id="rId302" Type="http://schemas.openxmlformats.org/officeDocument/2006/relationships/pivotCacheDefinition" Target="pivotCache/pivotCacheDefinition143.xml"/><Relationship Id="rId308" Type="http://customschemas.google.com/relationships/workbookmetadata" Target="metadata"/><Relationship Id="rId307" Type="http://schemas.openxmlformats.org/officeDocument/2006/relationships/pivotCacheDefinition" Target="pivotCache/pivotCacheDefinition148.xml"/><Relationship Id="rId306" Type="http://schemas.openxmlformats.org/officeDocument/2006/relationships/pivotCacheDefinition" Target="pivotCache/pivotCacheDefinition147.xml"/><Relationship Id="rId301" Type="http://schemas.openxmlformats.org/officeDocument/2006/relationships/pivotCacheDefinition" Target="pivotCache/pivotCacheDefinition142.xml"/><Relationship Id="rId300" Type="http://schemas.openxmlformats.org/officeDocument/2006/relationships/pivotCacheDefinition" Target="pivotCache/pivotCacheDefinition141.xml"/><Relationship Id="rId206" Type="http://schemas.openxmlformats.org/officeDocument/2006/relationships/pivotCacheDefinition" Target="pivotCache/pivotCacheDefinition47.xml"/><Relationship Id="rId205" Type="http://schemas.openxmlformats.org/officeDocument/2006/relationships/pivotCacheDefinition" Target="pivotCache/pivotCacheDefinition46.xml"/><Relationship Id="rId204" Type="http://schemas.openxmlformats.org/officeDocument/2006/relationships/pivotCacheDefinition" Target="pivotCache/pivotCacheDefinition45.xml"/><Relationship Id="rId203" Type="http://schemas.openxmlformats.org/officeDocument/2006/relationships/pivotCacheDefinition" Target="pivotCache/pivotCacheDefinition44.xml"/><Relationship Id="rId209" Type="http://schemas.openxmlformats.org/officeDocument/2006/relationships/pivotCacheDefinition" Target="pivotCache/pivotCacheDefinition50.xml"/><Relationship Id="rId208" Type="http://schemas.openxmlformats.org/officeDocument/2006/relationships/pivotCacheDefinition" Target="pivotCache/pivotCacheDefinition49.xml"/><Relationship Id="rId207" Type="http://schemas.openxmlformats.org/officeDocument/2006/relationships/pivotCacheDefinition" Target="pivotCache/pivotCacheDefinition48.xml"/><Relationship Id="rId202" Type="http://schemas.openxmlformats.org/officeDocument/2006/relationships/pivotCacheDefinition" Target="pivotCache/pivotCacheDefinition43.xml"/><Relationship Id="rId201" Type="http://schemas.openxmlformats.org/officeDocument/2006/relationships/pivotCacheDefinition" Target="pivotCache/pivotCacheDefinition42.xml"/><Relationship Id="rId200" Type="http://schemas.openxmlformats.org/officeDocument/2006/relationships/pivotCacheDefinition" Target="pivotCache/pivotCacheDefinition41.xml"/></Relationships>
</file>

<file path=xl/drawings/_rels/drawing1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333375</xdr:colOff>
      <xdr:row>17</xdr:row>
      <xdr:rowOff>190500</xdr:rowOff>
    </xdr:from>
    <xdr:ext cx="371475" cy="314325"/>
    <xdr:sp>
      <xdr:nvSpPr>
        <xdr:cNvPr id="3" name="Shape 3"/>
        <xdr:cNvSpPr/>
      </xdr:nvSpPr>
      <xdr:spPr>
        <a:xfrm>
          <a:off x="5165025" y="3627600"/>
          <a:ext cx="361950" cy="304800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2641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W</a:t>
          </a:r>
          <a:endParaRPr sz="1400"/>
        </a:p>
      </xdr:txBody>
    </xdr:sp>
    <xdr:clientData fLocksWithSheet="0"/>
  </xdr:oneCellAnchor>
  <xdr:oneCellAnchor>
    <xdr:from>
      <xdr:col>10</xdr:col>
      <xdr:colOff>114300</xdr:colOff>
      <xdr:row>18</xdr:row>
      <xdr:rowOff>19050</xdr:rowOff>
    </xdr:from>
    <xdr:ext cx="371475" cy="304800"/>
    <xdr:sp>
      <xdr:nvSpPr>
        <xdr:cNvPr id="4" name="Shape 4"/>
        <xdr:cNvSpPr/>
      </xdr:nvSpPr>
      <xdr:spPr>
        <a:xfrm>
          <a:off x="5165025" y="3632363"/>
          <a:ext cx="361950" cy="295275"/>
        </a:xfrm>
        <a:prstGeom prst="ellipse">
          <a:avLst/>
        </a:prstGeom>
        <a:solidFill>
          <a:srgbClr val="FF0000"/>
        </a:solidFill>
        <a:ln cap="flat" cmpd="sng" w="12700">
          <a:solidFill>
            <a:srgbClr val="2641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10</xdr:col>
      <xdr:colOff>647700</xdr:colOff>
      <xdr:row>18</xdr:row>
      <xdr:rowOff>19050</xdr:rowOff>
    </xdr:from>
    <xdr:ext cx="590550" cy="304800"/>
    <xdr:sp>
      <xdr:nvSpPr>
        <xdr:cNvPr id="5" name="Shape 5"/>
        <xdr:cNvSpPr/>
      </xdr:nvSpPr>
      <xdr:spPr>
        <a:xfrm>
          <a:off x="5055488" y="3632363"/>
          <a:ext cx="581025" cy="295275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2641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Y</a:t>
          </a:r>
          <a:endParaRPr sz="14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5</xdr:row>
      <xdr:rowOff>104775</xdr:rowOff>
    </xdr:from>
    <xdr:ext cx="8105775" cy="3124200"/>
    <xdr:grpSp>
      <xdr:nvGrpSpPr>
        <xdr:cNvPr id="2" name="Shape 2"/>
        <xdr:cNvGrpSpPr/>
      </xdr:nvGrpSpPr>
      <xdr:grpSpPr>
        <a:xfrm>
          <a:off x="1293113" y="2217900"/>
          <a:ext cx="8105775" cy="3124200"/>
          <a:chOff x="1293113" y="2217900"/>
          <a:chExt cx="8105775" cy="3124200"/>
        </a:xfrm>
      </xdr:grpSpPr>
      <xdr:grpSp>
        <xdr:nvGrpSpPr>
          <xdr:cNvPr id="6" name="Shape 6"/>
          <xdr:cNvGrpSpPr/>
        </xdr:nvGrpSpPr>
        <xdr:grpSpPr>
          <a:xfrm>
            <a:off x="1293113" y="2217900"/>
            <a:ext cx="8105775" cy="3124200"/>
            <a:chOff x="1293113" y="2217900"/>
            <a:chExt cx="8105775" cy="3124200"/>
          </a:xfrm>
        </xdr:grpSpPr>
        <xdr:sp>
          <xdr:nvSpPr>
            <xdr:cNvPr id="7" name="Shape 7"/>
            <xdr:cNvSpPr/>
          </xdr:nvSpPr>
          <xdr:spPr>
            <a:xfrm>
              <a:off x="1293113" y="2217900"/>
              <a:ext cx="8105775" cy="3124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" name="Shape 8"/>
            <xdr:cNvGrpSpPr/>
          </xdr:nvGrpSpPr>
          <xdr:grpSpPr>
            <a:xfrm>
              <a:off x="1293113" y="2217900"/>
              <a:ext cx="8105775" cy="3124200"/>
              <a:chOff x="457200" y="914400"/>
              <a:chExt cx="8677275" cy="2971800"/>
            </a:xfrm>
          </xdr:grpSpPr>
          <xdr:sp>
            <xdr:nvSpPr>
              <xdr:cNvPr id="9" name="Shape 9"/>
              <xdr:cNvSpPr/>
            </xdr:nvSpPr>
            <xdr:spPr>
              <a:xfrm>
                <a:off x="457200" y="914400"/>
                <a:ext cx="8677275" cy="2971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pic>
            <xdr:nvPicPr>
              <xdr:cNvPr id="10" name="Shape 10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552450" y="976430"/>
                <a:ext cx="8515607" cy="2742838"/>
              </a:xfrm>
              <a:prstGeom prst="rect">
                <a:avLst/>
              </a:prstGeom>
              <a:noFill/>
              <a:ln>
                <a:noFill/>
              </a:ln>
            </xdr:spPr>
          </xdr:pic>
          <xdr:sp>
            <xdr:nvSpPr>
              <xdr:cNvPr id="11" name="Shape 11"/>
              <xdr:cNvSpPr/>
            </xdr:nvSpPr>
            <xdr:spPr>
              <a:xfrm>
                <a:off x="457200" y="914400"/>
                <a:ext cx="8677275" cy="2971800"/>
              </a:xfrm>
              <a:prstGeom prst="rect">
                <a:avLst/>
              </a:prstGeom>
              <a:noFill/>
              <a:ln cap="flat" cmpd="sng" w="57150">
                <a:solidFill>
                  <a:srgbClr val="FFC000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</xdr:grpSp>
      </xdr:grpSp>
    </xdr:grpSp>
    <xdr:clientData fLocksWithSheet="0"/>
  </xdr:oneCellAnchor>
</xdr:wsDr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209550</xdr:colOff>
      <xdr:row>2</xdr:row>
      <xdr:rowOff>57150</xdr:rowOff>
    </xdr:from>
    <xdr:ext cx="6858000" cy="2476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</xdr:row>
      <xdr:rowOff>28575</xdr:rowOff>
    </xdr:from>
    <xdr:ext cx="11020425" cy="3952875"/>
    <xdr:grpSp>
      <xdr:nvGrpSpPr>
        <xdr:cNvPr id="2" name="Shape 2" title="Dibujo"/>
        <xdr:cNvGrpSpPr/>
      </xdr:nvGrpSpPr>
      <xdr:grpSpPr>
        <a:xfrm>
          <a:off x="0" y="1803563"/>
          <a:ext cx="10692000" cy="3952875"/>
          <a:chOff x="0" y="1803563"/>
          <a:chExt cx="10692000" cy="3952875"/>
        </a:xfrm>
      </xdr:grpSpPr>
      <xdr:grpSp>
        <xdr:nvGrpSpPr>
          <xdr:cNvPr id="12" name="Shape 12"/>
          <xdr:cNvGrpSpPr/>
        </xdr:nvGrpSpPr>
        <xdr:grpSpPr>
          <a:xfrm>
            <a:off x="0" y="1803563"/>
            <a:ext cx="10692000" cy="3952875"/>
            <a:chOff x="0" y="1803563"/>
            <a:chExt cx="10692000" cy="3952875"/>
          </a:xfrm>
        </xdr:grpSpPr>
        <xdr:sp>
          <xdr:nvSpPr>
            <xdr:cNvPr id="7" name="Shape 7"/>
            <xdr:cNvSpPr/>
          </xdr:nvSpPr>
          <xdr:spPr>
            <a:xfrm>
              <a:off x="0" y="1803563"/>
              <a:ext cx="10692000" cy="3952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3" name="Shape 13"/>
            <xdr:cNvGrpSpPr/>
          </xdr:nvGrpSpPr>
          <xdr:grpSpPr>
            <a:xfrm>
              <a:off x="0" y="1803563"/>
              <a:ext cx="10692000" cy="3952875"/>
              <a:chOff x="1057274" y="4400550"/>
              <a:chExt cx="11741945" cy="3776663"/>
            </a:xfrm>
          </xdr:grpSpPr>
          <xdr:sp>
            <xdr:nvSpPr>
              <xdr:cNvPr id="14" name="Shape 14"/>
              <xdr:cNvSpPr/>
            </xdr:nvSpPr>
            <xdr:spPr>
              <a:xfrm>
                <a:off x="1057274" y="4400550"/>
                <a:ext cx="11741925" cy="3776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5" name="Shape 15"/>
              <xdr:cNvSpPr/>
            </xdr:nvSpPr>
            <xdr:spPr>
              <a:xfrm>
                <a:off x="3181350" y="4995863"/>
                <a:ext cx="2447925" cy="1295399"/>
              </a:xfrm>
              <a:prstGeom prst="roundRect">
                <a:avLst>
                  <a:gd fmla="val 16667" name="adj"/>
                </a:avLst>
              </a:prstGeom>
              <a:solidFill>
                <a:schemeClr val="lt2"/>
              </a:solidFill>
              <a:ln cap="flat" cmpd="sng" w="19050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endParaRPr>
              </a:p>
            </xdr:txBody>
          </xdr:sp>
          <xdr:grpSp>
            <xdr:nvGrpSpPr>
              <xdr:cNvPr id="16" name="Shape 16"/>
              <xdr:cNvGrpSpPr/>
            </xdr:nvGrpSpPr>
            <xdr:grpSpPr>
              <a:xfrm>
                <a:off x="1057274" y="4400551"/>
                <a:ext cx="11741945" cy="3776663"/>
                <a:chOff x="1057274" y="4400551"/>
                <a:chExt cx="11741945" cy="3776663"/>
              </a:xfrm>
            </xdr:grpSpPr>
            <xdr:sp>
              <xdr:nvSpPr>
                <xdr:cNvPr id="17" name="Shape 17"/>
                <xdr:cNvSpPr/>
              </xdr:nvSpPr>
              <xdr:spPr>
                <a:xfrm>
                  <a:off x="5667375" y="6329363"/>
                  <a:ext cx="2452688" cy="1295399"/>
                </a:xfrm>
                <a:prstGeom prst="roundRect">
                  <a:avLst>
                    <a:gd fmla="val 16667" name="adj"/>
                  </a:avLst>
                </a:prstGeom>
                <a:solidFill>
                  <a:srgbClr val="DDEAF6"/>
                </a:solidFill>
                <a:ln cap="flat" cmpd="sng" w="1905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  <xdr:sp>
              <xdr:nvSpPr>
                <xdr:cNvPr id="18" name="Shape 18"/>
                <xdr:cNvSpPr/>
              </xdr:nvSpPr>
              <xdr:spPr>
                <a:xfrm>
                  <a:off x="5667375" y="4995863"/>
                  <a:ext cx="2452688" cy="1295399"/>
                </a:xfrm>
                <a:prstGeom prst="roundRect">
                  <a:avLst>
                    <a:gd fmla="val 16667" name="adj"/>
                  </a:avLst>
                </a:prstGeom>
                <a:solidFill>
                  <a:srgbClr val="C4E0B2"/>
                </a:solidFill>
                <a:ln cap="flat" cmpd="sng" w="1905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  <xdr:sp>
              <xdr:nvSpPr>
                <xdr:cNvPr id="19" name="Shape 19"/>
                <xdr:cNvSpPr/>
              </xdr:nvSpPr>
              <xdr:spPr>
                <a:xfrm>
                  <a:off x="3181350" y="6319838"/>
                  <a:ext cx="2447925" cy="1295399"/>
                </a:xfrm>
                <a:prstGeom prst="roundRect">
                  <a:avLst>
                    <a:gd fmla="val 16667" name="adj"/>
                  </a:avLst>
                </a:prstGeom>
                <a:solidFill>
                  <a:srgbClr val="C4E0B2"/>
                </a:solidFill>
                <a:ln cap="flat" cmpd="sng" w="1905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  <xdr:sp>
              <xdr:nvSpPr>
                <xdr:cNvPr id="20" name="Shape 20"/>
                <xdr:cNvSpPr/>
              </xdr:nvSpPr>
              <xdr:spPr>
                <a:xfrm>
                  <a:off x="8177213" y="4986338"/>
                  <a:ext cx="2452687" cy="1295399"/>
                </a:xfrm>
                <a:prstGeom prst="roundRect">
                  <a:avLst>
                    <a:gd fmla="val 16667" name="adj"/>
                  </a:avLst>
                </a:prstGeom>
                <a:solidFill>
                  <a:srgbClr val="FFF2CC"/>
                </a:solidFill>
                <a:ln cap="flat" cmpd="sng" w="1905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  <xdr:sp>
              <xdr:nvSpPr>
                <xdr:cNvPr id="21" name="Shape 21"/>
                <xdr:cNvSpPr/>
              </xdr:nvSpPr>
              <xdr:spPr>
                <a:xfrm>
                  <a:off x="8177213" y="6300788"/>
                  <a:ext cx="2452687" cy="1295399"/>
                </a:xfrm>
                <a:prstGeom prst="roundRect">
                  <a:avLst>
                    <a:gd fmla="val 16667" name="adj"/>
                  </a:avLst>
                </a:prstGeom>
                <a:solidFill>
                  <a:srgbClr val="FFF2CC"/>
                </a:solidFill>
                <a:ln cap="flat" cmpd="sng" w="1905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  <xdr:sp>
              <xdr:nvSpPr>
                <xdr:cNvPr id="22" name="Shape 22"/>
                <xdr:cNvSpPr/>
              </xdr:nvSpPr>
              <xdr:spPr>
                <a:xfrm rot="-5400000">
                  <a:off x="10200084" y="5520928"/>
                  <a:ext cx="2505075" cy="1569244"/>
                </a:xfrm>
                <a:prstGeom prst="roundRect">
                  <a:avLst>
                    <a:gd fmla="val 16667" name="adj"/>
                  </a:avLst>
                </a:prstGeom>
                <a:solidFill>
                  <a:schemeClr val="lt2"/>
                </a:solidFill>
                <a:ln cap="flat" cmpd="sng" w="1905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endParaRPr>
                </a:p>
              </xdr:txBody>
            </xdr:sp>
            <xdr:sp>
              <xdr:nvSpPr>
                <xdr:cNvPr id="23" name="Shape 23"/>
                <xdr:cNvSpPr/>
              </xdr:nvSpPr>
              <xdr:spPr>
                <a:xfrm rot="-5400000">
                  <a:off x="1085850" y="5538787"/>
                  <a:ext cx="2505075" cy="1571625"/>
                </a:xfrm>
                <a:prstGeom prst="roundRect">
                  <a:avLst>
                    <a:gd fmla="val 16667" name="adj"/>
                  </a:avLst>
                </a:prstGeom>
                <a:solidFill>
                  <a:schemeClr val="lt2"/>
                </a:solidFill>
                <a:ln cap="flat" cmpd="sng" w="1905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24" name="Shape 24"/>
                <xdr:cNvSpPr/>
              </xdr:nvSpPr>
              <xdr:spPr>
                <a:xfrm>
                  <a:off x="3448050" y="5343525"/>
                  <a:ext cx="400050" cy="381000"/>
                </a:xfrm>
                <a:prstGeom prst="ellipse">
                  <a:avLst/>
                </a:prstGeom>
                <a:solidFill>
                  <a:schemeClr val="accent6"/>
                </a:solidFill>
                <a:ln cap="flat" cmpd="sng" w="12700">
                  <a:solidFill>
                    <a:srgbClr val="42719B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lt1"/>
                    </a:buClr>
                    <a:buSzPts val="1100"/>
                    <a:buFont typeface="Calibri"/>
                    <a:buNone/>
                  </a:pPr>
                  <a:r>
                    <a:rPr lang="en-US" sz="1100">
                      <a:solidFill>
                        <a:schemeClr val="lt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A</a:t>
                  </a:r>
                  <a:endParaRPr sz="1400"/>
                </a:p>
              </xdr:txBody>
            </xdr:sp>
            <xdr:cxnSp>
              <xdr:nvCxnSpPr>
                <xdr:cNvPr id="25" name="Shape 25"/>
                <xdr:cNvCxnSpPr>
                  <a:stCxn id="24" idx="6"/>
                  <a:endCxn id="26" idx="2"/>
                </xdr:cNvCxnSpPr>
              </xdr:nvCxnSpPr>
              <xdr:spPr>
                <a:xfrm>
                  <a:off x="3848100" y="5534025"/>
                  <a:ext cx="4572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  <xdr:sp>
              <xdr:nvSpPr>
                <xdr:cNvPr id="26" name="Shape 26"/>
                <xdr:cNvSpPr/>
              </xdr:nvSpPr>
              <xdr:spPr>
                <a:xfrm>
                  <a:off x="4305300" y="5343525"/>
                  <a:ext cx="400050" cy="381000"/>
                </a:xfrm>
                <a:prstGeom prst="ellipse">
                  <a:avLst/>
                </a:prstGeom>
                <a:solidFill>
                  <a:schemeClr val="accent1"/>
                </a:solidFill>
                <a:ln cap="flat" cmpd="sng" w="12700">
                  <a:solidFill>
                    <a:srgbClr val="42719B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lt1"/>
                    </a:buClr>
                    <a:buSzPts val="1100"/>
                    <a:buFont typeface="Calibri"/>
                    <a:buNone/>
                  </a:pPr>
                  <a:r>
                    <a:rPr lang="en-US" sz="1100">
                      <a:solidFill>
                        <a:schemeClr val="lt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B</a:t>
                  </a:r>
                  <a:endParaRPr sz="1400"/>
                </a:p>
              </xdr:txBody>
            </xdr:sp>
            <xdr:sp>
              <xdr:nvSpPr>
                <xdr:cNvPr id="27" name="Shape 27"/>
                <xdr:cNvSpPr/>
              </xdr:nvSpPr>
              <xdr:spPr>
                <a:xfrm>
                  <a:off x="5048250" y="5334000"/>
                  <a:ext cx="400050" cy="381000"/>
                </a:xfrm>
                <a:prstGeom prst="ellipse">
                  <a:avLst/>
                </a:prstGeom>
                <a:solidFill>
                  <a:schemeClr val="accent1"/>
                </a:solidFill>
                <a:ln cap="flat" cmpd="sng" w="12700">
                  <a:solidFill>
                    <a:srgbClr val="42719B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lt1"/>
                    </a:buClr>
                    <a:buSzPts val="1100"/>
                    <a:buFont typeface="Calibri"/>
                    <a:buNone/>
                  </a:pPr>
                  <a:r>
                    <a:rPr lang="en-US" sz="1100">
                      <a:solidFill>
                        <a:schemeClr val="lt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C</a:t>
                  </a:r>
                  <a:endParaRPr sz="1400"/>
                </a:p>
              </xdr:txBody>
            </xdr:sp>
            <xdr:sp>
              <xdr:nvSpPr>
                <xdr:cNvPr id="28" name="Shape 28"/>
                <xdr:cNvSpPr/>
              </xdr:nvSpPr>
              <xdr:spPr>
                <a:xfrm>
                  <a:off x="5048250" y="6757988"/>
                  <a:ext cx="400050" cy="381000"/>
                </a:xfrm>
                <a:prstGeom prst="ellipse">
                  <a:avLst/>
                </a:prstGeom>
                <a:solidFill>
                  <a:schemeClr val="accent1"/>
                </a:solidFill>
                <a:ln cap="flat" cmpd="sng" w="12700">
                  <a:solidFill>
                    <a:srgbClr val="42719B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lt1"/>
                    </a:buClr>
                    <a:buSzPts val="1100"/>
                    <a:buFont typeface="Calibri"/>
                    <a:buNone/>
                  </a:pPr>
                  <a:r>
                    <a:rPr lang="en-US" sz="1100">
                      <a:solidFill>
                        <a:schemeClr val="lt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D</a:t>
                  </a:r>
                  <a:endParaRPr sz="1400"/>
                </a:p>
              </xdr:txBody>
            </xdr:sp>
            <xdr:sp>
              <xdr:nvSpPr>
                <xdr:cNvPr id="29" name="Shape 29"/>
                <xdr:cNvSpPr/>
              </xdr:nvSpPr>
              <xdr:spPr>
                <a:xfrm>
                  <a:off x="2266950" y="6048375"/>
                  <a:ext cx="400050" cy="381000"/>
                </a:xfrm>
                <a:prstGeom prst="ellipse">
                  <a:avLst/>
                </a:prstGeom>
                <a:solidFill>
                  <a:schemeClr val="accent6"/>
                </a:solidFill>
                <a:ln cap="flat" cmpd="sng" w="12700">
                  <a:solidFill>
                    <a:srgbClr val="42719B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lt1"/>
                    </a:buClr>
                    <a:buSzPts val="1100"/>
                    <a:buFont typeface="Calibri"/>
                    <a:buNone/>
                  </a:pPr>
                  <a:r>
                    <a:rPr lang="en-US" sz="1100">
                      <a:solidFill>
                        <a:schemeClr val="lt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E</a:t>
                  </a:r>
                  <a:endParaRPr sz="1400"/>
                </a:p>
              </xdr:txBody>
            </xdr:sp>
            <xdr:sp>
              <xdr:nvSpPr>
                <xdr:cNvPr id="30" name="Shape 30"/>
                <xdr:cNvSpPr/>
              </xdr:nvSpPr>
              <xdr:spPr>
                <a:xfrm>
                  <a:off x="3619500" y="6777038"/>
                  <a:ext cx="400050" cy="381000"/>
                </a:xfrm>
                <a:prstGeom prst="ellipse">
                  <a:avLst/>
                </a:prstGeom>
                <a:solidFill>
                  <a:schemeClr val="accent1"/>
                </a:solidFill>
                <a:ln cap="flat" cmpd="sng" w="12700">
                  <a:solidFill>
                    <a:srgbClr val="42719B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lt1"/>
                    </a:buClr>
                    <a:buSzPts val="1100"/>
                    <a:buFont typeface="Calibri"/>
                    <a:buNone/>
                  </a:pPr>
                  <a:r>
                    <a:rPr lang="en-US" sz="1100">
                      <a:solidFill>
                        <a:schemeClr val="lt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F</a:t>
                  </a:r>
                  <a:endParaRPr sz="1400"/>
                </a:p>
              </xdr:txBody>
            </xdr:sp>
            <xdr:sp>
              <xdr:nvSpPr>
                <xdr:cNvPr id="31" name="Shape 31"/>
                <xdr:cNvSpPr/>
              </xdr:nvSpPr>
              <xdr:spPr>
                <a:xfrm>
                  <a:off x="4333875" y="5772150"/>
                  <a:ext cx="400050" cy="381000"/>
                </a:xfrm>
                <a:prstGeom prst="ellipse">
                  <a:avLst/>
                </a:prstGeom>
                <a:solidFill>
                  <a:schemeClr val="accent1"/>
                </a:solidFill>
                <a:ln cap="flat" cmpd="sng" w="12700">
                  <a:solidFill>
                    <a:srgbClr val="42719B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lt1"/>
                    </a:buClr>
                    <a:buSzPts val="1100"/>
                    <a:buFont typeface="Calibri"/>
                    <a:buNone/>
                  </a:pPr>
                  <a:r>
                    <a:rPr lang="en-US" sz="1100">
                      <a:solidFill>
                        <a:schemeClr val="lt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G</a:t>
                  </a:r>
                  <a:endParaRPr sz="1400"/>
                </a:p>
              </xdr:txBody>
            </xdr:sp>
            <xdr:sp>
              <xdr:nvSpPr>
                <xdr:cNvPr id="32" name="Shape 32"/>
                <xdr:cNvSpPr/>
              </xdr:nvSpPr>
              <xdr:spPr>
                <a:xfrm>
                  <a:off x="6248400" y="5772150"/>
                  <a:ext cx="400050" cy="381000"/>
                </a:xfrm>
                <a:prstGeom prst="ellipse">
                  <a:avLst/>
                </a:prstGeom>
                <a:solidFill>
                  <a:schemeClr val="accent1"/>
                </a:solidFill>
                <a:ln cap="flat" cmpd="sng" w="12700">
                  <a:solidFill>
                    <a:srgbClr val="42719B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lt1"/>
                    </a:buClr>
                    <a:buSzPts val="1100"/>
                    <a:buFont typeface="Calibri"/>
                    <a:buNone/>
                  </a:pPr>
                  <a:r>
                    <a:rPr lang="en-US" sz="1100">
                      <a:solidFill>
                        <a:schemeClr val="lt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H</a:t>
                  </a:r>
                  <a:endParaRPr sz="1400"/>
                </a:p>
              </xdr:txBody>
            </xdr:sp>
            <xdr:sp>
              <xdr:nvSpPr>
                <xdr:cNvPr id="33" name="Shape 33"/>
                <xdr:cNvSpPr/>
              </xdr:nvSpPr>
              <xdr:spPr>
                <a:xfrm>
                  <a:off x="6991350" y="5772150"/>
                  <a:ext cx="400050" cy="381000"/>
                </a:xfrm>
                <a:prstGeom prst="ellipse">
                  <a:avLst/>
                </a:prstGeom>
                <a:solidFill>
                  <a:schemeClr val="accent1"/>
                </a:solidFill>
                <a:ln cap="flat" cmpd="sng" w="12700">
                  <a:solidFill>
                    <a:srgbClr val="42719B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lt1"/>
                    </a:buClr>
                    <a:buSzPts val="1100"/>
                    <a:buFont typeface="Calibri"/>
                    <a:buNone/>
                  </a:pPr>
                  <a:r>
                    <a:rPr lang="en-US" sz="1100">
                      <a:solidFill>
                        <a:schemeClr val="lt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I</a:t>
                  </a:r>
                  <a:endParaRPr sz="1400"/>
                </a:p>
              </xdr:txBody>
            </xdr:sp>
            <xdr:sp>
              <xdr:nvSpPr>
                <xdr:cNvPr id="34" name="Shape 34"/>
                <xdr:cNvSpPr/>
              </xdr:nvSpPr>
              <xdr:spPr>
                <a:xfrm>
                  <a:off x="6172200" y="6757988"/>
                  <a:ext cx="400050" cy="381000"/>
                </a:xfrm>
                <a:prstGeom prst="ellipse">
                  <a:avLst/>
                </a:prstGeom>
                <a:solidFill>
                  <a:schemeClr val="accent1"/>
                </a:solidFill>
                <a:ln cap="flat" cmpd="sng" w="12700">
                  <a:solidFill>
                    <a:srgbClr val="42719B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lt1"/>
                    </a:buClr>
                    <a:buSzPts val="1100"/>
                    <a:buFont typeface="Calibri"/>
                    <a:buNone/>
                  </a:pPr>
                  <a:r>
                    <a:rPr lang="en-US" sz="1100">
                      <a:solidFill>
                        <a:schemeClr val="lt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J</a:t>
                  </a:r>
                  <a:endParaRPr sz="1400"/>
                </a:p>
              </xdr:txBody>
            </xdr:sp>
            <xdr:sp>
              <xdr:nvSpPr>
                <xdr:cNvPr id="35" name="Shape 35"/>
                <xdr:cNvSpPr/>
              </xdr:nvSpPr>
              <xdr:spPr>
                <a:xfrm>
                  <a:off x="8905875" y="6757988"/>
                  <a:ext cx="400050" cy="381000"/>
                </a:xfrm>
                <a:prstGeom prst="ellipse">
                  <a:avLst/>
                </a:prstGeom>
                <a:solidFill>
                  <a:schemeClr val="accent1"/>
                </a:solidFill>
                <a:ln cap="flat" cmpd="sng" w="12700">
                  <a:solidFill>
                    <a:srgbClr val="42719B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lt1"/>
                    </a:buClr>
                    <a:buSzPts val="1100"/>
                    <a:buFont typeface="Calibri"/>
                    <a:buNone/>
                  </a:pPr>
                  <a:r>
                    <a:rPr lang="en-US" sz="1100">
                      <a:solidFill>
                        <a:schemeClr val="lt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K</a:t>
                  </a:r>
                  <a:endParaRPr sz="1400"/>
                </a:p>
              </xdr:txBody>
            </xdr:sp>
            <xdr:sp>
              <xdr:nvSpPr>
                <xdr:cNvPr id="36" name="Shape 36"/>
                <xdr:cNvSpPr/>
              </xdr:nvSpPr>
              <xdr:spPr>
                <a:xfrm>
                  <a:off x="7529513" y="6386513"/>
                  <a:ext cx="400050" cy="381000"/>
                </a:xfrm>
                <a:prstGeom prst="ellipse">
                  <a:avLst/>
                </a:prstGeom>
                <a:solidFill>
                  <a:schemeClr val="accent1"/>
                </a:solidFill>
                <a:ln cap="flat" cmpd="sng" w="12700">
                  <a:solidFill>
                    <a:srgbClr val="42719B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lt1"/>
                    </a:buClr>
                    <a:buSzPts val="1100"/>
                    <a:buFont typeface="Calibri"/>
                    <a:buNone/>
                  </a:pPr>
                  <a:r>
                    <a:rPr lang="en-US" sz="1100">
                      <a:solidFill>
                        <a:schemeClr val="lt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L</a:t>
                  </a:r>
                  <a:endParaRPr sz="1400"/>
                </a:p>
              </xdr:txBody>
            </xdr:sp>
            <xdr:sp>
              <xdr:nvSpPr>
                <xdr:cNvPr id="37" name="Shape 37"/>
                <xdr:cNvSpPr/>
              </xdr:nvSpPr>
              <xdr:spPr>
                <a:xfrm>
                  <a:off x="9220200" y="5753100"/>
                  <a:ext cx="400050" cy="381000"/>
                </a:xfrm>
                <a:prstGeom prst="ellipse">
                  <a:avLst/>
                </a:prstGeom>
                <a:solidFill>
                  <a:schemeClr val="accent1"/>
                </a:solidFill>
                <a:ln cap="flat" cmpd="sng" w="12700">
                  <a:solidFill>
                    <a:srgbClr val="42719B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lt1"/>
                    </a:buClr>
                    <a:buSzPts val="1100"/>
                    <a:buFont typeface="Calibri"/>
                    <a:buNone/>
                  </a:pPr>
                  <a:r>
                    <a:rPr lang="en-US" sz="1100">
                      <a:solidFill>
                        <a:schemeClr val="lt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M</a:t>
                  </a:r>
                  <a:endParaRPr sz="1400"/>
                </a:p>
              </xdr:txBody>
            </xdr:sp>
            <xdr:sp>
              <xdr:nvSpPr>
                <xdr:cNvPr id="38" name="Shape 38"/>
                <xdr:cNvSpPr/>
              </xdr:nvSpPr>
              <xdr:spPr>
                <a:xfrm>
                  <a:off x="10877550" y="6134100"/>
                  <a:ext cx="397669" cy="381000"/>
                </a:xfrm>
                <a:prstGeom prst="ellipse">
                  <a:avLst/>
                </a:prstGeom>
                <a:solidFill>
                  <a:schemeClr val="accent1"/>
                </a:solidFill>
                <a:ln cap="flat" cmpd="sng" w="12700">
                  <a:solidFill>
                    <a:srgbClr val="42719B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lt1"/>
                    </a:buClr>
                    <a:buSzPts val="1100"/>
                    <a:buFont typeface="Calibri"/>
                    <a:buNone/>
                  </a:pPr>
                  <a:r>
                    <a:rPr lang="en-US" sz="1100">
                      <a:solidFill>
                        <a:schemeClr val="lt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N</a:t>
                  </a:r>
                  <a:endParaRPr sz="1400"/>
                </a:p>
              </xdr:txBody>
            </xdr:sp>
            <xdr:sp>
              <xdr:nvSpPr>
                <xdr:cNvPr id="39" name="Shape 39"/>
                <xdr:cNvSpPr/>
              </xdr:nvSpPr>
              <xdr:spPr>
                <a:xfrm>
                  <a:off x="9601200" y="6748463"/>
                  <a:ext cx="400050" cy="381000"/>
                </a:xfrm>
                <a:prstGeom prst="ellipse">
                  <a:avLst/>
                </a:prstGeom>
                <a:solidFill>
                  <a:schemeClr val="accent6"/>
                </a:solidFill>
                <a:ln cap="flat" cmpd="sng" w="12700">
                  <a:solidFill>
                    <a:srgbClr val="42719B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lt1"/>
                    </a:buClr>
                    <a:buSzPts val="1100"/>
                    <a:buFont typeface="Calibri"/>
                    <a:buNone/>
                  </a:pPr>
                  <a:r>
                    <a:rPr lang="en-US" sz="1100">
                      <a:solidFill>
                        <a:schemeClr val="lt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O</a:t>
                  </a:r>
                  <a:endParaRPr sz="1400"/>
                </a:p>
              </xdr:txBody>
            </xdr:sp>
            <xdr:cxnSp>
              <xdr:nvCxnSpPr>
                <xdr:cNvPr id="40" name="Shape 40"/>
                <xdr:cNvCxnSpPr>
                  <a:stCxn id="26" idx="6"/>
                  <a:endCxn id="27" idx="2"/>
                </xdr:cNvCxnSpPr>
              </xdr:nvCxnSpPr>
              <xdr:spPr>
                <a:xfrm flipH="1" rot="10800000">
                  <a:off x="4705350" y="5524425"/>
                  <a:ext cx="342900" cy="960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  <xdr:cxnSp>
              <xdr:nvCxnSpPr>
                <xdr:cNvPr id="41" name="Shape 41"/>
                <xdr:cNvCxnSpPr>
                  <a:stCxn id="27" idx="4"/>
                  <a:endCxn id="28" idx="0"/>
                </xdr:cNvCxnSpPr>
              </xdr:nvCxnSpPr>
              <xdr:spPr>
                <a:xfrm>
                  <a:off x="5248275" y="5715000"/>
                  <a:ext cx="0" cy="104310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  <xdr:cxnSp>
              <xdr:nvCxnSpPr>
                <xdr:cNvPr id="42" name="Shape 42"/>
                <xdr:cNvCxnSpPr>
                  <a:stCxn id="29" idx="5"/>
                  <a:endCxn id="30" idx="2"/>
                </xdr:cNvCxnSpPr>
              </xdr:nvCxnSpPr>
              <xdr:spPr>
                <a:xfrm>
                  <a:off x="2608414" y="6373579"/>
                  <a:ext cx="1011000" cy="59400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  <xdr:cxnSp>
              <xdr:nvCxnSpPr>
                <xdr:cNvPr id="43" name="Shape 43"/>
                <xdr:cNvCxnSpPr>
                  <a:stCxn id="30" idx="7"/>
                  <a:endCxn id="3" idx="4"/>
                </xdr:cNvCxnSpPr>
              </xdr:nvCxnSpPr>
              <xdr:spPr>
                <a:xfrm flipH="1" rot="10800000">
                  <a:off x="3960964" y="6153034"/>
                  <a:ext cx="573000" cy="67980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  <xdr:cxnSp>
              <xdr:nvCxnSpPr>
                <xdr:cNvPr id="44" name="Shape 44"/>
                <xdr:cNvCxnSpPr>
                  <a:stCxn id="3" idx="6"/>
                  <a:endCxn id="4" idx="2"/>
                </xdr:cNvCxnSpPr>
              </xdr:nvCxnSpPr>
              <xdr:spPr>
                <a:xfrm>
                  <a:off x="4733925" y="5962650"/>
                  <a:ext cx="15144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  <xdr:cxnSp>
              <xdr:nvCxnSpPr>
                <xdr:cNvPr id="45" name="Shape 45"/>
                <xdr:cNvCxnSpPr>
                  <a:stCxn id="4" idx="6"/>
                  <a:endCxn id="5" idx="2"/>
                </xdr:cNvCxnSpPr>
              </xdr:nvCxnSpPr>
              <xdr:spPr>
                <a:xfrm>
                  <a:off x="6648450" y="5962650"/>
                  <a:ext cx="3429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  <xdr:cxnSp>
              <xdr:nvCxnSpPr>
                <xdr:cNvPr id="46" name="Shape 46"/>
                <xdr:cNvCxnSpPr>
                  <a:stCxn id="5" idx="4"/>
                  <a:endCxn id="34" idx="0"/>
                </xdr:cNvCxnSpPr>
              </xdr:nvCxnSpPr>
              <xdr:spPr>
                <a:xfrm flipH="1">
                  <a:off x="6372225" y="6153188"/>
                  <a:ext cx="819000" cy="60480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  <xdr:cxnSp>
              <xdr:nvCxnSpPr>
                <xdr:cNvPr id="47" name="Shape 47"/>
                <xdr:cNvCxnSpPr>
                  <a:stCxn id="28" idx="6"/>
                  <a:endCxn id="34" idx="2"/>
                </xdr:cNvCxnSpPr>
              </xdr:nvCxnSpPr>
              <xdr:spPr>
                <a:xfrm>
                  <a:off x="5448300" y="6948488"/>
                  <a:ext cx="7239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  <xdr:cxnSp>
              <xdr:nvCxnSpPr>
                <xdr:cNvPr id="48" name="Shape 48"/>
                <xdr:cNvCxnSpPr>
                  <a:stCxn id="34" idx="6"/>
                  <a:endCxn id="35" idx="2"/>
                </xdr:cNvCxnSpPr>
              </xdr:nvCxnSpPr>
              <xdr:spPr>
                <a:xfrm>
                  <a:off x="6572250" y="6948488"/>
                  <a:ext cx="2333700" cy="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  <xdr:cxnSp>
              <xdr:nvCxnSpPr>
                <xdr:cNvPr id="49" name="Shape 49"/>
                <xdr:cNvCxnSpPr>
                  <a:stCxn id="35" idx="1"/>
                  <a:endCxn id="36" idx="6"/>
                </xdr:cNvCxnSpPr>
              </xdr:nvCxnSpPr>
              <xdr:spPr>
                <a:xfrm rot="10800000">
                  <a:off x="7929461" y="6577084"/>
                  <a:ext cx="1035000" cy="23670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  <xdr:cxnSp>
              <xdr:nvCxnSpPr>
                <xdr:cNvPr id="50" name="Shape 50"/>
                <xdr:cNvCxnSpPr>
                  <a:stCxn id="36" idx="7"/>
                  <a:endCxn id="37" idx="2"/>
                </xdr:cNvCxnSpPr>
              </xdr:nvCxnSpPr>
              <xdr:spPr>
                <a:xfrm flipH="1" rot="10800000">
                  <a:off x="7870977" y="5943709"/>
                  <a:ext cx="1349100" cy="49860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  <xdr:cxnSp>
              <xdr:nvCxnSpPr>
                <xdr:cNvPr id="51" name="Shape 51"/>
                <xdr:cNvCxnSpPr>
                  <a:stCxn id="37" idx="6"/>
                  <a:endCxn id="38" idx="1"/>
                </xdr:cNvCxnSpPr>
              </xdr:nvCxnSpPr>
              <xdr:spPr>
                <a:xfrm>
                  <a:off x="9620250" y="5943600"/>
                  <a:ext cx="1315500" cy="24630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  <xdr:cxnSp>
              <xdr:nvCxnSpPr>
                <xdr:cNvPr id="52" name="Shape 52"/>
                <xdr:cNvCxnSpPr>
                  <a:stCxn id="38" idx="3"/>
                  <a:endCxn id="39" idx="6"/>
                </xdr:cNvCxnSpPr>
              </xdr:nvCxnSpPr>
              <xdr:spPr>
                <a:xfrm flipH="1">
                  <a:off x="10001287" y="6459304"/>
                  <a:ext cx="934500" cy="47970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med" w="med" type="triangle"/>
                </a:ln>
              </xdr:spPr>
            </xdr:cxnSp>
            <xdr:grpSp>
              <xdr:nvGrpSpPr>
                <xdr:cNvPr id="53" name="Shape 53"/>
                <xdr:cNvGrpSpPr/>
              </xdr:nvGrpSpPr>
              <xdr:grpSpPr>
                <a:xfrm>
                  <a:off x="1057274" y="5667375"/>
                  <a:ext cx="838201" cy="1371600"/>
                  <a:chOff x="600074" y="5514975"/>
                  <a:chExt cx="838201" cy="1343025"/>
                </a:xfrm>
              </xdr:grpSpPr>
              <xdr:sp>
                <xdr:nvSpPr>
                  <xdr:cNvPr id="54" name="Shape 54"/>
                  <xdr:cNvSpPr/>
                </xdr:nvSpPr>
                <xdr:spPr>
                  <a:xfrm>
                    <a:off x="876300" y="5886450"/>
                    <a:ext cx="561975" cy="561975"/>
                  </a:xfrm>
                  <a:prstGeom prst="ellipse">
                    <a:avLst/>
                  </a:prstGeom>
                  <a:solidFill>
                    <a:schemeClr val="dk1"/>
                  </a:solidFill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  <xdr:sp>
                <xdr:nvSpPr>
                  <xdr:cNvPr id="55" name="Shape 55"/>
                  <xdr:cNvSpPr/>
                </xdr:nvSpPr>
                <xdr:spPr>
                  <a:xfrm>
                    <a:off x="600074" y="5514975"/>
                    <a:ext cx="733425" cy="1343025"/>
                  </a:xfrm>
                  <a:prstGeom prst="moon">
                    <a:avLst>
                      <a:gd fmla="val 40000" name="adj"/>
                    </a:avLst>
                  </a:prstGeom>
                  <a:solidFill>
                    <a:schemeClr val="dk1"/>
                  </a:solidFill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</xdr:grpSp>
            <xdr:grpSp>
              <xdr:nvGrpSpPr>
                <xdr:cNvPr id="56" name="Shape 56"/>
                <xdr:cNvGrpSpPr/>
              </xdr:nvGrpSpPr>
              <xdr:grpSpPr>
                <a:xfrm rot="5400000">
                  <a:off x="4029074" y="4191000"/>
                  <a:ext cx="857251" cy="1343025"/>
                  <a:chOff x="600074" y="5514975"/>
                  <a:chExt cx="838201" cy="1343025"/>
                </a:xfrm>
              </xdr:grpSpPr>
              <xdr:sp>
                <xdr:nvSpPr>
                  <xdr:cNvPr id="57" name="Shape 57"/>
                  <xdr:cNvSpPr/>
                </xdr:nvSpPr>
                <xdr:spPr>
                  <a:xfrm>
                    <a:off x="876300" y="5886450"/>
                    <a:ext cx="561975" cy="561975"/>
                  </a:xfrm>
                  <a:prstGeom prst="ellipse">
                    <a:avLst/>
                  </a:prstGeom>
                  <a:solidFill>
                    <a:schemeClr val="dk1"/>
                  </a:solidFill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  <xdr:sp>
                <xdr:nvSpPr>
                  <xdr:cNvPr id="58" name="Shape 58"/>
                  <xdr:cNvSpPr/>
                </xdr:nvSpPr>
                <xdr:spPr>
                  <a:xfrm>
                    <a:off x="600074" y="5514975"/>
                    <a:ext cx="733425" cy="1343025"/>
                  </a:xfrm>
                  <a:prstGeom prst="moon">
                    <a:avLst>
                      <a:gd fmla="val 40000" name="adj"/>
                    </a:avLst>
                  </a:prstGeom>
                  <a:solidFill>
                    <a:schemeClr val="dk1"/>
                  </a:solidFill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</xdr:grpSp>
            <xdr:grpSp>
              <xdr:nvGrpSpPr>
                <xdr:cNvPr id="59" name="Shape 59"/>
                <xdr:cNvGrpSpPr/>
              </xdr:nvGrpSpPr>
              <xdr:grpSpPr>
                <a:xfrm rot="-5400000">
                  <a:off x="6546055" y="7065169"/>
                  <a:ext cx="857251" cy="1347788"/>
                  <a:chOff x="600074" y="5514975"/>
                  <a:chExt cx="838201" cy="1343025"/>
                </a:xfrm>
              </xdr:grpSpPr>
              <xdr:sp>
                <xdr:nvSpPr>
                  <xdr:cNvPr id="60" name="Shape 60"/>
                  <xdr:cNvSpPr/>
                </xdr:nvSpPr>
                <xdr:spPr>
                  <a:xfrm>
                    <a:off x="876300" y="5886450"/>
                    <a:ext cx="561975" cy="561975"/>
                  </a:xfrm>
                  <a:prstGeom prst="ellipse">
                    <a:avLst/>
                  </a:prstGeom>
                  <a:solidFill>
                    <a:schemeClr val="dk1"/>
                  </a:solidFill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  <xdr:sp>
                <xdr:nvSpPr>
                  <xdr:cNvPr id="61" name="Shape 61"/>
                  <xdr:cNvSpPr/>
                </xdr:nvSpPr>
                <xdr:spPr>
                  <a:xfrm>
                    <a:off x="600074" y="5514975"/>
                    <a:ext cx="733425" cy="1343025"/>
                  </a:xfrm>
                  <a:prstGeom prst="moon">
                    <a:avLst>
                      <a:gd fmla="val 40000" name="adj"/>
                    </a:avLst>
                  </a:prstGeom>
                  <a:solidFill>
                    <a:schemeClr val="dk1"/>
                  </a:solidFill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</xdr:grpSp>
            <xdr:grpSp>
              <xdr:nvGrpSpPr>
                <xdr:cNvPr id="62" name="Shape 62"/>
                <xdr:cNvGrpSpPr/>
              </xdr:nvGrpSpPr>
              <xdr:grpSpPr>
                <a:xfrm rot="-5400000">
                  <a:off x="9020174" y="7077075"/>
                  <a:ext cx="857251" cy="1343025"/>
                  <a:chOff x="600074" y="5514975"/>
                  <a:chExt cx="838201" cy="1343025"/>
                </a:xfrm>
              </xdr:grpSpPr>
              <xdr:sp>
                <xdr:nvSpPr>
                  <xdr:cNvPr id="63" name="Shape 63"/>
                  <xdr:cNvSpPr/>
                </xdr:nvSpPr>
                <xdr:spPr>
                  <a:xfrm>
                    <a:off x="876300" y="5886450"/>
                    <a:ext cx="561975" cy="561975"/>
                  </a:xfrm>
                  <a:prstGeom prst="ellipse">
                    <a:avLst/>
                  </a:prstGeom>
                  <a:solidFill>
                    <a:schemeClr val="dk1"/>
                  </a:solidFill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  <xdr:sp>
                <xdr:nvSpPr>
                  <xdr:cNvPr id="64" name="Shape 64"/>
                  <xdr:cNvSpPr/>
                </xdr:nvSpPr>
                <xdr:spPr>
                  <a:xfrm>
                    <a:off x="600074" y="5514975"/>
                    <a:ext cx="733425" cy="1343025"/>
                  </a:xfrm>
                  <a:prstGeom prst="moon">
                    <a:avLst>
                      <a:gd fmla="val 40000" name="adj"/>
                    </a:avLst>
                  </a:prstGeom>
                  <a:solidFill>
                    <a:schemeClr val="dk1"/>
                  </a:solidFill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</xdr:grpSp>
            <xdr:grpSp>
              <xdr:nvGrpSpPr>
                <xdr:cNvPr id="65" name="Shape 65"/>
                <xdr:cNvGrpSpPr/>
              </xdr:nvGrpSpPr>
              <xdr:grpSpPr>
                <a:xfrm rot="10800000">
                  <a:off x="11961018" y="5686425"/>
                  <a:ext cx="838201" cy="1371600"/>
                  <a:chOff x="600074" y="5514975"/>
                  <a:chExt cx="838201" cy="1343025"/>
                </a:xfrm>
              </xdr:grpSpPr>
              <xdr:sp>
                <xdr:nvSpPr>
                  <xdr:cNvPr id="66" name="Shape 66"/>
                  <xdr:cNvSpPr/>
                </xdr:nvSpPr>
                <xdr:spPr>
                  <a:xfrm>
                    <a:off x="876300" y="5886450"/>
                    <a:ext cx="561975" cy="561975"/>
                  </a:xfrm>
                  <a:prstGeom prst="ellipse">
                    <a:avLst/>
                  </a:prstGeom>
                  <a:solidFill>
                    <a:schemeClr val="dk1"/>
                  </a:solidFill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  <xdr:sp>
                <xdr:nvSpPr>
                  <xdr:cNvPr id="67" name="Shape 67"/>
                  <xdr:cNvSpPr/>
                </xdr:nvSpPr>
                <xdr:spPr>
                  <a:xfrm>
                    <a:off x="600074" y="5514975"/>
                    <a:ext cx="733425" cy="1343025"/>
                  </a:xfrm>
                  <a:prstGeom prst="moon">
                    <a:avLst>
                      <a:gd fmla="val 40000" name="adj"/>
                    </a:avLst>
                  </a:prstGeom>
                  <a:solidFill>
                    <a:schemeClr val="dk1"/>
                  </a:solidFill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</xdr:grpSp>
            <xdr:grpSp>
              <xdr:nvGrpSpPr>
                <xdr:cNvPr id="68" name="Shape 68"/>
                <xdr:cNvGrpSpPr/>
              </xdr:nvGrpSpPr>
              <xdr:grpSpPr>
                <a:xfrm rot="5400000">
                  <a:off x="6407942" y="4155282"/>
                  <a:ext cx="857251" cy="1347788"/>
                  <a:chOff x="600074" y="5514975"/>
                  <a:chExt cx="838201" cy="1343025"/>
                </a:xfrm>
              </xdr:grpSpPr>
              <xdr:sp>
                <xdr:nvSpPr>
                  <xdr:cNvPr id="69" name="Shape 69"/>
                  <xdr:cNvSpPr/>
                </xdr:nvSpPr>
                <xdr:spPr>
                  <a:xfrm>
                    <a:off x="876300" y="5886450"/>
                    <a:ext cx="561975" cy="561975"/>
                  </a:xfrm>
                  <a:prstGeom prst="ellipse">
                    <a:avLst/>
                  </a:prstGeom>
                  <a:solidFill>
                    <a:schemeClr val="dk1"/>
                  </a:solidFill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  <xdr:sp>
                <xdr:nvSpPr>
                  <xdr:cNvPr id="70" name="Shape 70"/>
                  <xdr:cNvSpPr/>
                </xdr:nvSpPr>
                <xdr:spPr>
                  <a:xfrm>
                    <a:off x="600074" y="5514975"/>
                    <a:ext cx="733425" cy="1343025"/>
                  </a:xfrm>
                  <a:prstGeom prst="moon">
                    <a:avLst>
                      <a:gd fmla="val 40000" name="adj"/>
                    </a:avLst>
                  </a:prstGeom>
                  <a:solidFill>
                    <a:schemeClr val="dk1"/>
                  </a:solidFill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</xdr:grpSp>
            <xdr:grpSp>
              <xdr:nvGrpSpPr>
                <xdr:cNvPr id="71" name="Shape 71"/>
                <xdr:cNvGrpSpPr/>
              </xdr:nvGrpSpPr>
              <xdr:grpSpPr>
                <a:xfrm rot="5400000">
                  <a:off x="8958261" y="4295776"/>
                  <a:ext cx="857251" cy="1343025"/>
                  <a:chOff x="600074" y="5514975"/>
                  <a:chExt cx="838201" cy="1343025"/>
                </a:xfrm>
              </xdr:grpSpPr>
              <xdr:sp>
                <xdr:nvSpPr>
                  <xdr:cNvPr id="72" name="Shape 72"/>
                  <xdr:cNvSpPr/>
                </xdr:nvSpPr>
                <xdr:spPr>
                  <a:xfrm>
                    <a:off x="876300" y="5886450"/>
                    <a:ext cx="561975" cy="561975"/>
                  </a:xfrm>
                  <a:prstGeom prst="ellipse">
                    <a:avLst/>
                  </a:prstGeom>
                  <a:solidFill>
                    <a:schemeClr val="dk1"/>
                  </a:solidFill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  <xdr:sp>
                <xdr:nvSpPr>
                  <xdr:cNvPr id="73" name="Shape 73"/>
                  <xdr:cNvSpPr/>
                </xdr:nvSpPr>
                <xdr:spPr>
                  <a:xfrm>
                    <a:off x="600074" y="5514975"/>
                    <a:ext cx="733425" cy="1343025"/>
                  </a:xfrm>
                  <a:prstGeom prst="moon">
                    <a:avLst>
                      <a:gd fmla="val 40000" name="adj"/>
                    </a:avLst>
                  </a:prstGeom>
                  <a:solidFill>
                    <a:schemeClr val="dk1"/>
                  </a:solidFill>
                  <a:ln cap="flat" cmpd="sng" w="12700">
                    <a:solidFill>
                      <a:schemeClr val="dk1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  <xdr:txBody>
                  <a:bodyPr anchorCtr="0" anchor="t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r>
                      <a:t/>
                    </a:r>
                    <a:endParaRPr sz="1100"/>
                  </a:p>
                </xdr:txBody>
              </xdr:sp>
            </xdr:grpSp>
          </xdr:grpSp>
          <xdr:grpSp>
            <xdr:nvGrpSpPr>
              <xdr:cNvPr id="74" name="Shape 74"/>
              <xdr:cNvGrpSpPr/>
            </xdr:nvGrpSpPr>
            <xdr:grpSpPr>
              <a:xfrm rot="-5400000">
                <a:off x="4048124" y="7077075"/>
                <a:ext cx="857251" cy="1343025"/>
                <a:chOff x="600074" y="5514975"/>
                <a:chExt cx="838201" cy="1343025"/>
              </a:xfrm>
            </xdr:grpSpPr>
            <xdr:sp>
              <xdr:nvSpPr>
                <xdr:cNvPr id="75" name="Shape 75"/>
                <xdr:cNvSpPr/>
              </xdr:nvSpPr>
              <xdr:spPr>
                <a:xfrm>
                  <a:off x="876300" y="5886450"/>
                  <a:ext cx="561975" cy="561975"/>
                </a:xfrm>
                <a:prstGeom prst="ellipse">
                  <a:avLst/>
                </a:prstGeom>
                <a:solidFill>
                  <a:schemeClr val="dk1"/>
                </a:solidFill>
                <a:ln cap="flat" cmpd="sng" w="127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76" name="Shape 76"/>
                <xdr:cNvSpPr/>
              </xdr:nvSpPr>
              <xdr:spPr>
                <a:xfrm>
                  <a:off x="600074" y="5514975"/>
                  <a:ext cx="733425" cy="1343025"/>
                </a:xfrm>
                <a:prstGeom prst="moon">
                  <a:avLst>
                    <a:gd fmla="val 40000" name="adj"/>
                  </a:avLst>
                </a:prstGeom>
                <a:solidFill>
                  <a:schemeClr val="dk1"/>
                </a:solidFill>
                <a:ln cap="flat" cmpd="sng" w="12700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</xdr:grpSp>
        </xdr:grpSp>
      </xdr:grpSp>
    </xdr:grpSp>
    <xdr:clientData fLocksWithSheet="0"/>
  </xdr:oneCellAnchor>
</xdr:wsDr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438150</xdr:colOff>
      <xdr:row>2</xdr:row>
      <xdr:rowOff>180975</xdr:rowOff>
    </xdr:from>
    <xdr:ext cx="8696325" cy="32766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2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2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2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2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2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2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2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2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2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2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3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3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3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3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3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3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3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3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3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3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4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4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4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4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4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4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4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4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4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FICHA"/>
  </cacheSource>
  <cacheFields>
    <cacheField name="OPERACIÓN" numFmtId="0">
      <sharedItems>
        <s v="pegar reflectivo a espalda x2"/>
        <s v="pegar  reflectivo delantero x2"/>
        <s v="armar perilla izquierda doble con interlon"/>
        <s v="armar perilla derecha sencilla con interlon"/>
        <s v="armar perilla cuadrada de manga x2"/>
        <s v="embonar bolsillo 2"/>
        <s v="pegar cierre mágico a bolsillo x2  ( ucm)"/>
        <s v="encarar tapa de bolsillo x2"/>
        <s v="pisar tapa de bolsillo x2"/>
        <s v="filetear tapa"/>
        <s v="encarar cuello"/>
        <s v="pisar orillo de cuello"/>
        <s v="fijar cierre mágico a manga "/>
        <s v="pegar bolsillo y tapa  x2"/>
        <s v="pegar logo a cierre magico x2"/>
        <s v="pisar orillo de pie de cuello"/>
        <s v="armar cuello pisando "/>
        <s v="hacer orillo de puño"/>
        <s v="unir hombros  x2"/>
        <s v="pisar hombros x2"/>
        <s v="pegar manga x2"/>
        <s v="pisar manga x2"/>
        <s v="cerrar costados"/>
        <s v="pisar costados"/>
        <s v="preparar tallas "/>
      </sharedItems>
    </cacheField>
    <cacheField name="PRECEDENCIA" numFmtId="0">
      <sharedItems containsString="0" containsBlank="1">
        <m/>
      </sharedItems>
    </cacheField>
    <cacheField name="MAQUINA" numFmtId="0">
      <sharedItems>
        <s v="pl"/>
        <s v="2A"/>
        <s v="fl"/>
      </sharedItems>
    </cacheField>
    <cacheField name="SAM" numFmtId="164">
      <sharedItems containsSemiMixedTypes="0" containsString="0" containsNumber="1">
        <n v="88.9"/>
        <n v="62.3"/>
        <n v="59.0"/>
        <n v="50.4"/>
        <n v="120.4"/>
        <n v="42.3"/>
        <n v="57.3"/>
        <n v="48.2"/>
        <n v="36.7"/>
        <n v="21.0"/>
        <n v="26.6"/>
        <n v="11.8"/>
        <n v="41.0"/>
        <n v="156.0"/>
        <n v="42.9"/>
        <n v="16.2"/>
        <n v="95.2"/>
        <n v="35.1"/>
        <n v="35.4"/>
        <n v="27.7"/>
        <n v="37.1"/>
        <n v="36.1"/>
        <n v="46.5"/>
        <n v="29.6"/>
        <n v="6.8"/>
      </sharedItems>
    </cacheField>
    <cacheField name="OPERARIO" numFmtId="0">
      <sharedItems>
        <s v="jean Carlos"/>
        <s v="brayan"/>
        <s v="Cristian"/>
        <s v="Alejandro"/>
        <s v="yesica"/>
        <s v="gerson"/>
        <s v="Franklin"/>
        <s v="massiel"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jean Carlos"/>
        <s v="brayan"/>
        <s v="Cristian"/>
        <s v="Alejandro"/>
        <s v="yesica"/>
        <s v="gerson"/>
        <s v="Franklin"/>
        <s v="massiel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JEANS CABALLERO"/>
  </cacheSource>
  <cacheFields>
    <cacheField name="OPERACIÓN" numFmtId="0">
      <sharedItems>
        <s v="filetear aletilla"/>
        <s v="filetear aletillon"/>
        <s v="montar cierre a aletilla"/>
        <s v="montar cierre a aletillon colocando marquilla"/>
        <s v="embonar relojera"/>
        <s v="montar relojera a vista"/>
        <s v="embonar parche X2"/>
        <s v="filetear vista x2"/>
        <s v="montar vista a telabolsillo  x2"/>
        <s v="cerrar telabolsillo  x2"/>
        <s v="pisar telabolsillo x2"/>
        <s v="parchar  x2"/>
        <s v="hacer figura de parche X2"/>
        <s v="preparar revoque x2"/>
        <s v="pisar revoque x2"/>
        <s v="montar cierre a pantalón pisando"/>
        <s v="encuadrilar x2"/>
        <s v="hacer J"/>
        <s v="encajar"/>
        <s v="cerrar entrepierna"/>
        <s v="pegar cotilla x2"/>
        <s v="cerrar cola"/>
        <s v="hacer bota x2"/>
        <s v="cerrar costados x2"/>
        <s v="montar pretina poniendo pasadores"/>
      </sharedItems>
    </cacheField>
    <cacheField name="PRECEDENCIA" numFmtId="0">
      <sharedItems containsString="0" containsBlank="1">
        <m/>
      </sharedItems>
    </cacheField>
    <cacheField name="MAQUINA" numFmtId="0">
      <sharedItems>
        <s v="fl"/>
        <s v="pl"/>
        <s v="2A"/>
        <s v="cerr"/>
        <s v="pre"/>
      </sharedItems>
    </cacheField>
    <cacheField name="SAM" numFmtId="164">
      <sharedItems containsSemiMixedTypes="0" containsString="0" containsNumber="1">
        <n v="4.3"/>
        <n v="8.9"/>
        <n v="6.5"/>
        <n v="9.0"/>
        <n v="6.2"/>
        <n v="15.6"/>
        <n v="5.5"/>
        <n v="18.9"/>
        <n v="9.4"/>
        <n v="14.5"/>
        <n v="82.4"/>
        <n v="40.3"/>
        <n v="37.0"/>
        <n v="18.4"/>
        <n v="26.8"/>
        <n v="24.8"/>
        <n v="48.1"/>
        <n v="23.4"/>
        <n v="16.5"/>
        <n v="20.6"/>
        <n v="37.9"/>
        <n v="38.4"/>
        <n v="25.0"/>
      </sharedItems>
    </cacheField>
    <cacheField name="OPERARIO" numFmtId="0">
      <sharedItems>
        <s v="leonardo"/>
        <s v="edinson"/>
        <s v="luis"/>
        <s v="guzman"/>
        <s v="felipe"/>
        <s v="Diego"/>
        <s v="Alexis"/>
        <s v="Anderson"/>
        <s v="yair"/>
        <s v="Alexandra"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leonardo"/>
        <s v="edinson"/>
        <s v="luis"/>
        <s v="guzman"/>
        <s v="felipe"/>
        <s v="Diego"/>
        <s v="Alexis"/>
        <s v="Anderson"/>
        <s v="yair"/>
        <s v="Alexandra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JEANS CERAMICA ITALIA"/>
  </cacheSource>
  <cacheFields>
    <cacheField name="OPERACIÓN" numFmtId="0">
      <sharedItems>
        <s v="Filetear vista x2"/>
        <s v="Filetear aletillas"/>
        <s v="Filetear aletillones"/>
        <s v="Embonar relojeras"/>
        <s v="Montar relojera a vista"/>
        <s v="Pegar vistas a telabolsillo x2"/>
        <s v="Embonar parches x2"/>
        <s v="Filetear telabolsillo x2"/>
        <s v="Pisar tela bolsillo x2"/>
        <s v="Pegar la vista al delantero x2"/>
        <s v="Reboque x2"/>
        <s v="Encuadrilar x2"/>
        <s v="Armar cierre"/>
        <s v="Montar cierre al delantero"/>
        <s v="Hacer J"/>
        <s v="Encajar"/>
        <s v="Hacer figura al parche x2"/>
        <s v="Parchar"/>
        <s v="Cerrar de costados"/>
        <s v="Cerrar entrepierna"/>
        <s v="Unir pretinas"/>
        <s v="Empretina"/>
        <s v="Puntas"/>
        <s v="Botas x2"/>
        <s v="Presilla"/>
      </sharedItems>
    </cacheField>
    <cacheField name="PRECEDENCIA" numFmtId="0">
      <sharedItems containsBlank="1">
        <m/>
        <s v="X"/>
      </sharedItems>
    </cacheField>
    <cacheField name="MAQUINA" numFmtId="0">
      <sharedItems>
        <s v="FL"/>
        <s v="2 AG 1/4"/>
        <s v="PL"/>
        <s v="CRR"/>
        <s v="PRET"/>
        <s v="PRES"/>
      </sharedItems>
    </cacheField>
    <cacheField name="SAM" numFmtId="164">
      <sharedItems containsSemiMixedTypes="0" containsString="0" containsNumber="1">
        <n v="4.84"/>
        <n v="14.036"/>
        <n v="13.309999999999999"/>
        <n v="16.939999999999998"/>
        <n v="14.52"/>
        <n v="8.469999999999999"/>
        <n v="10.164"/>
        <n v="29.04"/>
        <n v="24.2"/>
        <n v="29.161"/>
        <n v="18.0"/>
        <n v="9.921999999999999"/>
        <n v="38.72"/>
        <n v="72.6"/>
        <n v="90.629"/>
        <n v="31.46"/>
        <n v="6.05"/>
        <n v="48.4"/>
        <n v="75.02"/>
        <n v="72.0"/>
      </sharedItems>
    </cacheField>
    <cacheField name="OPERARIO" numFmtId="0">
      <sharedItems>
        <s v="LEONARDO"/>
        <s v="LUIS DIAZ"/>
        <s v="FELIPE Y DIEGO"/>
        <s v="GUZMAN Y LUIS"/>
        <s v="GUZMAN"/>
        <s v="EDINSON"/>
        <s v="ALEXIS"/>
        <s v="JAVIER"/>
        <s v="ELIZABETH"/>
        <s v="CONSUELO"/>
        <s v="OSCAR"/>
      </sharedItems>
    </cacheField>
    <cacheField name="OP" numFmtId="0">
      <sharedItems>
        <s v="op1"/>
        <s v="op2"/>
        <s v="op3"/>
        <s v="op4"/>
        <s v="op5"/>
        <s v="op6"/>
        <s v="op7"/>
        <s v="op8"/>
        <s v="op9"/>
        <s v="op10"/>
      </sharedItems>
    </cacheField>
    <cacheField name="SECCIÓN" numFmtId="0">
      <sharedItems>
        <s v="DEL"/>
        <s v="TRAS"/>
        <s v="ENS"/>
      </sharedItems>
    </cacheField>
    <cacheField name="OPERARIO A" numFmtId="0">
      <sharedItems>
        <s v="LEONARDO"/>
        <s v="LUIS DIAZ"/>
        <s v="FELIPE"/>
        <s v="GUZMAN"/>
        <s v="EDINSON"/>
        <s v="ALEXIS"/>
        <s v="JAVIER"/>
        <s v="ELIZABETH"/>
        <s v="CONSUELO"/>
        <s v="OSCAR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JEANS DAMA 2025"/>
  </cacheSource>
  <cacheFields>
    <cacheField name="OPERACIÓN" numFmtId="0">
      <sharedItems>
        <s v="Hacer pinzas trasero x2"/>
        <s v="Poner cotilla al trasero x2"/>
        <s v="Cerrar cola"/>
        <s v="Embonar bolsillos x2"/>
        <s v="Hacer figura 1 x2"/>
        <s v="Hacer figura 2 x2"/>
        <s v="Parchar"/>
        <s v="Embonar relojera"/>
        <s v="Pegar falso relojera"/>
        <s v="Montar relojera a vista"/>
        <s v="Filetear vistas x2"/>
        <s v="Filetar aletilla"/>
        <s v="Filetear aletillon"/>
        <s v="Montar falso para vista"/>
        <s v="Hacer revoques x2"/>
        <s v="Armar cierre"/>
        <s v="Montar cierre al delantero"/>
        <s v="Hacer J"/>
        <s v="Encajar"/>
        <s v="Cerra de costados"/>
        <s v="Pisar costados"/>
        <s v="Pretina"/>
        <s v="Cerra entrepierna"/>
        <s v="Pisar pretina"/>
        <s v="Hacer bota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emiMixedTypes="0" containsString="0" containsNumber="1">
        <n v="53.2"/>
        <n v="54.6"/>
        <n v="27.45"/>
        <n v="16.8"/>
        <n v="15.2"/>
        <n v="13.0"/>
        <n v="186.0"/>
        <n v="17.6"/>
        <n v="19.032"/>
        <n v="12.2"/>
        <n v="8.784"/>
        <n v="4.27"/>
        <n v="8.905999999999999"/>
        <n v="15.86"/>
        <n v="47.0"/>
        <n v="38.308"/>
        <n v="22.447999999999997"/>
        <n v="17.568"/>
        <n v="49.166"/>
        <n v="37.088"/>
        <n v="45.262"/>
        <n v="45.1888"/>
        <n v="48.922000000000004"/>
        <n v="187.758"/>
        <n v="88.45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MODULO DE TERMINACIÓN "/>
  </cacheSource>
  <cacheFields>
    <cacheField name="OPERACIÓN" numFmtId="0">
      <sharedItems containsBlank="1">
        <s v="pretina de dama OMEGA bodega "/>
        <s v="presilla caballero LABORAL bodega "/>
        <s v="cotilla dama bodega "/>
        <s v="cola dama "/>
        <s v="cola Nápoles caballero "/>
        <s v="cotilla Nápoles  caballero "/>
        <s v="pretina Nápoles caballero "/>
        <s v="pretina dama Nápoles "/>
        <s v="bota Nápoles dama"/>
        <s v="botas Nápoles caballero "/>
        <s v="puntas Nápoles dama "/>
        <s v="puntas Nápoles caballero "/>
        <s v="PRESILLA SHAMBRAY"/>
        <s v="PANTALON DRILL CAMUFLADO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45.2"/>
        <n v="67.2"/>
        <n v="27.3"/>
        <n v="27.5"/>
        <n v="26.2"/>
        <n v="11.2"/>
        <n v="46.5"/>
        <n v="122.2"/>
        <n v="94.4"/>
        <n v="148.1"/>
        <n v="192.4"/>
        <n v="94.6"/>
        <n v="28.0"/>
        <n v="94.8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PANTALÓN TU CABLE "/>
  </cacheSource>
  <cacheFields>
    <cacheField name="OPERACIÓN" numFmtId="0">
      <sharedItems>
        <s v="poner refuerzo delantero"/>
        <s v="poner refuerzo trasero"/>
        <s v="ruedo de parche"/>
        <s v="borde bolsillo delantero"/>
        <s v="poner belcro en tapa "/>
        <s v="poner belcro en bolsillo "/>
        <s v="hacer camuflado "/>
        <s v="filetear aletilla "/>
        <s v="filetear aletillon "/>
        <s v="hacer cierre "/>
        <s v="ruedo de tapas"/>
        <s v="pisar tapas"/>
        <s v="filetear tapas"/>
        <s v="cerrar cola"/>
        <s v="parchar tracero "/>
        <s v="poner bolsillo delantero "/>
        <s v="poner cierre "/>
        <s v="encajar "/>
        <s v="hacer jota"/>
        <s v="unir costado "/>
        <s v="pisar costado "/>
        <s v="parchar costado "/>
        <s v="poner reflectivo "/>
        <s v="poner pretina "/>
        <s v="cerrar entrepierna 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emiMixedTypes="0" containsString="0" containsNumber="1">
        <n v="67.954"/>
        <n v="67.222"/>
        <n v="17.201999999999998"/>
        <n v="21.106"/>
        <n v="25.742"/>
        <n v="26.84"/>
        <n v="45.994"/>
        <n v="4.27"/>
        <n v="8.905999999999999"/>
        <n v="48.922000000000004"/>
        <n v="28.06"/>
        <n v="37.21"/>
        <n v="5.49"/>
        <n v="34.16"/>
        <n v="231.068"/>
        <n v="48.19"/>
        <n v="36.6"/>
        <n v="71.85799999999999"/>
        <n v="33.55"/>
        <n v="95.64800000000001"/>
        <n v="104.92"/>
        <n v="283.04"/>
        <n v="149.084"/>
        <n v="97.84400000000001"/>
        <n v="70.76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PANTALÓN DRILL CAMUFLADO"/>
  </cacheSource>
  <cacheFields>
    <cacheField name="OPERACIÓN" numFmtId="0">
      <sharedItems containsBlank="1">
        <s v="poner refuerzo delantero"/>
        <s v="poner refuerzo trasero"/>
        <s v="ruedo de parche"/>
        <s v="borde bolsillo delantero"/>
        <s v="poner belcro en tapa "/>
        <s v="poner belcro en bolsillo "/>
        <s v="hacer camuflado "/>
        <s v="filetear aletilla "/>
        <s v="filetear aletillon "/>
        <s v="hacer cierre "/>
        <s v="ruedo de tapas"/>
        <s v="pisar tapas"/>
        <s v="filetear tapas"/>
        <s v="cerrar cola"/>
        <s v="parchar tracero "/>
        <s v="poner bolsillo delantero "/>
        <s v="poner cierre "/>
        <s v="encajar "/>
        <s v="hacer jota"/>
        <s v="unir costado "/>
        <s v="pisar costado "/>
        <s v="parchar costado "/>
        <m/>
        <s v="poner pretina "/>
        <s v="cerrar entrepierna 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67.954"/>
        <n v="67.222"/>
        <n v="17.201999999999998"/>
        <n v="21.106"/>
        <n v="25.742"/>
        <n v="26.84"/>
        <n v="45.994"/>
        <n v="4.27"/>
        <n v="8.905999999999999"/>
        <n v="48.922000000000004"/>
        <n v="28.06"/>
        <n v="37.21"/>
        <n v="5.49"/>
        <n v="34.16"/>
        <n v="231.068"/>
        <n v="48.19"/>
        <n v="36.6"/>
        <n v="71.85799999999999"/>
        <n v="33.55"/>
        <n v="95.64800000000001"/>
        <n v="104.92"/>
        <n v="283.04"/>
        <m/>
        <n v="97.84400000000001"/>
        <n v="70.76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PANTALÓN DRIL "/>
  </cacheSource>
  <cacheFields>
    <cacheField name="OPERACIÓN" numFmtId="0">
      <sharedItems>
        <s v="ruedo relojera "/>
        <s v="poner relojera en vista "/>
        <s v="ruedo de parche"/>
        <s v="filetear aletilla "/>
        <s v="filetear aletillon "/>
        <s v="filetear vista "/>
        <s v="filetear falso para bolsillo "/>
        <s v="hacer cierre "/>
        <s v="poner visita a tela bolsillo "/>
        <s v="filetear tela bolsillo "/>
        <s v="pisar tela bolsillo "/>
        <s v="poner tela bolsillo en delantero "/>
        <s v="hacer revoque "/>
        <s v="encuadrilar "/>
        <s v="poner cierre "/>
        <s v="hacer jota"/>
        <s v="encajar "/>
        <s v="poner cotilla "/>
        <s v="cerrar cola"/>
        <s v="parchar tracero "/>
        <s v="unir costado "/>
        <s v="pisar costado "/>
        <s v="poner pretina "/>
        <s v="cerrar entrepierna "/>
        <s v="hacer puntas 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emiMixedTypes="0" containsString="0" containsNumber="1">
        <n v="7.564"/>
        <n v="16.47"/>
        <n v="17.201999999999998"/>
        <n v="4.27"/>
        <n v="8.905999999999999"/>
        <n v="3.05"/>
        <n v="3.782"/>
        <n v="48.922000000000004"/>
        <n v="38.796"/>
        <n v="5.124"/>
        <n v="13.786000000000001"/>
        <n v="23.668"/>
        <n v="22.326"/>
        <n v="42.089999999999996"/>
        <n v="36.6"/>
        <n v="33.55"/>
        <n v="71.85799999999999"/>
        <n v="27.328"/>
        <n v="34.282000000000004"/>
        <n v="188.00199999999998"/>
        <n v="95.64800000000001"/>
        <n v="104.92"/>
        <n v="97.84400000000001"/>
        <n v="70.76"/>
        <n v="143.96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AMISA ANTIFLUIDO CABALLERO "/>
  </cacheSource>
  <cacheFields>
    <cacheField name="OPERACIÓN" numFmtId="0">
      <sharedItems containsBlank="1">
        <s v="ruedo bolsillo "/>
        <s v="pisar bolsillo inferior *2"/>
        <s v="parchar bolsillo superior "/>
        <s v="filetear falso espaldar"/>
        <s v="hacer talla "/>
        <s v="poner talla en falso"/>
        <s v="unir falso a la espalda "/>
        <s v="ruedo manga"/>
        <s v="hacer cuello v"/>
        <s v="poner cuello v"/>
        <s v="filetear cuello v"/>
        <s v="pisar cuello v"/>
        <s v="unir hombros "/>
        <s v="pisar falso a espalda "/>
        <s v="unir mangas "/>
        <s v="filetear aventura "/>
        <s v="cerrar costado"/>
        <s v="ruedo de apertura "/>
        <s v="ruedo de camisa"/>
        <s v="remate de puño"/>
        <m/>
      </sharedItems>
    </cacheField>
    <cacheField name="PRECEDENCIA" numFmtId="0">
      <sharedItems containsBlank="1">
        <s v="N/A "/>
        <s v="N/A"/>
        <s v="E"/>
        <s v="F D"/>
        <s v="I"/>
        <s v="J"/>
        <s v="K"/>
        <s v="L G"/>
        <s v="M"/>
        <s v="M H"/>
        <s v="O"/>
        <s v="P Q"/>
        <s v="R Q"/>
        <s v="Q"/>
        <m/>
      </sharedItems>
    </cacheField>
    <cacheField name="MAQUINA" numFmtId="0">
      <sharedItems containsBlank="1">
        <s v="PL"/>
        <s v="FL"/>
        <m/>
      </sharedItems>
    </cacheField>
    <cacheField name="SAM" numFmtId="164">
      <sharedItems containsString="0" containsBlank="1" containsNumber="1">
        <n v="15.372"/>
        <n v="173.728"/>
        <n v="19.886"/>
        <n v="18.056"/>
        <n v="29.523999999999997"/>
        <n v="49.166"/>
        <n v="32.818"/>
        <n v="61.0"/>
        <n v="80.886"/>
        <n v="63.074000000000005"/>
        <n v="56.608"/>
        <n v="82.472"/>
        <n v="72.834"/>
        <n v="85.278"/>
        <m/>
        <n v="84.78999999999999"/>
        <n v="116.50999999999999"/>
        <n v="118.584"/>
        <n v="23.057999999999996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AMISA ANTIFLUIDO DAMA "/>
  </cacheSource>
  <cacheFields>
    <cacheField name="OPERACIÓN" numFmtId="0">
      <sharedItems containsBlank="1">
        <s v="ruedo bolsillo "/>
        <s v="pisar bolsillo inferior "/>
        <s v="parchar bolsillo superior "/>
        <s v="filetear falso espaldar"/>
        <s v="hacer talla "/>
        <s v="ruedo cuello "/>
        <s v="pisar cuello "/>
        <s v="poner talla en cuello "/>
        <s v="ruedo manga"/>
        <s v="unir hombros "/>
        <s v="poner cuello "/>
        <s v="unir mangas "/>
        <s v="poner cierre "/>
        <s v="poner falso a cierre "/>
        <s v="filetear falso cierre "/>
        <s v="filetear aventura "/>
        <s v="cerrar costado"/>
        <s v="ruedo de apertura "/>
        <s v="ruedo de camisa"/>
        <s v="remate de puño"/>
        <m/>
      </sharedItems>
    </cacheField>
    <cacheField name="PRECEDENCIA" numFmtId="0">
      <sharedItems containsBlank="1">
        <s v="N/A"/>
        <s v="A"/>
        <s v="F"/>
        <s v="E"/>
        <s v="J"/>
        <s v="J I"/>
        <s v="M"/>
        <s v="N"/>
        <s v="J L"/>
        <s v="P"/>
        <s v="R"/>
        <s v="Q"/>
        <m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15.372"/>
        <n v="173.728"/>
        <n v="19.886"/>
        <n v="18.056"/>
        <n v="19.032"/>
        <n v="18.91"/>
        <n v="29.523999999999997"/>
        <n v="32.818"/>
        <n v="82.472"/>
        <n v="68.076"/>
        <n v="85.278"/>
        <m/>
        <n v="84.78999999999999"/>
        <n v="116.50999999999999"/>
        <n v="118.584"/>
        <n v="23.057999999999996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AMISA ANTIFLUIDO DAMA 43427"/>
  </cacheSource>
  <cacheFields>
    <cacheField name="OPERACIÓN" numFmtId="0">
      <sharedItems containsBlank="1">
        <s v="ruedo bolsillo "/>
        <s v="pisar bolsillo inferior "/>
        <s v="parchar bolsillo superior "/>
        <s v="filetear falso espaldar"/>
        <s v="hacer talla "/>
        <s v="poner talla en falso"/>
        <s v="unir falso a la espalda "/>
        <s v="pisar falso a espalda "/>
        <s v="ruedo manga"/>
        <s v="unir hombros "/>
        <s v="unir mangas "/>
        <s v="hacer cuello v"/>
        <s v="poner cuello v"/>
        <s v="filetear cuello v"/>
        <s v="pisar cuello v"/>
        <s v="filetear aventura "/>
        <s v="filetear delantero para cierre "/>
        <s v="filetear espalda para cierre "/>
        <s v="cerrar costado"/>
        <s v="poner cierre "/>
        <s v="ruedo de apertura "/>
        <s v="ruedo de camisa"/>
        <s v="remate de puño"/>
        <m/>
      </sharedItems>
    </cacheField>
    <cacheField name="PRECEDENCIA" numFmtId="0">
      <sharedItems containsBlank="1">
        <s v="N/A"/>
        <s v="A"/>
        <s v="F"/>
        <s v="E"/>
        <s v="J"/>
        <s v="J I"/>
        <s v="M"/>
        <s v="N"/>
        <s v="J L"/>
        <s v="P"/>
        <s v="K"/>
        <s v="Q R"/>
        <s v="U"/>
        <s v="S"/>
        <m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15.372"/>
        <n v="173.728"/>
        <n v="19.886"/>
        <n v="18.056"/>
        <n v="29.523999999999997"/>
        <n v="49.166"/>
        <n v="72.834"/>
        <n v="32.818"/>
        <n v="82.472"/>
        <n v="85.278"/>
        <n v="61.0"/>
        <n v="80.886"/>
        <n v="63.074000000000005"/>
        <n v="56.608"/>
        <m/>
        <n v="84.78999999999999"/>
        <n v="116.50999999999999"/>
        <n v="118.584"/>
        <n v="23.057999999999996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PANTALON ANTIFLUIDO"/>
  </cacheSource>
  <cacheFields>
    <cacheField name="OPERACIÓN" numFmtId="0">
      <sharedItems containsBlank="1">
        <s v="unir delantero "/>
        <s v="pisar delantero "/>
        <s v="unir trasero "/>
        <s v="pisar trasero "/>
        <s v="poner bolsillo "/>
        <s v="encarar bolsillo "/>
        <s v="filetear bolsillo "/>
        <s v="unir costados"/>
        <s v="pisar costado "/>
        <s v="coser caucho "/>
        <s v="poner caucho "/>
        <s v="pisar caucho "/>
        <s v="cerrar entre pierna "/>
        <s v="ruedo de botas"/>
        <m/>
      </sharedItems>
    </cacheField>
    <cacheField name="PRECEDENCIA" numFmtId="0">
      <sharedItems containsBlank="1">
        <s v="N/A"/>
        <s v="A"/>
        <s v="C"/>
        <s v="B"/>
        <s v="E"/>
        <s v="F"/>
        <s v="B D G"/>
        <s v="H"/>
        <s v="J I"/>
        <s v="K"/>
        <s v="I"/>
        <s v="M"/>
        <m/>
      </sharedItems>
    </cacheField>
    <cacheField name="MAQUINA" numFmtId="0">
      <sharedItems containsString="0" containsBlank="1" containsNumber="1">
        <m/>
        <n v="280.722"/>
        <n v="11.145377777777778"/>
        <n v="108.70199999999998"/>
        <n v="93.208"/>
        <n v="27.694"/>
        <n v="75.152"/>
        <n v="146.644"/>
        <n v="84.668"/>
        <n v="125.782"/>
      </sharedItems>
    </cacheField>
    <cacheField name="SAM" numFmtId="0">
      <sharedItems containsString="0" containsBlank="1"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4" sheet="CONJUNTO ANTIFLUIDO CABALLERO 4"/>
  </cacheSource>
  <cacheFields>
    <cacheField name="OPERACIÓN" numFmtId="0">
      <sharedItems>
        <s v="ruedo bolsillo "/>
        <s v="pisar bolsillo inferior *2"/>
        <s v="parchar bolsillo superior "/>
        <s v="filetear falso espaldar"/>
        <s v="hacer talla "/>
        <s v="poner talla en falso"/>
        <s v="unir falso a la espalda "/>
        <s v="ruedo manga"/>
        <s v="hacer cuello v"/>
        <s v="poner cuello v"/>
        <s v="filetear cuello v"/>
        <s v="pisar cuello v"/>
        <s v="unir hombros "/>
        <s v="pisar falso a espalda "/>
        <s v="unir mangas "/>
        <s v="cerrar costado"/>
        <s v="ruedo de apertura "/>
        <s v="ruedo de camisa"/>
        <s v="remate de puño"/>
        <s v="PISAR TIRO X2"/>
        <s v="PEGAR BOLSILLO X2"/>
        <s v="PISAR BOLSILLO X2"/>
      </sharedItems>
    </cacheField>
    <cacheField name="PRECEDENCIA" numFmtId="0">
      <sharedItems containsBlank="1">
        <s v="N/A "/>
        <s v="N/A"/>
        <s v="E"/>
        <s v="F D"/>
        <s v="I"/>
        <s v="J"/>
        <s v="K"/>
        <s v="L G"/>
        <s v="M"/>
        <s v="M H"/>
        <s v="O"/>
        <s v="P Q"/>
        <s v="R Q"/>
        <s v="Q"/>
        <m/>
      </sharedItems>
    </cacheField>
    <cacheField name="MAQUINA" numFmtId="0">
      <sharedItems containsBlank="1">
        <s v="PL"/>
        <s v="FL"/>
        <m/>
      </sharedItems>
    </cacheField>
    <cacheField name="SAM" numFmtId="164">
      <sharedItems containsSemiMixedTypes="0" containsString="0" containsNumber="1">
        <n v="15.372"/>
        <n v="173.728"/>
        <n v="19.886"/>
        <n v="18.056"/>
        <n v="29.523999999999997"/>
        <n v="49.166"/>
        <n v="32.818"/>
        <n v="61.0"/>
        <n v="80.886"/>
        <n v="63.074000000000005"/>
        <n v="56.608"/>
        <n v="82.472"/>
        <n v="72.834"/>
        <n v="85.278"/>
        <n v="84.78999999999999"/>
        <n v="116.50999999999999"/>
        <n v="118.584"/>
        <n v="23.057999999999996"/>
        <n v="38.0"/>
        <n v="51.2"/>
        <n v="87.4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4" sheet="POLOS-CONJUNTO ANIFLUIDO CABALL"/>
  </cacheSource>
  <cacheFields>
    <cacheField name="OPERACIÓN" numFmtId="0">
      <sharedItems>
        <s v="PERILLA EN CUELLO V"/>
        <s v="PISAR Y EMPAREJAR CUELLO EN V"/>
        <s v="UNIR HOMBROS EN PLANA"/>
        <s v="FILETEAR FALSOS Y ABERTURAS"/>
        <s v="PISAR COSTADO DE SUDADERA"/>
        <s v="FILETEO FALSO Y ABERTURAS DELANTERAS Y TRASERAS"/>
        <s v="MEDIR Y PICAR CAUCHO"/>
        <s v="DOBLADILLO MANGA X2"/>
        <s v="CERRAR ENTREPIERNA"/>
        <s v="PEGAR MANGA"/>
        <s v="FILETEAR HOMBRO"/>
        <s v="CERRAR COSTADOS X2"/>
        <s v="FILETEO DE BOLSILLO PANTALON"/>
        <s v="PISADO DE FALSO TRASERO"/>
        <s v="RUEDO DE CAMISAA"/>
        <s v="TIRO DE PANTALON"/>
        <s v="CERRAR DE COSTADO PANTALON"/>
        <s v="PEGAR TALLA AL FALSO"/>
        <s v="PISAR PUÑOS Y ABERTURAS X2"/>
        <s v="PISAR FALSOS"/>
        <s v="ORILLO DE BOTA"/>
        <s v="PISADO DE CAUCHO X2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emiMixedTypes="0" containsString="0" containsNumber="1">
        <n v="230.6"/>
        <n v="64.7"/>
        <n v="207.9"/>
        <n v="53.1"/>
        <n v="204.9"/>
        <n v="105.6"/>
        <n v="10.3"/>
        <n v="27.1"/>
        <n v="60.9"/>
        <n v="101.8"/>
        <n v="60.0"/>
        <n v="232.4"/>
        <n v="120.3"/>
        <n v="90.7"/>
        <n v="120.9"/>
        <n v="58.5"/>
        <n v="108.0"/>
        <n v="45.5"/>
        <n v="268.4"/>
        <n v="65.8"/>
        <n v="123.6"/>
        <n v="160.4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HAQUETA IMPERMEABLE 43400"/>
  </cacheSource>
  <cacheFields>
    <cacheField name="OPERACIÓN" numFmtId="0">
      <sharedItems>
        <s v="poner wata en espalda "/>
        <s v="pisar wata de espalda "/>
        <s v="poner wata en delantero "/>
        <s v="pisar wata de delantero "/>
        <s v="poner wata en manga "/>
        <s v="pisar wata de manga "/>
        <s v="filetear riveti"/>
        <s v="poner bolsillo en delantero "/>
        <s v="poner riveti en bolsillo "/>
        <s v="hacer bolsillo "/>
        <s v="armar capucha "/>
        <s v="pisar capucha "/>
        <s v="unir frente de capucha "/>
        <s v="poner wata en capucha "/>
        <s v="unir hombro "/>
        <s v="pisar hombro "/>
        <s v="unir manga "/>
        <s v="pisar manga "/>
        <s v="cerrar costado "/>
        <s v="unir hombro de forro "/>
        <s v="unir manga de forro "/>
        <s v="cerrar costado de forro "/>
        <s v="poner forro "/>
        <s v="poner capucha "/>
        <s v="hacer puño"/>
      </sharedItems>
    </cacheField>
    <cacheField name="PRECEDENCIA" numFmtId="0">
      <sharedItems containsBlank="1">
        <m/>
        <s v="       "/>
      </sharedItems>
    </cacheField>
    <cacheField name="MAQUINA" numFmtId="0">
      <sharedItems containsString="0" containsBlank="1">
        <m/>
      </sharedItems>
    </cacheField>
    <cacheField name="SAM" numFmtId="164">
      <sharedItems containsSemiMixedTypes="0" containsString="0" containsNumber="1">
        <n v="155.20535"/>
        <n v="94.60490000000001"/>
        <n v="137.50162500000002"/>
        <n v="65.8922"/>
        <n v="107.019925"/>
        <n v="58.009475"/>
        <n v="13.92874"/>
        <n v="82.96732"/>
        <n v="163.74839999999995"/>
        <n v="166.44216"/>
        <n v="51.595324999999995"/>
        <n v="50.064733333333336"/>
        <n v="89.25520000000002"/>
        <n v="272.34669999999994"/>
        <n v="47.628800000000005"/>
        <n v="55.225739999999995"/>
        <n v="197.61926000000003"/>
        <n v="40.063275"/>
        <n v="240.14235999999994"/>
        <n v="53.51407999999999"/>
        <n v="188.85599999999997"/>
        <n v="206.24953999999997"/>
        <n v="318.08083999999997"/>
        <n v="360.49291999999997"/>
        <n v="274.75986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ONJUNTO ANTIFLUIDO DAMA 43427"/>
  </cacheSource>
  <cacheFields>
    <cacheField name="OPERACIÓN" numFmtId="0">
      <sharedItems>
        <s v="ruedo bolsillo "/>
        <s v="pisar bolsillo inferior "/>
        <s v="parchar bolsillo superior "/>
        <s v="filetear falso espaldar"/>
        <s v="hacer talla "/>
        <s v="poner talla en falso"/>
        <s v="unir falso a la espalda "/>
        <s v="pisar falso a espalda "/>
        <s v="ruedo manga"/>
        <s v="unir hombros "/>
        <s v="unir mangas "/>
        <s v="hacer cuello v"/>
        <s v="poner cuello v"/>
        <s v="filetear cuello v"/>
        <s v="pisar cuello v"/>
        <s v="filetear aventura "/>
        <s v="filetear delantero para cierre "/>
        <s v="filetear espalda para cierre "/>
        <s v="cerrar costado"/>
        <s v="poner cierre "/>
        <s v="ruedo de apertura "/>
        <s v="ruedo de camisa"/>
        <s v="remate de puño"/>
        <s v="unir delantero "/>
        <s v="pisar delantero "/>
      </sharedItems>
    </cacheField>
    <cacheField name="PRECEDENCIA" numFmtId="0">
      <sharedItems>
        <s v="N/A"/>
        <s v="A"/>
        <s v="F"/>
        <s v="E"/>
        <s v="J"/>
        <s v="J I"/>
        <s v="M"/>
        <s v="N"/>
        <s v="J L"/>
        <s v="P"/>
        <s v="K"/>
        <s v="Q R"/>
        <s v="U"/>
        <s v="S"/>
        <s v="W"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15.372"/>
        <n v="173.728"/>
        <n v="19.886"/>
        <n v="18.056"/>
        <n v="29.523999999999997"/>
        <n v="49.166"/>
        <n v="72.834"/>
        <n v="32.818"/>
        <n v="82.472"/>
        <n v="85.278"/>
        <n v="61.0"/>
        <n v="80.886"/>
        <n v="63.074000000000005"/>
        <n v="56.608"/>
        <m/>
        <n v="84.78999999999999"/>
        <n v="116.50999999999999"/>
        <n v="118.584"/>
        <n v="23.057999999999996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HAQUETA IMPERMEABLE TU CABLE "/>
  </cacheSource>
  <cacheFields>
    <cacheField name="OPERACIÓN" numFmtId="0">
      <sharedItems containsBlank="1">
        <s v="poner caucho cintura "/>
        <s v="pisar caucho cintura "/>
        <s v="poner reflectivo en espalda "/>
        <s v="filetear riveti"/>
        <s v="poner bolsillo en delantero "/>
        <s v="poner riveti en bolsillo "/>
        <s v="hacer bolsillo "/>
        <s v="armar capucha "/>
        <s v="unir frente de capucha "/>
        <s v="unir hombro "/>
        <s v="pisar hombro "/>
        <s v="unir manga "/>
        <s v="cerrar costado "/>
        <s v="unir hombro de forro "/>
        <s v="unir manga de forro "/>
        <s v="cerrar costado de forro "/>
        <s v="poner forro "/>
        <s v="poner capucha "/>
        <s v="hacer puño"/>
        <s v="poner puño"/>
        <s v="filetear puño "/>
        <s v="pisar puño "/>
        <s v="pisar chaqueta "/>
        <s v="poner cordon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153.52344444444444"/>
        <n v="276.19986666666665"/>
        <n v="143.28764444444445"/>
        <n v="13.92874"/>
        <n v="82.96732"/>
        <n v="163.74839999999995"/>
        <n v="166.44216"/>
        <n v="133.0342222222222"/>
        <n v="102.44706"/>
        <n v="47.628800000000005"/>
        <n v="55.225739999999995"/>
        <n v="197.61926000000003"/>
        <n v="240.14235999999994"/>
        <n v="53.51407999999999"/>
        <n v="188.85599999999997"/>
        <n v="206.24953999999997"/>
        <n v="318.08083999999997"/>
        <n v="360.49291999999997"/>
        <n v="274.75986"/>
        <n v="286.68901999999997"/>
        <n v="115.04234"/>
        <n v="156.31097499999998"/>
        <n v="270.4645111111111"/>
        <n v="232.05620000000002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BRAGAS PROCAR"/>
  </cacheSource>
  <cacheFields>
    <cacheField name="OPERACIÓN" numFmtId="0">
      <sharedItems>
        <s v="unir costado delantero "/>
        <s v="pisar costado delantero"/>
        <s v="unir costado espalda"/>
        <s v="pisar costado espalda"/>
        <s v="unir costado delantero superior "/>
        <s v="pisar costado delantero superior "/>
        <s v="unir costado espalda superior "/>
        <s v="pisar costado espalda superior "/>
        <s v="unir tracero "/>
        <s v="pisar tracero "/>
        <s v="ruedo de bolsillo "/>
        <s v="ruedo bolsillo inferior "/>
        <s v="ruedo de camuflado "/>
        <s v="poner belcro en camuflado "/>
        <s v="armar camuflado "/>
        <s v="pisar camuflado "/>
        <s v="poner belcro en tapa"/>
        <s v="ruedo de tapa "/>
        <s v="pisar tapa "/>
        <s v="filetear tapa"/>
        <s v="parchar tracero "/>
        <s v="unir delantero superior "/>
        <s v="unir delantero cintura "/>
        <s v="poner reflectivo delantero "/>
        <s v="filetear delantero 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0">
      <sharedItems containsString="0" containsBlank="1"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BOLSA DRIL 1313"/>
  </cacheSource>
  <cacheFields>
    <cacheField name="OPERACIÓN" numFmtId="0">
      <sharedItems containsBlank="1">
        <s v="hacer de tiras "/>
        <s v="filetear bolso"/>
        <s v="ruedo bolso"/>
        <s v="poner tiras"/>
        <m/>
      </sharedItems>
    </cacheField>
    <cacheField name="PRECEDENCIA" numFmtId="0">
      <sharedItems containsBlank="1">
        <s v="N/A"/>
        <s v="B"/>
        <s v="C"/>
        <m/>
      </sharedItems>
    </cacheField>
    <cacheField name="MAQUINA" numFmtId="0">
      <sharedItems containsBlank="1">
        <s v="PL"/>
        <s v="FL"/>
        <s v="CLL"/>
        <m/>
      </sharedItems>
    </cacheField>
    <cacheField name="SAM" numFmtId="164">
      <sharedItems containsString="0" containsBlank="1" containsNumber="1">
        <n v="186.34"/>
        <n v="55.66"/>
        <n v="54.208"/>
        <n v="191.18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9" sheet="JEANS CON REFUERZO"/>
  </cacheSource>
  <cacheFields>
    <cacheField name="OPERACIÓN" numFmtId="0">
      <sharedItems>
        <s v="Filetear vista x2"/>
        <s v="Filetear aletillas"/>
        <s v="Filetear aletillones"/>
        <s v="Embonar relojeras"/>
        <s v="Montar relojera a vista"/>
        <s v="Pegar vistas a telabolsillo x2"/>
        <s v="Embonar parches x2"/>
        <s v="Filetear telabolsillo x2"/>
        <s v="Pisar tela bolsillo x2"/>
        <s v="Pegar la vista al delantero x2"/>
        <s v="Reboque x2"/>
        <s v="Encuadrilar x2"/>
        <s v="Armar cierre"/>
        <s v="Montar cierre al delantero"/>
        <s v="Hacer J"/>
        <s v="Encajar"/>
        <s v="Hacer figura al parche x2"/>
        <s v="Parchar"/>
        <s v="Cerrar de costados"/>
        <s v="Cerrar entrepierna"/>
        <s v="Unir pretinas"/>
        <s v="Empretina"/>
        <s v="Puntas"/>
        <s v="Botas x2"/>
        <s v="refuerzo del"/>
        <s v="reufuerzo izq"/>
      </sharedItems>
    </cacheField>
    <cacheField name="PRECEDENCIA" numFmtId="0">
      <sharedItems>
        <s v="N/A"/>
        <s v="D"/>
        <s v="E"/>
        <s v="F"/>
        <s v="H"/>
        <s v="I"/>
        <s v="J"/>
        <s v="K"/>
        <s v="M"/>
        <s v="N"/>
        <s v="O"/>
        <s v="Q"/>
        <s v="R"/>
        <s v="S"/>
        <s v="T"/>
        <s v="V"/>
        <s v="W"/>
      </sharedItems>
    </cacheField>
    <cacheField name="MAQUINA" numFmtId="0">
      <sharedItems>
        <s v="FL"/>
        <s v="2 AG 1/4"/>
        <s v="PL"/>
        <s v="CRR"/>
        <s v="PRET"/>
      </sharedItems>
    </cacheField>
    <cacheField name="SAM" numFmtId="164">
      <sharedItems containsSemiMixedTypes="0" containsString="0" containsNumber="1">
        <n v="4.84"/>
        <n v="14.036"/>
        <n v="13.309999999999999"/>
        <n v="16.939999999999998"/>
        <n v="14.52"/>
        <n v="8.469999999999999"/>
        <n v="10.164"/>
        <n v="29.04"/>
        <n v="24.2"/>
        <n v="29.161"/>
        <n v="18.0"/>
        <n v="9.921999999999999"/>
        <n v="38.72"/>
        <n v="72.6"/>
        <n v="65.34"/>
        <n v="31.46"/>
        <n v="6.05"/>
        <n v="48.4"/>
        <n v="75.02"/>
        <n v="49.5"/>
        <n v="99.0"/>
      </sharedItems>
    </cacheField>
    <cacheField name="OPERARIO" numFmtId="0">
      <sharedItems containsString="0" containsBlank="1">
        <m/>
      </sharedItems>
    </cacheField>
    <cacheField name="OP" numFmtId="0">
      <sharedItems containsBlank="1">
        <s v="op1"/>
        <s v="op2"/>
        <s v="op3"/>
        <s v="op4"/>
        <s v="op5"/>
        <s v="op6"/>
        <s v="op7"/>
        <s v="op8"/>
        <s v="op9"/>
        <m/>
      </sharedItems>
    </cacheField>
    <cacheField name="SECCIÓN" numFmtId="0">
      <sharedItems containsBlank="1">
        <s v="DEL"/>
        <s v="TRAS"/>
        <s v="ENS"/>
        <m/>
      </sharedItems>
    </cacheField>
    <cacheField name="OPERARIO A" numFmtId="0">
      <sharedItems>
        <s v="LEONARDO"/>
        <s v="LUIS DIAZ"/>
        <s v="FELIPE"/>
        <s v="GUZMAN"/>
        <s v="EDINSON"/>
        <s v="ALEXIS"/>
        <s v="JAVIER"/>
        <s v="ELIZABETH"/>
        <s v="CONSUELO"/>
      </sharedItems>
    </cacheField>
  </cacheFields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40" sheet="PANTALON TRICOM"/>
  </cacheSource>
  <cacheFields>
    <cacheField name="OPERACIÓN" numFmtId="0">
      <sharedItems>
        <s v="filetear vista*2"/>
        <s v="filetear aletillones"/>
        <s v="filetear aletillas"/>
        <s v="pegar falso vista*2"/>
        <s v="filetar tela bolsillo*2"/>
        <s v="pisar tela bolsillo*2"/>
        <s v="Pegar vistas a telabolsillo x2"/>
        <s v="reboque*2"/>
        <s v="armar cierre"/>
        <s v="pegar cierre delantero"/>
        <s v="encuadrilar*2"/>
        <s v="unir cola"/>
        <s v="pisar cola"/>
        <s v="poner becro tapa*2"/>
        <s v="encarar tapas*2"/>
        <s v="poner belcro el bolsillo2"/>
        <s v="ruedo bolsillo*2"/>
        <s v="armar camuflado*2"/>
        <s v="pisar tapas*2"/>
        <s v="filetear tapas*2"/>
        <s v="parchar trasero"/>
        <s v="cerrar costado"/>
        <s v="pisar costado"/>
        <s v="poner belcro tapas*2"/>
        <s v="poner belcro bolsillo*2"/>
        <s v="parchar camuflado"/>
        <s v="cerrar entre piernas"/>
        <s v="unir pretina"/>
        <s v="empretinar"/>
        <s v="botas"/>
        <s v="puntas"/>
        <s v="hacer j"/>
        <s v="encajar"/>
      </sharedItems>
    </cacheField>
    <cacheField name="PRECEDENCIA" numFmtId="0">
      <sharedItems>
        <s v="N/A"/>
        <s v="D"/>
        <s v="E"/>
        <s v="F"/>
        <s v="G"/>
        <s v="I"/>
        <s v="H"/>
        <s v="L"/>
        <s v="N"/>
        <s v="P"/>
        <s v="Q"/>
        <s v="R"/>
        <s v="S"/>
        <s v="T"/>
        <s v="U"/>
        <s v="V"/>
        <s v="X"/>
        <s v="Y"/>
        <s v="Z"/>
        <s v="AA"/>
        <s v="AB"/>
        <s v="AC"/>
        <s v="AD"/>
        <s v="AE"/>
        <s v="AF"/>
        <s v="AH"/>
        <s v="AI"/>
        <s v="AJ"/>
        <s v="AK"/>
      </sharedItems>
    </cacheField>
    <cacheField name="MAQUINA" numFmtId="0">
      <sharedItems>
        <s v="FL"/>
        <s v="PL"/>
        <s v="2 AG 1/4"/>
        <s v="´FL"/>
        <s v="EMPRE"/>
      </sharedItems>
    </cacheField>
    <cacheField name="SAM" numFmtId="164">
      <sharedItems containsSemiMixedTypes="0" containsString="0" containsNumber="1">
        <n v="4.84"/>
        <n v="30.8"/>
        <n v="8.469999999999999"/>
        <n v="37.0"/>
        <n v="40.2"/>
        <n v="72.6"/>
        <n v="24.2"/>
        <n v="25.8"/>
        <n v="66.8"/>
        <n v="29.0"/>
        <n v="30.0"/>
        <n v="37.4"/>
        <n v="22.8"/>
        <n v="21.0"/>
        <n v="35.4"/>
        <n v="73.2"/>
        <n v="39.4"/>
        <n v="4.6"/>
        <n v="144.1"/>
        <n v="52.7"/>
        <n v="53.9"/>
        <n v="277.0"/>
        <n v="30.9"/>
        <n v="14.1"/>
        <n v="87.9"/>
        <n v="48.4"/>
        <n v="75.02"/>
        <n v="9.921999999999999"/>
        <n v="56.6"/>
      </sharedItems>
    </cacheField>
    <cacheField name="OPERARIO" numFmtId="0">
      <sharedItems containsString="0" containsBlank="1">
        <m/>
      </sharedItems>
    </cacheField>
    <cacheField name="OP" numFmtId="0">
      <sharedItems containsBlank="1">
        <s v="op1"/>
        <s v="op2"/>
        <s v="op3"/>
        <s v="op4"/>
        <s v="op5"/>
        <s v="op6"/>
        <s v="op7"/>
        <s v="op8"/>
        <s v="op9"/>
        <m/>
      </sharedItems>
    </cacheField>
    <cacheField name="SECCIÓN" numFmtId="0">
      <sharedItems containsBlank="1">
        <s v="DEL"/>
        <s v="TRAS"/>
        <s v="ENS"/>
        <m/>
      </sharedItems>
    </cacheField>
    <cacheField name="OPERARIO A" numFmtId="0">
      <sharedItems>
        <s v="leonardo"/>
        <s v="felipe"/>
        <s v="edinson"/>
        <s v="guzman"/>
        <s v="diego"/>
        <s v="luis"/>
        <s v="alexis"/>
        <s v="alexandra"/>
        <s v="nuevo"/>
      </sharedItems>
    </cacheField>
  </cacheFields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6" sheet="PANTALON PROCAT"/>
  </cacheSource>
  <cacheFields>
    <cacheField name="OPERACIÓN" numFmtId="0">
      <sharedItems>
        <s v="filetiar aletilla"/>
        <s v="filetiar aletillon"/>
        <s v="filetiar pieza roja delantero*2"/>
        <s v="pisar pieza roja delantero*2"/>
        <s v="ruedo de bolsillo delantero*2"/>
        <s v="parchar delantero"/>
        <s v="armar cierre"/>
        <s v="poner cierre en delantero"/>
        <s v="hacer J"/>
        <s v="encajar"/>
        <s v="filetiar pieza roja trasero*2"/>
        <s v="pisar pieza roja trasero*2"/>
        <s v="unir de cola"/>
        <s v="ruedo de bolsillo trasero*2"/>
        <s v="parchar trasero"/>
        <s v="cerrar de costado"/>
        <s v="pisar de costado"/>
        <s v="poner velcro en tapas*2"/>
        <s v="encarar tapas *2"/>
        <s v="pisar tapas*2"/>
        <s v="filetear tapa*2"/>
        <s v="poner velcro en bolsillo*2"/>
        <s v="armar camuflado*2"/>
        <s v="ruedo de camuflado*2"/>
        <s v="parchar camuflado"/>
        <s v="pegar reflectivo en rodillas*2"/>
        <s v="cerrar entrepiernas"/>
        <s v="empretinar"/>
        <s v="hacer botas"/>
        <s v="hacer puntas"/>
        <s v="presillar"/>
        <s v="unir pretina"/>
        <s v="presillar bolsillo"/>
        <s v="pegar tapa camuflado"/>
      </sharedItems>
    </cacheField>
    <cacheField name="PRECEDENCIA" numFmtId="0">
      <sharedItems>
        <s v="N/A"/>
        <s v="C"/>
        <s v="E"/>
        <s v="A-B"/>
        <s v="G"/>
        <s v="H"/>
        <s v="I"/>
        <s v="K"/>
        <s v="L"/>
        <s v="N "/>
        <s v="O-J"/>
        <s v="P"/>
        <s v="R"/>
        <s v="S"/>
        <s v="T"/>
        <s v="V"/>
        <s v="W"/>
        <s v="X"/>
        <s v="Y"/>
        <s v="Z"/>
        <s v="AA"/>
        <s v="AB"/>
        <s v="AC"/>
        <s v="AD"/>
        <s v="AE"/>
      </sharedItems>
    </cacheField>
    <cacheField name="MAQUINA" numFmtId="0">
      <sharedItems>
        <s v="FL"/>
        <s v="2 AG 1/4"/>
        <s v="PL"/>
        <s v="CRR"/>
        <s v="EMPRE"/>
        <s v="PRES"/>
      </sharedItems>
    </cacheField>
    <cacheField name="SAM" numFmtId="164">
      <sharedItems containsSemiMixedTypes="0" containsString="0" containsNumber="1">
        <n v="4.8"/>
        <n v="30.0"/>
        <n v="40.0"/>
        <n v="10.0"/>
        <n v="143.4"/>
        <n v="29.2"/>
        <n v="18.0"/>
        <n v="9.9"/>
        <n v="48.7"/>
        <n v="33.4"/>
        <n v="59.6"/>
        <n v="88.2"/>
        <n v="43.6"/>
        <n v="51.5"/>
        <n v="40.4"/>
        <n v="31.6"/>
        <n v="33.8"/>
        <n v="9.6"/>
        <n v="42.4"/>
        <n v="67.6"/>
        <n v="35.4"/>
        <n v="211.8"/>
        <n v="139.2"/>
        <n v="60.0"/>
        <n v="92.8"/>
        <n v="154.0"/>
        <n v="88.1"/>
        <n v="103.4"/>
        <n v="14.3"/>
        <n v="80.0"/>
        <n v="139.7"/>
      </sharedItems>
    </cacheField>
    <cacheField name="OPERARIO" numFmtId="0">
      <sharedItems containsString="0" containsBlank="1">
        <m/>
      </sharedItems>
    </cacheField>
    <cacheField name="OP" numFmtId="0">
      <sharedItems containsBlank="1">
        <s v="op1"/>
        <s v="op2"/>
        <s v="op3"/>
        <s v="op4"/>
        <s v="op5"/>
        <s v="op6"/>
        <s v="op7"/>
        <s v="op8"/>
        <s v="op9"/>
        <m/>
      </sharedItems>
    </cacheField>
    <cacheField name="SECCIÓN" numFmtId="0">
      <sharedItems containsBlank="1">
        <s v="DEL"/>
        <s v="TRAS"/>
        <s v="ENS"/>
        <m/>
      </sharedItems>
    </cacheField>
    <cacheField name="OPERARIO A" numFmtId="0">
      <sharedItems>
        <s v="leonardo"/>
        <s v="edinson"/>
        <s v="alexis"/>
        <s v="luis"/>
        <s v="felipe"/>
        <s v="guzman"/>
        <s v="anderson"/>
        <s v="diego"/>
        <s v="alexa"/>
        <s v="yuliet"/>
        <s v="oscar"/>
      </sharedItems>
    </cacheField>
  </cacheFields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40" sheet="PANTALON MINCIVIL "/>
  </cacheSource>
  <cacheFields>
    <cacheField name="OPERACIÓN" numFmtId="0">
      <sharedItems containsBlank="1">
        <s v="filetear aletilla"/>
        <s v="filetear aletillones"/>
        <s v="ruedo bolsillo del*2"/>
        <s v="parchar bolsillo del*2"/>
        <s v="armar cierre"/>
        <s v="poner cierre delan"/>
        <s v="hacer j"/>
        <s v="encajar"/>
        <s v="unir cola"/>
        <s v="encarar tapas*2"/>
        <s v="pisar tapa*2"/>
        <s v="filetear tapa*2"/>
        <s v="ruedo bolsillo*2"/>
        <s v="parchar trasero"/>
        <s v="filetear de costado"/>
        <s v="pisar de costado"/>
        <s v="pisar tapas*2"/>
        <s v="filetear tapas*2"/>
        <s v="ruedo bolsillo naranja*2"/>
        <s v="parchar en costado"/>
        <s v="pegar reflectivo piernas"/>
        <s v="cerrar entre piernas"/>
        <s v="unir pretinas"/>
        <s v="empretinar"/>
        <s v="hacer botas"/>
        <s v="hacer punta"/>
        <s v="presillar gris"/>
        <s v="presillar bolsillo"/>
        <m/>
      </sharedItems>
    </cacheField>
    <cacheField name="PRECEDENCIA" numFmtId="0">
      <sharedItems containsBlank="1">
        <s v="N/A"/>
        <s v="C"/>
        <s v="A-B"/>
        <s v="E"/>
        <s v="F"/>
        <s v="G"/>
        <s v="J"/>
        <s v="K"/>
        <s v="L-M"/>
        <s v="N"/>
        <s v="O"/>
        <s v="Q"/>
        <s v="R"/>
        <s v="T-S"/>
        <s v="U"/>
        <s v="V"/>
        <s v="X"/>
        <s v="Y"/>
        <s v="Z"/>
        <s v="AA"/>
        <s v="AB"/>
        <m/>
      </sharedItems>
    </cacheField>
    <cacheField name="MAQUINA" numFmtId="0">
      <sharedItems containsBlank="1">
        <s v="FL"/>
        <s v="2 AG 1/4"/>
        <s v="PL"/>
        <s v="CERR"/>
        <s v="Empretr"/>
        <s v="PRESI"/>
        <s v="PRESILL"/>
        <m/>
      </sharedItems>
    </cacheField>
    <cacheField name="SAM" numFmtId="164">
      <sharedItems containsString="0" containsBlank="1" containsNumber="1">
        <n v="4.8"/>
        <n v="10.0"/>
        <n v="89.4"/>
        <n v="24.2"/>
        <n v="25.8"/>
        <n v="13.3"/>
        <n v="56.6"/>
        <n v="33.4"/>
        <n v="35.4"/>
        <n v="20.6"/>
        <n v="5.0"/>
        <n v="145.2"/>
        <n v="32.9"/>
        <n v="44.9"/>
        <n v="193.0"/>
        <n v="204.0"/>
        <n v="36.8"/>
        <n v="14.1"/>
        <n v="37.4"/>
        <n v="51.8"/>
        <n v="60.8"/>
        <n v="62.9"/>
        <n v="30.0"/>
        <m/>
      </sharedItems>
    </cacheField>
    <cacheField name="OPERARIO" numFmtId="0">
      <sharedItems containsString="0" containsBlank="1">
        <m/>
      </sharedItems>
    </cacheField>
    <cacheField name="OP" numFmtId="0">
      <sharedItems containsBlank="1">
        <s v="op1"/>
        <s v="op2"/>
        <s v="op3"/>
        <s v="op4"/>
        <s v="op5"/>
        <s v="op6"/>
        <s v="op7"/>
        <s v="op8"/>
        <s v="op9"/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Blank="1">
        <s v="Leonardo "/>
        <s v="diego"/>
        <s v="edinson "/>
        <s v="felipe"/>
        <s v="guzman"/>
        <s v="anderson"/>
        <s v="alexis"/>
        <s v="luis"/>
        <s v="alexa"/>
        <s v="Yulieth "/>
        <s v="oscar"/>
        <m/>
      </sharedItems>
    </cacheField>
  </cacheFields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40" sheet="PANTALON DRILL FOLLAJES HERRERA"/>
  </cacheSource>
  <cacheFields>
    <cacheField name="OPERACIÓN" numFmtId="0">
      <sharedItems containsBlank="1">
        <s v="pinzas trajero izq"/>
        <s v="pinzas trajero der"/>
        <s v="Enbonado B. L."/>
        <s v="Cerrado del tiro"/>
        <s v="Armar cierre"/>
        <s v="montar B.I."/>
        <s v="Pisado de tiro tra"/>
        <s v="montar cierre"/>
        <s v="Enbonado parche x4"/>
        <s v="Cerrar tapas x5"/>
        <s v="Jotas"/>
        <s v="Pisado tapas"/>
        <s v="Camuflado armado"/>
        <s v="parchando con tapa"/>
        <s v="armado bolsillo der"/>
        <s v="montar bolsillo"/>
        <s v="Armado de cajon B/D"/>
        <s v="Encajar"/>
        <s v="Cerrado de costado"/>
        <s v="Pizado costado"/>
        <s v="Camuflado embolsado"/>
        <s v="Camuflado parchado"/>
        <s v="Pretina pizar arriba"/>
        <s v="Montar pasadores"/>
        <s v="Montar pretina"/>
        <s v="cerrar pretina 2 pisadas "/>
        <s v="filetear, cerrar pierna"/>
        <s v="botas x2"/>
        <s v="presilla"/>
        <m/>
      </sharedItems>
    </cacheField>
    <cacheField name="PRECEDENCIA" numFmtId="0">
      <sharedItems containsBlank="1">
        <s v="N/A"/>
        <s v="A YB"/>
        <m/>
      </sharedItems>
    </cacheField>
    <cacheField name="MAQUINA" numFmtId="0">
      <sharedItems containsBlank="1">
        <s v="PL"/>
        <s v="FL"/>
        <s v="2AGU"/>
        <s v="PRESILLADORA"/>
        <m/>
      </sharedItems>
    </cacheField>
    <cacheField name="SAM" numFmtId="164">
      <sharedItems containsString="0" containsBlank="1" containsNumber="1">
        <n v="25.2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Blank="1">
        <s v="felipe"/>
        <s v="leo"/>
        <s v="guzman"/>
        <s v="edison"/>
        <s v="yair"/>
        <s v="oscar"/>
        <m/>
      </sharedItems>
    </cacheField>
  </cacheFields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8" sheet="PANTALON SACYR"/>
  </cacheSource>
  <cacheFields>
    <cacheField name="OPERACIÓN" numFmtId="0">
      <sharedItems>
        <s v="filetear aletilla"/>
        <s v="filetear aletillones"/>
        <s v="ruedo bolsillo del*2"/>
        <s v="parchar bolsillo del*2"/>
        <s v="poner aletilla"/>
        <s v="poner cierre delan"/>
        <s v="hacer j"/>
        <s v="encajar"/>
        <s v="unir cola"/>
        <s v="encarar tapas*2"/>
        <s v="pisar tapa*2"/>
        <s v="filetear tapa*2"/>
        <s v="ruedo bolsillo*2"/>
        <s v="parchar trasero"/>
        <s v="filetear de costado"/>
        <s v="pisar de costado"/>
        <s v="pisar tapas*2"/>
        <s v="filetear tapas*2"/>
        <s v="ruedo bolsillo naranja*2"/>
        <s v="parchar en costado"/>
        <s v="pegar reflectivo piernas"/>
        <s v="cerrar entre piernas"/>
        <s v="unir pretinas"/>
        <s v="empretinar"/>
        <s v="hacer botas"/>
        <s v="hacer punta"/>
        <s v="presillar gris"/>
        <s v="presillar bolsillo"/>
        <s v="pegar refuerzo del*2"/>
        <s v="pegar refuerzo traz*2"/>
        <s v="pegar refuuerzo rodillas"/>
        <s v="pegar belcro tapas*2"/>
        <s v="pegar belcro bolsillo*2"/>
        <s v="pegar belcro naranja*2 bols"/>
        <s v="pegar belcro naranja*2 tapa"/>
      </sharedItems>
    </cacheField>
    <cacheField name="PRECEDENCIA" numFmtId="0">
      <sharedItems>
        <s v="N/A"/>
        <s v="C"/>
        <s v="A-B"/>
        <s v="E"/>
        <s v="F"/>
        <s v="G"/>
        <s v="J"/>
        <s v="K"/>
        <s v="L-M"/>
        <s v="N"/>
        <s v="O"/>
        <s v="Q"/>
        <s v="R"/>
        <s v="T-S"/>
        <s v="U"/>
        <s v="V"/>
        <s v="X"/>
        <s v="Y"/>
        <s v="Z"/>
        <s v="AA"/>
        <s v="AB"/>
        <s v="M"/>
        <s v="T"/>
      </sharedItems>
    </cacheField>
    <cacheField name="MAQUINA" numFmtId="0">
      <sharedItems>
        <s v="FL"/>
        <s v="2 AG 1/4"/>
        <s v="PL"/>
        <s v="CERR"/>
        <s v="Empretr"/>
        <s v="PRESI"/>
        <s v="PRESILL"/>
      </sharedItems>
    </cacheField>
    <cacheField name="SAM" numFmtId="164">
      <sharedItems containsSemiMixedTypes="0" containsString="0" containsNumber="1">
        <n v="4.8"/>
        <n v="10.0"/>
        <n v="89.4"/>
        <n v="48.7"/>
        <n v="25.8"/>
        <n v="13.3"/>
        <n v="56.6"/>
        <n v="33.4"/>
        <n v="35.4"/>
        <n v="20.6"/>
        <n v="5.0"/>
        <n v="145.2"/>
        <n v="32.9"/>
        <n v="44.9"/>
        <n v="193.0"/>
        <n v="204.0"/>
        <n v="36.8"/>
        <n v="14.1"/>
        <n v="37.4"/>
        <n v="51.8"/>
        <n v="60.8"/>
        <n v="62.9"/>
        <n v="8.0"/>
        <n v="80.2"/>
        <n v="100.4"/>
        <n v="161.0"/>
        <n v="40.4"/>
        <n v="50.8"/>
      </sharedItems>
    </cacheField>
    <cacheField name="OPERARIO" numFmtId="0">
      <sharedItems containsString="0" containsBlank="1">
        <m/>
      </sharedItems>
    </cacheField>
    <cacheField name="OP" numFmtId="0">
      <sharedItems containsBlank="1">
        <s v="op1"/>
        <s v="op2"/>
        <s v="op3"/>
        <s v="op4"/>
        <s v="op5"/>
        <s v="op6"/>
        <s v="op7"/>
        <s v="op8"/>
        <s v="op9"/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Leonardo "/>
        <s v="diego"/>
        <s v="edinson "/>
        <s v="guzman"/>
        <s v="anderson"/>
        <s v="felipe"/>
        <s v="alexis"/>
        <s v="luis"/>
        <s v="alexa"/>
        <s v="Yulieth "/>
        <s v="oscar"/>
      </sharedItems>
    </cacheField>
  </cacheFields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5" sheet="PANTALON MINCIVIL NARANJA"/>
  </cacheSource>
  <cacheFields>
    <cacheField name="OPERACIÓN" numFmtId="0">
      <sharedItems>
        <s v="filetear aletilla"/>
        <s v="filetear aletillones"/>
        <s v="ruedo bolsillo del*2"/>
        <s v="parchar bolsillo del*2"/>
        <s v="poner aletilla"/>
        <s v="poner cierre delan"/>
        <s v="hacer j"/>
        <s v="encajar"/>
        <s v="unir cola"/>
        <s v="encarar tapas*2"/>
        <s v="pisar tapa*2"/>
        <s v="filetear tapa*2"/>
        <s v="ruedo bolsillo*2"/>
        <s v="parchar trasero"/>
        <s v="filetear de costado"/>
        <s v="pisar de costado"/>
        <s v="pisar tapas*2"/>
        <s v="filetear tapas*2"/>
        <s v="ruedo bolsillo naranja*2"/>
        <s v="parchar en costado"/>
        <s v="pegar reflectivo piernas"/>
        <s v="cerrar entre piernas"/>
        <s v="unir pretinas"/>
        <s v="empretinar"/>
        <s v="hacer botas"/>
        <s v="hacer punta"/>
        <s v="presillar gris"/>
        <s v="presillar bolsillo"/>
        <s v="pegar belcro tapas*2"/>
        <s v="pegar belcro bolsillo*2"/>
        <s v="pegar belcro naranja*2 bols"/>
        <s v="pegar belcro naranja*2 tapa"/>
      </sharedItems>
    </cacheField>
    <cacheField name="PRECEDENCIA" numFmtId="0">
      <sharedItems>
        <s v="N/A"/>
        <s v="C"/>
        <s v="A-B"/>
        <s v="E"/>
        <s v="F"/>
        <s v="G"/>
        <s v="J"/>
        <s v="K"/>
        <s v="L-M"/>
        <s v="N"/>
        <s v="O"/>
        <s v="Q"/>
        <s v="R"/>
        <s v="T-S"/>
        <s v="U"/>
        <s v="V"/>
        <s v="X"/>
        <s v="Y"/>
        <s v="Z"/>
        <s v="AA"/>
        <s v="AB"/>
        <s v="M"/>
        <s v="T"/>
      </sharedItems>
    </cacheField>
    <cacheField name="MAQUINA" numFmtId="0">
      <sharedItems>
        <s v="FL"/>
        <s v="2 AG 1/4"/>
        <s v="PL"/>
        <s v="CERR"/>
        <s v="Empretr"/>
        <s v="PRESI"/>
        <s v="PRESILL"/>
      </sharedItems>
    </cacheField>
    <cacheField name="SAM" numFmtId="164">
      <sharedItems containsSemiMixedTypes="0" containsString="0" containsNumber="1">
        <n v="4.8"/>
        <n v="10.0"/>
        <n v="89.4"/>
        <n v="48.7"/>
        <n v="25.8"/>
        <n v="13.3"/>
        <n v="56.6"/>
        <n v="33.4"/>
        <n v="35.4"/>
        <n v="20.6"/>
        <n v="5.0"/>
        <n v="145.2"/>
        <n v="32.9"/>
        <n v="44.9"/>
        <n v="193.0"/>
        <n v="204.0"/>
        <n v="36.8"/>
        <n v="14.1"/>
        <n v="37.4"/>
        <n v="51.8"/>
        <n v="60.8"/>
        <n v="62.9"/>
        <n v="8.0"/>
        <n v="40.4"/>
        <n v="50.8"/>
      </sharedItems>
    </cacheField>
    <cacheField name="OPERARIO" numFmtId="0">
      <sharedItems containsString="0" containsBlank="1">
        <m/>
      </sharedItems>
    </cacheField>
    <cacheField name="OP" numFmtId="0">
      <sharedItems containsBlank="1">
        <s v="op1"/>
        <s v="op2"/>
        <s v="op3"/>
        <s v="op4"/>
        <s v="op5"/>
        <s v="op6"/>
        <s v="op7"/>
        <s v="op8"/>
        <s v="op9"/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Leonardo "/>
        <s v="diego"/>
        <s v="edinson "/>
        <s v="guzman"/>
        <s v="anderson"/>
        <s v="felipe"/>
        <s v="alexis"/>
        <s v="luis"/>
        <s v="alexa"/>
        <s v="Yulieth "/>
        <s v="oscar"/>
      </sharedItems>
    </cacheField>
  </cacheFields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8" sheet="CAMISA DRIL "/>
  </cacheSource>
  <cacheFields>
    <cacheField name="OPERACIÓN" numFmtId="0">
      <sharedItems>
        <s v="encarar tapas*2"/>
        <s v="ruedo bolsillo*2"/>
        <s v="ruedo puños*2"/>
        <s v="ruedo pie cuello"/>
        <s v="encarar cuello"/>
        <s v="perilla manga izq"/>
        <s v="perilla manga dere"/>
        <s v="perilla sencilla"/>
        <s v="perilla doble"/>
        <s v="pisar tapa"/>
        <s v="filetear tapa"/>
        <s v="pisar cuello"/>
        <s v="armar cuello"/>
        <s v="armar tallas"/>
        <s v="parchar"/>
        <s v="unir hombro"/>
        <s v="pisar hombro"/>
        <s v="pegar manga"/>
        <s v="pisar manga"/>
        <s v="cerrar costado"/>
        <s v="pisar costado"/>
        <s v="pegar cuello"/>
        <s v="pegar puño"/>
        <s v="ruedo camisa"/>
        <s v="pisar puños"/>
      </sharedItems>
    </cacheField>
    <cacheField name="PRECEDENCIA" numFmtId="0">
      <sharedItems>
        <s v="N/A"/>
        <s v="A"/>
        <s v="J"/>
        <s v="E"/>
        <s v="L"/>
        <s v="K-B"/>
        <s v="O"/>
        <s v="P"/>
        <s v="Q"/>
        <s v="R"/>
        <s v="S"/>
        <s v="T"/>
        <s v="U"/>
        <s v="V"/>
        <s v="W"/>
        <s v="X"/>
      </sharedItems>
    </cacheField>
    <cacheField name="MAQUINA" numFmtId="0">
      <sharedItems>
        <s v="PL"/>
        <s v="2 AG 1/4"/>
        <s v="FL"/>
      </sharedItems>
    </cacheField>
    <cacheField name="SAM" numFmtId="164">
      <sharedItems containsSemiMixedTypes="0" containsString="0" containsNumber="1">
        <n v="34.6"/>
        <n v="13.8"/>
        <n v="21.054"/>
        <n v="24.442"/>
        <n v="32.549"/>
        <n v="47.068999999999996"/>
        <n v="36.663"/>
        <n v="62.193999999999996"/>
        <n v="12.825999999999999"/>
        <n v="7.018"/>
        <n v="22.506"/>
        <n v="162.50300000000001"/>
        <n v="0.0"/>
        <n v="64.009"/>
        <n v="10.89"/>
        <n v="9.68"/>
        <n v="35.574"/>
        <n v="38.962"/>
        <n v="47.916"/>
        <n v="131.16400000000002"/>
        <n v="152.702"/>
        <n v="144.111"/>
        <n v="65.824"/>
      </sharedItems>
    </cacheField>
    <cacheField name="OPERARIO" numFmtId="0">
      <sharedItems containsString="0" containsBlank="1">
        <m/>
      </sharedItems>
    </cacheField>
    <cacheField name="OP" numFmtId="0">
      <sharedItems>
        <s v="op1"/>
        <s v="op2"/>
        <s v="op3"/>
        <s v="op4"/>
        <s v="op5"/>
        <s v="op6"/>
        <s v="op7"/>
        <s v="op8"/>
        <s v="op9"/>
        <s v="op10"/>
        <s v="op11"/>
      </sharedItems>
    </cacheField>
    <cacheField name="SECCIÓN" numFmtId="0">
      <sharedItems containsString="0" containsBlank="1">
        <m/>
      </sharedItems>
    </cacheField>
    <cacheField name="OPERARIO A">
      <sharedItems containsMixedTypes="1" containsNumber="1" containsInteger="1">
        <s v="alejandro"/>
        <s v="cristian"/>
        <s v="yessica"/>
        <s v="masiel"/>
        <s v="brayan"/>
        <s v="gerson"/>
        <s v="franklin"/>
        <n v="0.0"/>
        <s v="jhan carlos"/>
      </sharedItems>
    </cacheField>
  </cacheFields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8" sheet="CAMISA DRIL INGENIERIA INDIGO 4"/>
  </cacheSource>
  <cacheFields>
    <cacheField name="OPERACIÓN" numFmtId="0">
      <sharedItems>
        <s v="encarar tapas*2"/>
        <s v="ruedo bolsillo*2"/>
        <s v="ruedo puños*2"/>
        <s v="ruedo pie cuello"/>
        <s v="encarar cuello"/>
        <s v="perilla manga izq"/>
        <s v="perilla manga dere"/>
        <s v="perilla sencilla"/>
        <s v="perilla doble"/>
        <s v="pisar tapa"/>
        <s v="filetear tapa"/>
        <s v="pisar cuello"/>
        <s v="armar cuello"/>
        <s v="armar tallas"/>
        <s v="parchar"/>
        <s v="unir hombro"/>
        <s v="pisar hombro"/>
        <s v="pegar manga"/>
        <s v="pisar manga"/>
        <s v="cerrar costado"/>
        <s v="pisar costado"/>
        <s v="pegar cuello"/>
        <s v="pegar puño"/>
        <s v="ruedo camisa"/>
        <s v="pisar puños"/>
      </sharedItems>
    </cacheField>
    <cacheField name="PRECEDENCIA" numFmtId="0">
      <sharedItems>
        <s v="N/A"/>
        <s v="A"/>
        <s v="J"/>
        <s v="E"/>
        <s v="L"/>
        <s v="K-B"/>
        <s v="O"/>
        <s v="P"/>
        <s v="Q"/>
        <s v="R"/>
        <s v="S"/>
        <s v="T"/>
        <s v="U"/>
        <s v="V"/>
        <s v="W"/>
        <s v="X"/>
      </sharedItems>
    </cacheField>
    <cacheField name="MAQUINA" numFmtId="0">
      <sharedItems>
        <s v="PL"/>
        <s v="2 AG 1/4"/>
        <s v="FL"/>
      </sharedItems>
    </cacheField>
    <cacheField name="SAM" numFmtId="164">
      <sharedItems containsSemiMixedTypes="0" containsString="0" containsNumber="1">
        <n v="34.6"/>
        <n v="13.8"/>
        <n v="21.054"/>
        <n v="24.442"/>
        <n v="32.549"/>
        <n v="47.068999999999996"/>
        <n v="36.663"/>
        <n v="62.193999999999996"/>
        <n v="12.825999999999999"/>
        <n v="7.018"/>
        <n v="22.506"/>
        <n v="162.50300000000001"/>
        <n v="0.0"/>
        <n v="64.009"/>
        <n v="10.89"/>
        <n v="9.68"/>
        <n v="35.574"/>
        <n v="38.962"/>
        <n v="47.916"/>
        <n v="131.16400000000002"/>
        <n v="152.702"/>
        <n v="144.111"/>
        <n v="65.824"/>
      </sharedItems>
    </cacheField>
    <cacheField name="OPERARIO" numFmtId="0">
      <sharedItems containsString="0" containsBlank="1">
        <m/>
      </sharedItems>
    </cacheField>
    <cacheField name="OP" numFmtId="0">
      <sharedItems>
        <s v="op1"/>
        <s v="op2"/>
        <s v="op3"/>
        <s v="op4"/>
        <s v="op5"/>
        <s v="op6"/>
        <s v="op7"/>
        <s v="op8"/>
        <s v="op9"/>
        <s v="op10"/>
        <s v="op11"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8" sheet="CAMISA DRIL PRECONCRETOS"/>
  </cacheSource>
  <cacheFields>
    <cacheField name="OPERACIÓN" numFmtId="0">
      <sharedItems containsBlank="1">
        <s v="encarar tapas*2"/>
        <s v="ruedo bolsillo*2"/>
        <s v="ruedo puños*2"/>
        <s v="ruedo pie cuello"/>
        <s v="encarar cuello"/>
        <s v="perilla manga izq"/>
        <s v="perilla manga dere"/>
        <s v="perilla sencilla"/>
        <s v="perilla doble"/>
        <s v="pisar tapa"/>
        <s v="filetear tapa"/>
        <s v="pisar cuello"/>
        <s v="armar cuello"/>
        <m/>
        <s v="parchar"/>
        <s v="unir hombro"/>
        <s v="pisar hombro"/>
        <s v="pegar manga"/>
        <s v="pisar manga"/>
        <s v="cerrar costado"/>
        <s v="pisar costado"/>
        <s v="pegar cuello"/>
        <s v="pegar puño"/>
        <s v="ruedo camisa"/>
        <s v="pisar puños"/>
        <s v="armar tallas"/>
      </sharedItems>
    </cacheField>
    <cacheField name="PRECEDENCIA" numFmtId="0">
      <sharedItems containsBlank="1">
        <s v="N/A"/>
        <s v="A"/>
        <s v="J"/>
        <s v="E"/>
        <s v="L"/>
        <m/>
        <s v="K-B"/>
        <s v="O"/>
        <s v="P"/>
        <s v="Q"/>
        <s v="R"/>
        <s v="S"/>
        <s v="T"/>
        <s v="U"/>
        <s v="V"/>
        <s v="W"/>
        <s v="X"/>
      </sharedItems>
    </cacheField>
    <cacheField name="MAQUINA" numFmtId="0">
      <sharedItems containsBlank="1">
        <s v="PL"/>
        <s v="2 AG 1/4"/>
        <s v="FL"/>
        <m/>
      </sharedItems>
    </cacheField>
    <cacheField name="SAM" numFmtId="164">
      <sharedItems containsString="0" containsBlank="1" containsNumber="1">
        <n v="34.6"/>
        <n v="13.8"/>
        <n v="21.054"/>
        <n v="24.442"/>
        <n v="32.549"/>
        <n v="47.068999999999996"/>
        <n v="36.663"/>
        <n v="62.193999999999996"/>
        <n v="12.825999999999999"/>
        <n v="7.018"/>
        <n v="22.506"/>
        <n v="162.50300000000001"/>
        <m/>
        <n v="64.009"/>
        <n v="10.89"/>
        <n v="9.68"/>
        <n v="35.574"/>
        <n v="38.962"/>
        <n v="47.916"/>
        <n v="131.16400000000002"/>
        <n v="152.702"/>
        <n v="144.111"/>
        <n v="65.824"/>
      </sharedItems>
    </cacheField>
    <cacheField name="OPERARIO" numFmtId="0">
      <sharedItems containsString="0" containsBlank="1">
        <m/>
      </sharedItems>
    </cacheField>
    <cacheField name="OP" numFmtId="0">
      <sharedItems containsBlank="1">
        <s v="op1"/>
        <s v="op2"/>
        <s v="op3"/>
        <s v="op4"/>
        <s v="op5"/>
        <m/>
        <s v="op6"/>
        <s v="op7"/>
        <s v="op8"/>
        <s v="op9"/>
        <s v="op10"/>
        <s v="op11"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3" sheet="CAMISA DRIL REFLECTIVO"/>
  </cacheSource>
  <cacheFields>
    <cacheField name="OPERACIÓN" numFmtId="0">
      <sharedItems>
        <s v="encarar tapas*2"/>
        <s v="ruedo bolsillo*2"/>
        <s v="ruedo puños*2"/>
        <s v="ruedo pie cuello"/>
        <s v="encarar cuello"/>
        <s v="perilla manga izq"/>
        <s v="perilla manga dere"/>
        <s v="perilla sencilla"/>
        <s v="perilla doble"/>
        <s v="pisar tapa"/>
        <s v="filetear tapa"/>
        <s v="pisar cuello"/>
        <s v="armar cuello"/>
        <s v="armar tallas"/>
        <s v="parchar"/>
        <s v="unir hombro"/>
        <s v="pisar hombro"/>
        <s v="pegar manga"/>
        <s v="pisar manga"/>
        <s v="cerrar costado"/>
        <s v="pisar costado"/>
        <s v="pegar cuello"/>
        <s v="pegar puño"/>
        <s v="ruedo camisa"/>
        <s v="pisar puños"/>
        <s v="pegar parche*2"/>
        <s v="pegar reflectvo del"/>
        <s v="pegar reflectivo espa"/>
        <s v="poner porta lapicero"/>
        <s v="ruedo porta lapicero"/>
      </sharedItems>
    </cacheField>
    <cacheField name="PRECEDENCIA" numFmtId="0">
      <sharedItems>
        <s v="N/A"/>
        <s v="A"/>
        <s v="J"/>
        <s v="E"/>
        <s v="L"/>
        <s v="K-B"/>
        <s v="O"/>
        <s v="P"/>
        <s v="Q"/>
        <s v="R"/>
        <s v="S"/>
        <s v="T"/>
        <s v="U"/>
        <s v="V"/>
        <s v="W"/>
        <s v="X"/>
        <s v="AF"/>
      </sharedItems>
    </cacheField>
    <cacheField name="MAQUINA" numFmtId="0">
      <sharedItems>
        <s v="PL"/>
        <s v="2 AG 1/4"/>
        <s v="FL"/>
      </sharedItems>
    </cacheField>
    <cacheField name="SAM" numFmtId="0">
      <sharedItems containsSemiMixedTypes="0" containsString="0" containsNumber="1">
        <n v="41.9"/>
        <n v="16.7"/>
        <n v="21.054"/>
        <n v="24.442"/>
        <n v="32.549"/>
        <n v="47.068999999999996"/>
        <n v="83.00599999999999"/>
        <n v="110.59400000000002"/>
        <n v="26.378"/>
        <n v="15.73"/>
        <n v="37.147"/>
        <n v="162.50300000000001"/>
        <n v="6.412999999999999"/>
        <n v="202.796"/>
        <n v="39.204"/>
        <n v="31.218000000000004"/>
        <n v="70.059"/>
        <n v="66.913"/>
        <n v="60.742000000000004"/>
        <n v="34.485"/>
        <n v="141.207"/>
        <n v="146.652"/>
        <n v="144.111"/>
        <n v="68.607"/>
        <n v="0.0"/>
        <n v="35.816"/>
        <n v="62.43600000000001"/>
        <n v="130.075"/>
        <n v="57.958999999999996"/>
        <n v="10.769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>
      <sharedItems containsMixedTypes="1" containsNumber="1" containsInteger="1">
        <s v="anderson"/>
        <s v="saray"/>
        <s v="monica"/>
        <s v="yulieth"/>
        <n v="0.0"/>
      </sharedItems>
    </cacheField>
  </cacheFields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0" sheet="CAMISA DRIL CON REFLECTIVO ADRI"/>
  </cacheSource>
  <cacheFields>
    <cacheField name="OPERACIÓN" numFmtId="0">
      <sharedItems>
        <s v="reflectivo delantero x4"/>
        <s v="reflectivo trasero x4"/>
        <s v="encarar tapas*2"/>
        <s v="ruedo bolsillo*2"/>
        <s v="ruedo puños*2"/>
        <s v="ruedo pie cuello"/>
        <s v="encarar cuello"/>
        <s v="perilla manga izq"/>
        <s v="perilla manga dere"/>
        <s v="perilla sencilla"/>
        <s v="perilla doble"/>
        <s v="pisar tapa"/>
        <s v="filetear tapa"/>
        <s v="pisar cuello"/>
        <s v="armar cuello"/>
        <s v="armar tallas"/>
        <s v="parchar"/>
        <s v="unir hombro"/>
        <s v="pisar hombro"/>
        <s v="pegar manga"/>
        <s v="pisar manga"/>
        <s v="cerrar costado"/>
        <s v="pisar costado"/>
        <s v="pegar cuello"/>
        <s v="pegar puño"/>
        <s v="ruedo camisa"/>
        <s v="pisar puños"/>
      </sharedItems>
    </cacheField>
    <cacheField name="PRECEDENCIA" numFmtId="0">
      <sharedItems>
        <s v="N/A"/>
        <s v="C"/>
        <s v="L"/>
        <s v="G"/>
        <s v="N"/>
        <s v="M-D"/>
        <s v="Q"/>
        <s v="R"/>
        <s v="S"/>
        <s v="T"/>
        <s v="U"/>
        <s v="V"/>
        <s v="W"/>
        <s v="X"/>
        <s v="Y"/>
        <s v="AA"/>
      </sharedItems>
    </cacheField>
    <cacheField name="MAQUINA" numFmtId="0">
      <sharedItems>
        <s v="PL"/>
        <s v="2 AG 1/4"/>
        <s v="FL"/>
      </sharedItems>
    </cacheField>
    <cacheField name="SAM" numFmtId="0">
      <sharedItems containsSemiMixedTypes="0" containsString="0" containsNumber="1">
        <n v="84.7"/>
        <n v="93.412"/>
        <n v="41.866"/>
        <n v="16.698"/>
        <n v="21.054"/>
        <n v="24.442"/>
        <n v="32.549"/>
        <n v="47.068999999999996"/>
        <n v="36.663"/>
        <n v="62.193999999999996"/>
        <n v="12.825999999999999"/>
        <n v="7.018"/>
        <n v="22.506"/>
        <n v="162.50300000000001"/>
        <n v="0.0"/>
        <n v="64.009"/>
        <n v="10.89"/>
        <n v="9.68"/>
        <n v="35.574"/>
        <n v="38.962"/>
        <n v="47.916"/>
        <n v="131.16400000000002"/>
        <n v="152.702"/>
        <n v="144.111"/>
        <n v="65.824"/>
      </sharedItems>
    </cacheField>
    <cacheField name="OPERARIO" numFmtId="0">
      <sharedItems containsString="0" containsBlank="1">
        <m/>
      </sharedItems>
    </cacheField>
    <cacheField name="OP" numFmtId="0">
      <sharedItems containsBlank="1">
        <m/>
        <s v="op1"/>
        <s v="op2"/>
        <s v="op3"/>
        <s v="op4"/>
        <s v="op5"/>
        <s v="op6"/>
        <s v="op7"/>
        <s v="op8"/>
        <s v="op9"/>
        <s v="op10"/>
        <s v="op11"/>
      </sharedItems>
    </cacheField>
    <cacheField name="SECCIÓN" numFmtId="0">
      <sharedItems containsString="0" containsBlank="1">
        <m/>
      </sharedItems>
    </cacheField>
    <cacheField name="OPERARIO A">
      <sharedItems containsMixedTypes="1" containsNumber="1" containsInteger="1">
        <s v="brayan"/>
        <s v="gerson"/>
        <s v="alejandro"/>
        <s v="cristian"/>
        <s v="yessica"/>
        <s v="masiel"/>
        <s v="franklin"/>
        <n v="0.0"/>
        <s v="jhan carlos"/>
      </sharedItems>
    </cacheField>
  </cacheFields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2" sheet="CAMISA MINCIVIL CAQUI"/>
  </cacheSource>
  <cacheFields>
    <cacheField name="OPERACIÓN" numFmtId="0">
      <sharedItems>
        <s v="encarar tapas*2"/>
        <s v="ruedo bolsillo*2"/>
        <s v="ruedo puños*2"/>
        <s v="ruedo pie cuello"/>
        <s v="encarar cuello"/>
        <s v="perilla manga izq"/>
        <s v="perilla manga dere"/>
        <s v="perilla sencilla"/>
        <s v="perilla doble"/>
        <s v="pisar tapa"/>
        <s v="filetear tapa"/>
        <s v="pisar cuello"/>
        <s v="armar cuello"/>
        <s v="armar tallas"/>
        <s v="parchar"/>
        <s v="unir hombro"/>
        <s v="pisar hombro"/>
        <s v="pegar manga"/>
        <s v="pisar manga"/>
        <s v="cerrar costado"/>
        <s v="pisar costado"/>
        <s v="pegar cuello"/>
        <s v="pegar puño"/>
        <s v="ruedo camisa"/>
        <s v="pisar puños"/>
        <s v="pegar reflectivo en mangas*2"/>
        <s v="pegar reflectivo en espalda*2"/>
        <s v="pegar reflectivo delantero*2"/>
        <s v="pegar velcro en tapas"/>
        <s v="pegar velcro en bolsillo"/>
      </sharedItems>
    </cacheField>
    <cacheField name="PRECEDENCIA" numFmtId="0">
      <sharedItems>
        <s v="AD"/>
        <s v="AE"/>
        <s v="N/A"/>
        <s v="A"/>
        <s v="J"/>
        <s v="E"/>
        <s v="L"/>
        <s v="K-B"/>
        <s v="O"/>
        <s v="P"/>
        <s v="Q"/>
        <s v="R"/>
        <s v="S"/>
        <s v="T"/>
        <s v="U"/>
        <s v="V"/>
        <s v="W"/>
        <s v="X"/>
      </sharedItems>
    </cacheField>
    <cacheField name="MAQUINA" numFmtId="0">
      <sharedItems>
        <s v="PL"/>
        <s v="2 AG 1/4"/>
        <s v="FL"/>
      </sharedItems>
    </cacheField>
    <cacheField name="SAM" numFmtId="0">
      <sharedItems containsSemiMixedTypes="0" containsString="0" containsNumber="1">
        <n v="41.866"/>
        <n v="16.698"/>
        <n v="21.054"/>
        <n v="24.442"/>
        <n v="32.549"/>
        <n v="47.068999999999996"/>
        <n v="36.663"/>
        <n v="62.193999999999996"/>
        <n v="12.825999999999999"/>
        <n v="7.018"/>
        <n v="22.506"/>
        <n v="162.50300000000001"/>
        <n v="6.412999999999999"/>
        <n v="64.009"/>
        <n v="10.89"/>
        <n v="9.68"/>
        <n v="35.574"/>
        <n v="38.962"/>
        <n v="47.916"/>
        <n v="131.16400000000002"/>
        <n v="152.702"/>
        <n v="144.111"/>
        <n v="65.824"/>
        <n v="125.114"/>
        <n v="155.848"/>
        <n v="96.8"/>
      </sharedItems>
    </cacheField>
    <cacheField name="OPERARIO" numFmtId="0">
      <sharedItems containsString="0" containsBlank="1">
        <m/>
      </sharedItems>
    </cacheField>
    <cacheField name="OP" numFmtId="0">
      <sharedItems containsBlank="1">
        <s v="op1"/>
        <s v="op2"/>
        <s v="op3"/>
        <s v="op4"/>
        <s v="op5"/>
        <s v="op6"/>
        <s v="op7"/>
        <s v="op8"/>
        <s v="op9"/>
        <s v="op10"/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masiel"/>
        <s v="yesica"/>
        <s v="franklin"/>
        <s v="jhan carlos"/>
        <s v="alejandro"/>
        <s v="cristian"/>
        <s v="brayan"/>
        <s v="gerson"/>
      </sharedItems>
    </cacheField>
  </cacheFields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1" sheet="CAMISA DRIL- SIN REFLECTIVO GAL"/>
  </cacheSource>
  <cacheFields>
    <cacheField name="OPERACIÓN" numFmtId="0">
      <sharedItems>
        <s v="encarar tapas*2"/>
        <s v="ruedo bolsillo*2"/>
        <s v="ruedo puños*2"/>
        <s v="ruedo pie cuello"/>
        <s v="encarar cuello"/>
        <s v="perilla manga izq"/>
        <s v="perilla manga dere"/>
        <s v="perilla sencilla"/>
        <s v="perilla doble"/>
        <s v="pisar tapa"/>
        <s v="filetear tapa"/>
        <s v="pisar cuello"/>
        <s v="armar cuello"/>
        <s v="armar tallas"/>
        <s v="parchar"/>
        <s v="unir hombro"/>
        <s v="pisar hombro"/>
        <s v="pegar manga"/>
        <s v="pisar manga"/>
        <s v="cerrar costado"/>
        <s v="pisar costado"/>
        <s v="pegar cuello"/>
        <s v="pegar puño"/>
        <s v="ruedo camisa"/>
        <s v="pisar puños"/>
        <s v="pegar parche*2"/>
        <s v="poner porta lapicero"/>
        <s v="ruedo porta lapicero"/>
      </sharedItems>
    </cacheField>
    <cacheField name="PRECEDENCIA" numFmtId="0">
      <sharedItems>
        <s v="N/A"/>
        <s v="A"/>
        <s v="J"/>
        <s v="E"/>
        <s v="L"/>
        <s v="K-B"/>
        <s v="O"/>
        <s v="P"/>
        <s v="Q"/>
        <s v="R"/>
        <s v="S"/>
        <s v="T"/>
        <s v="U"/>
        <s v="V"/>
        <s v="W"/>
        <s v="X"/>
        <s v="AF"/>
      </sharedItems>
    </cacheField>
    <cacheField name="MAQUINA" numFmtId="0">
      <sharedItems>
        <s v="PL"/>
        <s v="2 AG 1/4"/>
        <s v="FL"/>
      </sharedItems>
    </cacheField>
    <cacheField name="SAM" numFmtId="0">
      <sharedItems containsSemiMixedTypes="0" containsString="0" containsNumber="1">
        <n v="50.65786"/>
        <n v="20.20458"/>
        <n v="25.475339999999996"/>
        <n v="29.57482"/>
        <n v="39.38429"/>
        <n v="56.953489999999995"/>
        <n v="100.43725999999998"/>
        <n v="133.81874000000002"/>
        <n v="31.917379999999998"/>
        <n v="19.0333"/>
        <n v="44.947869999999995"/>
        <n v="196.62863000000002"/>
        <n v="7.759729999999999"/>
        <n v="245.38315999999998"/>
        <n v="47.43684"/>
        <n v="37.77378"/>
        <n v="84.77139"/>
        <n v="80.96472999999999"/>
        <n v="73.49782"/>
        <n v="41.72685"/>
        <n v="170.86047"/>
        <n v="177.44892"/>
        <n v="174.37430999999998"/>
        <n v="83.01447"/>
        <n v="0.0"/>
        <n v="43.337360000000004"/>
        <n v="70.13038999999999"/>
        <n v="13.03049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>
      <sharedItems containsMixedTypes="1" containsNumber="1" containsInteger="1">
        <s v="anderson"/>
        <s v="saray"/>
        <s v="monica"/>
        <s v="yulieth"/>
        <n v="0.0"/>
      </sharedItems>
    </cacheField>
  </cacheFields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6" sheet="CAMISA MIINCIVIL GALVAN"/>
  </cacheSource>
  <cacheFields>
    <cacheField name="OPERACIÓN" numFmtId="0">
      <sharedItems>
        <s v="encarar tapas*2"/>
        <s v="ruedo bolsillo*2"/>
        <s v="ruedo puños*2"/>
        <s v="ruedo pie cuello"/>
        <s v="encarar cuello"/>
        <s v="perilla manga izq"/>
        <s v="perilla manga dere"/>
        <s v="perilla sencilla"/>
        <s v="perilla doble"/>
        <s v="pisar tapa"/>
        <s v="filetear tapa"/>
        <s v="pisar cuello"/>
        <s v="armar cuello"/>
        <s v="armar tallas"/>
        <s v="parchar"/>
        <s v="unir hombro"/>
        <s v="pisar hombro"/>
        <s v="pegar manga"/>
        <s v="pisar manga"/>
        <s v="cerrar costado"/>
        <s v="pisar costado"/>
        <s v="pegar cuello"/>
        <s v="pegar puño"/>
        <s v="ruedo camisa"/>
        <s v="pisar puños"/>
        <s v="pegar parche*2"/>
        <s v="pegar reflectvo del"/>
        <s v="pegar reflectivo espa"/>
        <s v="poner porta lapicero"/>
        <s v="pisar  porta lapicero"/>
        <s v="pegar reflectivo hombro delan *2"/>
        <s v="pegar reflectivo hombro tras *2"/>
        <s v="Pegar reflectivo mangas *2"/>
      </sharedItems>
    </cacheField>
    <cacheField name="PRECEDENCIA" numFmtId="0">
      <sharedItems>
        <s v="N/A"/>
        <s v="A"/>
        <s v="J"/>
        <s v="E"/>
        <s v="L"/>
        <s v="K-B"/>
        <s v="O"/>
        <s v="P"/>
        <s v="Q"/>
        <s v="R"/>
        <s v="S"/>
        <s v="T"/>
        <s v="U"/>
        <s v="V"/>
        <s v="W"/>
        <s v="X"/>
        <s v="AF"/>
      </sharedItems>
    </cacheField>
    <cacheField name="MAQUINA" numFmtId="0">
      <sharedItems>
        <s v="PL"/>
        <s v="2 AG 1/4"/>
        <s v="FL"/>
        <s v="2AG "/>
      </sharedItems>
    </cacheField>
    <cacheField name="SAM" numFmtId="164">
      <sharedItems containsSemiMixedTypes="0" containsString="0" containsNumber="1">
        <n v="34.6"/>
        <n v="13.8"/>
        <n v="17.4"/>
        <n v="20.2"/>
        <n v="26.9"/>
        <n v="38.9"/>
        <n v="68.6"/>
        <n v="91.4"/>
        <n v="21.8"/>
        <n v="13.0"/>
        <n v="30.7"/>
        <n v="134.3"/>
        <n v="0.0"/>
        <n v="167.6"/>
        <n v="32.4"/>
        <n v="25.8"/>
        <n v="57.9"/>
        <n v="55.3"/>
        <n v="50.2"/>
        <n v="28.5"/>
        <n v="116.7"/>
        <n v="121.2"/>
        <n v="119.1"/>
        <n v="56.7"/>
        <n v="5.3"/>
        <n v="29.6"/>
        <n v="51.6"/>
        <n v="107.5"/>
        <n v="47.9"/>
        <n v="8.9"/>
        <n v="45.0"/>
        <n v="55.2"/>
        <n v="60.9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monica"/>
        <s v="Rosa"/>
        <s v="Anderson "/>
        <s v="Yeferson "/>
      </sharedItems>
    </cacheField>
  </cacheFields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3" sheet="CAMISA RAVA GROUP GALVAN"/>
  </cacheSource>
  <cacheFields>
    <cacheField name="OPERACIÓN" numFmtId="0">
      <sharedItems>
        <s v="encarar tapas*2"/>
        <s v="ruedo bolsillo*2"/>
        <s v="ruedo puños*2"/>
        <s v="ruedo pie cuello"/>
        <s v="encarar cuello"/>
        <s v="perilla manga izq"/>
        <s v="perilla manga dere"/>
        <s v="perilla sencilla"/>
        <s v="perilla doble"/>
        <s v="pisar tapa"/>
        <s v="filetear tapa"/>
        <s v="pisar cuello"/>
        <s v="armar cuello"/>
        <s v="armar tallas"/>
        <s v="parchar"/>
        <s v="unir hombro"/>
        <s v="pisar hombro"/>
        <s v="pegar manga"/>
        <s v="pisar manga"/>
        <s v="cerrar costado"/>
        <s v="pisar costado"/>
        <s v="pegar cuello"/>
        <s v="pegar puño"/>
        <s v="ruedo camisa"/>
        <s v="pisar puños"/>
        <s v="pegar parche en bolsillo"/>
        <s v="armar parche"/>
        <s v="pegar reflectivo del horiz * 2 "/>
        <s v="pegar reflectivo del vert "/>
        <s v="pegar reflectivo en espalda horiz"/>
        <s v="pegar reflectivo en espalda vert"/>
      </sharedItems>
    </cacheField>
    <cacheField name="PRECEDENCIA" numFmtId="0">
      <sharedItems>
        <s v="N/A"/>
        <s v="AE"/>
        <s v="A"/>
        <s v="J"/>
        <s v="E"/>
        <s v="L"/>
        <s v="K-B"/>
        <s v="O"/>
        <s v="P"/>
        <s v="Q"/>
        <s v="R"/>
        <s v="S"/>
        <s v="T"/>
        <s v="U"/>
        <s v="V"/>
        <s v="W"/>
        <s v="X"/>
        <s v="B"/>
        <s v="AD"/>
        <s v="AF"/>
      </sharedItems>
    </cacheField>
    <cacheField name="MAQUINA" numFmtId="0">
      <sharedItems>
        <s v="PL"/>
        <s v="2 AG 1/4"/>
        <s v="FL"/>
      </sharedItems>
    </cacheField>
    <cacheField name="SAM" numFmtId="164">
      <sharedItems containsSemiMixedTypes="0" containsString="0" containsNumber="1">
        <n v="34.6"/>
        <n v="13.8"/>
        <n v="17.4"/>
        <n v="20.2"/>
        <n v="26.9"/>
        <n v="38.9"/>
        <n v="68.6"/>
        <n v="91.4"/>
        <n v="21.8"/>
        <n v="13.0"/>
        <n v="30.7"/>
        <n v="134.3"/>
        <n v="5.3"/>
        <n v="167.6"/>
        <n v="32.4"/>
        <n v="25.8"/>
        <n v="57.9"/>
        <n v="55.3"/>
        <n v="50.2"/>
        <n v="28.5"/>
        <n v="116.7"/>
        <n v="121.2"/>
        <n v="119.1"/>
        <n v="56.7"/>
        <n v="47.9"/>
        <n v="107.5"/>
        <n v="103.2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saray "/>
        <s v="monica "/>
        <s v="Anderson "/>
        <s v="yeferson "/>
      </sharedItems>
    </cacheField>
  </cacheFields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2" sheet="CAMISA AGRO HITU"/>
  </cacheSource>
  <cacheFields>
    <cacheField name="OPERACIÓN" numFmtId="0">
      <sharedItems>
        <s v="encarar tapas*2"/>
        <s v="ruedo bolsillo*2"/>
        <s v="ruedo puños*2"/>
        <s v="ruedo pie cuello"/>
        <s v="encarar cuello"/>
        <s v="perilla manga izq"/>
        <s v="perilla manga dere"/>
        <s v="perilla sencilla"/>
        <s v="perilla doble"/>
        <s v="pisar tapa"/>
        <s v="filetear tapa"/>
        <s v="pisar cuello"/>
        <s v="armar cuello"/>
        <s v="armar tallas"/>
        <s v="parchar"/>
        <s v="unir hombro"/>
        <s v="pisar hombro"/>
        <s v="pegar manga"/>
        <s v="pisar manga"/>
        <s v="cerrar costado"/>
        <s v="pisar costado"/>
        <s v="pegar cuello"/>
        <s v="pegar puño"/>
        <s v="ruedo camisa"/>
        <s v="pisar puños"/>
        <s v="ruedo porta lapicero"/>
        <s v="pegar porta lapicero manga"/>
        <s v="poner sesgo tapa*2"/>
        <s v="pegar vivio del*2"/>
      </sharedItems>
    </cacheField>
    <cacheField name="PRECEDENCIA" numFmtId="0">
      <sharedItems>
        <s v="N/A"/>
        <s v="A"/>
        <s v="J"/>
        <s v="E"/>
        <s v="L"/>
        <s v="K-B"/>
        <s v="O"/>
        <s v="P"/>
        <s v="Q"/>
        <s v="R"/>
        <s v="S"/>
        <s v="T"/>
        <s v="U"/>
        <s v="V"/>
        <s v="W"/>
        <s v="X"/>
        <s v="AB"/>
      </sharedItems>
    </cacheField>
    <cacheField name="MAQUINA" numFmtId="0">
      <sharedItems>
        <s v="PL"/>
        <s v="2 AG 1/4"/>
        <s v="FL"/>
      </sharedItems>
    </cacheField>
    <cacheField name="SAM" numFmtId="164">
      <sharedItems containsSemiMixedTypes="0" containsString="0" containsNumber="1">
        <n v="34.6"/>
        <n v="13.8"/>
        <n v="17.4"/>
        <n v="20.2"/>
        <n v="26.9"/>
        <n v="38.9"/>
        <n v="30.3"/>
        <n v="51.4"/>
        <n v="10.6"/>
        <n v="5.8"/>
        <n v="18.6"/>
        <n v="134.3"/>
        <n v="5.3"/>
        <n v="52.9"/>
        <n v="9.0"/>
        <n v="8.0"/>
        <n v="29.4"/>
        <n v="32.2"/>
        <n v="39.6"/>
        <n v="108.4"/>
        <n v="126.2"/>
        <n v="119.1"/>
        <n v="54.4"/>
        <n v="6.9"/>
        <n v="47.9"/>
        <n v="43.6"/>
        <n v="51.6"/>
      </sharedItems>
    </cacheField>
    <cacheField name="OPERARIO" numFmtId="0">
      <sharedItems containsString="0" containsBlank="1">
        <m/>
      </sharedItems>
    </cacheField>
    <cacheField name="OP" numFmtId="0">
      <sharedItems containsBlank="1">
        <s v="op1"/>
        <s v="op2"/>
        <s v="op3"/>
        <s v="op4"/>
        <s v="op5"/>
        <s v="op6"/>
        <s v="op7"/>
        <s v="op8"/>
        <s v="op9"/>
        <s v="op10"/>
        <s v="op11"/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alejandro"/>
        <s v="cristian"/>
        <s v="yessica"/>
        <s v="masiel"/>
        <s v="brayan"/>
        <s v="gerson"/>
        <s v="franklin"/>
        <s v="jhan carlos"/>
      </sharedItems>
    </cacheField>
  </cacheFields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2" sheet="CAMISA AGUAS KPITAL-OXFORD"/>
  </cacheSource>
  <cacheFields>
    <cacheField name="OPERACIÓN" numFmtId="0">
      <sharedItems>
        <s v="encarar tapas*2"/>
        <s v="ruedo bolsillo*2"/>
        <s v="ruedo puños*2"/>
        <s v="ruedo pie cuello"/>
        <s v="encarar cuello"/>
        <s v="perilla manga izq"/>
        <s v="perilla manga dere"/>
        <s v="perilla sencilla"/>
        <s v="perilla doble"/>
        <s v="pisar tapa"/>
        <s v="filetear tapa"/>
        <s v="pisar cuello"/>
        <s v="armar cuello"/>
        <s v="armar tallas"/>
        <s v="parchar"/>
        <s v="unir hombro"/>
        <s v="pisar hombro"/>
        <s v="pegar manga"/>
        <s v="pisar manga"/>
        <s v="cerrar costado"/>
        <s v="pisar costado"/>
        <s v="pegar cuello"/>
        <s v="pegar puño"/>
        <s v="ruedo camisa"/>
        <s v="pisar puños"/>
        <s v="reflectivo delantero*2"/>
        <s v="reflectivo espalda"/>
        <s v="armar parche*2"/>
        <s v="pegar parche bolsillo"/>
        <s v="pegar parche manga"/>
      </sharedItems>
    </cacheField>
    <cacheField name="PRECEDENCIA" numFmtId="0">
      <sharedItems>
        <s v="N/A"/>
        <s v="A"/>
        <s v="J"/>
        <s v="E"/>
        <s v="L"/>
        <s v="K-B"/>
        <s v="O"/>
        <s v="P"/>
        <s v="Q"/>
        <s v="R"/>
        <s v="S"/>
        <s v="T"/>
        <s v="U"/>
        <s v="V"/>
        <s v="W"/>
        <s v="X"/>
        <s v="AA"/>
      </sharedItems>
    </cacheField>
    <cacheField name="MAQUINA" numFmtId="0">
      <sharedItems>
        <s v="PL"/>
        <s v="2 AG 1/4"/>
        <s v="FL"/>
      </sharedItems>
    </cacheField>
    <cacheField name="SAM" numFmtId="164">
      <sharedItems containsSemiMixedTypes="0" containsString="0" containsNumber="1">
        <n v="34.6"/>
        <n v="13.8"/>
        <n v="17.4"/>
        <n v="20.2"/>
        <n v="26.9"/>
        <n v="38.9"/>
        <n v="30.3"/>
        <n v="51.4"/>
        <n v="10.6"/>
        <n v="5.8"/>
        <n v="18.6"/>
        <n v="134.3"/>
        <n v="52.9"/>
        <n v="9.0"/>
        <n v="8.0"/>
        <n v="29.4"/>
        <n v="32.2"/>
        <n v="39.6"/>
        <n v="108.4"/>
        <n v="126.2"/>
        <n v="119.1"/>
        <n v="54.4"/>
        <n v="31.6"/>
        <n v="107.5"/>
        <n v="73.0"/>
        <n v="28.6"/>
        <n v="25.8"/>
      </sharedItems>
    </cacheField>
    <cacheField name="OPERARIO" numFmtId="0">
      <sharedItems containsString="0" containsBlank="1">
        <m/>
      </sharedItems>
    </cacheField>
    <cacheField name="OP" numFmtId="0">
      <sharedItems>
        <s v="op1"/>
        <s v="op2"/>
        <s v="op3"/>
        <s v="op4"/>
        <s v="op5"/>
        <s v="op6"/>
        <s v="op7"/>
        <s v="op8"/>
        <s v="op9"/>
        <s v="op10"/>
        <s v="op11"/>
      </sharedItems>
    </cacheField>
    <cacheField name="SECCIÓN" numFmtId="0">
      <sharedItems containsString="0" containsBlank="1">
        <m/>
      </sharedItems>
    </cacheField>
    <cacheField name="OPERARIO A">
      <sharedItems containsMixedTypes="1" containsNumber="1" containsInteger="1">
        <s v="alejandro"/>
        <s v="cristian"/>
        <s v="yessica"/>
        <s v="masiel"/>
        <s v="brayan"/>
        <s v="gerson"/>
        <s v="franklin"/>
        <n v="0.0"/>
        <s v="jhan carlos"/>
      </sharedItems>
    </cacheField>
  </cacheFields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8" sheet="CAMISA BABU PALMA GALVAN"/>
  </cacheSource>
  <cacheFields>
    <cacheField name="OPERACIÓN" numFmtId="0">
      <sharedItems>
        <s v="unir delantero*2"/>
        <s v="pegar reflectivo del*2"/>
        <s v="unir espalda"/>
        <s v="pegar reflectivo espalda"/>
        <s v="perilla doble"/>
        <s v="perilla sencilla"/>
        <s v="perilla manga izq"/>
        <s v="perilla manga der"/>
        <s v="encarar cuello"/>
        <s v="ruedo pie cuello"/>
        <s v="pisar cuello"/>
        <s v="armar cuello"/>
        <s v="armar tallas"/>
        <s v="ruedo puños*2"/>
        <s v="poner riata delan dere"/>
        <s v="poner parche delan izqui"/>
        <s v="unir hombro"/>
        <s v="pisar hombro"/>
        <s v="poner manga"/>
        <s v="pisar manga"/>
        <s v="cerra camisa"/>
        <s v="pisar costado"/>
        <s v="poner cuello"/>
        <s v="poner puños"/>
        <s v="hacer ruedo camisa"/>
        <s v="pisar puños"/>
      </sharedItems>
    </cacheField>
    <cacheField name="PRECEDENCIA" numFmtId="0">
      <sharedItems>
        <s v="N/A"/>
        <s v="A"/>
        <s v="C"/>
        <s v="B"/>
        <s v="I"/>
        <s v="K-J"/>
        <s v="E"/>
        <s v="F"/>
        <s v="P"/>
        <s v="Q"/>
        <s v="R"/>
        <s v="S"/>
        <s v="T"/>
        <s v="U"/>
        <s v="V"/>
        <s v="W"/>
        <s v="X"/>
        <s v="Y"/>
      </sharedItems>
    </cacheField>
    <cacheField name="MAQUINA" numFmtId="0">
      <sharedItems>
        <s v="PL"/>
        <s v="2 AG 1/4"/>
        <s v="FL"/>
      </sharedItems>
    </cacheField>
    <cacheField name="SAM" numFmtId="164">
      <sharedItems containsSemiMixedTypes="0" containsString="0" containsNumber="1">
        <n v="94.8"/>
        <n v="51.6"/>
        <n v="95.0"/>
        <n v="107.5"/>
        <n v="101.7"/>
        <n v="68.6"/>
        <n v="101.4"/>
        <n v="43.0"/>
        <n v="22.6"/>
        <n v="36.3"/>
        <n v="203.5"/>
        <n v="5.8"/>
        <n v="69.4"/>
        <n v="47.9"/>
        <n v="22.2"/>
        <n v="29.4"/>
        <n v="59.5"/>
        <n v="56.5"/>
        <n v="88.0"/>
        <n v="70.8"/>
        <n v="203.1"/>
        <n v="266.6"/>
        <n v="83.2"/>
        <n v="28.5"/>
      </sharedItems>
    </cacheField>
    <cacheField name="OPERARIO" numFmtId="0">
      <sharedItems containsString="0" containsBlank="1">
        <m/>
      </sharedItems>
    </cacheField>
    <cacheField name="OP" numFmtId="0">
      <sharedItems>
        <s v="op1"/>
        <s v="op2"/>
        <s v="op3"/>
        <s v="op4"/>
        <s v="op5"/>
        <s v="op6"/>
        <s v="op7"/>
        <s v="op8"/>
        <s v="op9"/>
        <s v="op10"/>
        <s v="op11"/>
      </sharedItems>
    </cacheField>
    <cacheField name="SECCIÓN" numFmtId="0">
      <sharedItems containsString="0" containsBlank="1">
        <m/>
      </sharedItems>
    </cacheField>
    <cacheField name="OPERARIO A" numFmtId="0">
      <sharedItems>
        <s v="monica"/>
        <s v="yair"/>
        <s v="Anderson "/>
        <s v="saray"/>
      </sharedItems>
    </cacheField>
  </cacheFields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44" sheet="CAMISA EMTIBU"/>
  </cacheSource>
  <cacheFields>
    <cacheField name="OPERACIÓN" numFmtId="0">
      <sharedItems>
        <s v="pegar cierre delantero"/>
        <s v="filetear el bolsillo azul rey"/>
        <s v="unir delantero*2"/>
        <s v="pisar delantero*2"/>
        <s v="pisar guardaboton"/>
        <s v="filetear guardaboton"/>
        <s v="pegar reflectivo delan horiz*2"/>
        <s v="armar bolsillo con cajon y pestaña"/>
        <s v="pegar reflectivo delantero vert *2"/>
        <s v="hacer perillas sencillas*2"/>
        <s v="filetear perillas*2"/>
        <s v="encarar tapa"/>
        <s v="pisar tapa"/>
        <s v="filetear tapa"/>
        <s v="ruedo bolsillo"/>
        <s v="parchar bolsillo azul rey"/>
        <s v="parchar bolsillo gris"/>
        <s v="pegar reflectivo a la armilla"/>
        <s v="unir espalda"/>
        <s v="pisar espalda"/>
        <s v="armar porta carnet"/>
        <s v="poner velcro en el portacarnet"/>
        <s v="pegar portacarnet manga izq"/>
        <s v="encarar cuello"/>
        <s v="pisar cuello"/>
        <s v="armar tallas"/>
        <s v="unir mangas*2"/>
        <s v="pegar reflectivo mangas"/>
        <s v="hacer perilla manga*2"/>
        <s v="ruedo de puños*2"/>
        <s v="unir hombros"/>
        <s v="pisar hombro"/>
        <s v="pegar manga"/>
        <s v="pisar manga"/>
        <s v="cerrar camisa"/>
        <s v="pisar costado"/>
        <s v="encuellar"/>
        <s v="poner puños"/>
        <s v="ruedo de camisa"/>
        <s v="pisar puños"/>
        <s v="pegar reflectivo tracero horiz"/>
        <s v="poner tapaboton"/>
      </sharedItems>
    </cacheField>
    <cacheField name="PRECEDENCIA" numFmtId="0">
      <sharedItems>
        <s v="N/A"/>
        <s v="A"/>
        <s v="B"/>
        <s v="C"/>
        <s v="D"/>
        <s v="E"/>
        <s v="I"/>
        <s v="J"/>
        <s v="L"/>
        <s v="M"/>
        <s v="O-N"/>
        <s v="H"/>
        <s v="R"/>
        <s v="S"/>
        <s v="U"/>
        <s v="V"/>
        <s v="X"/>
        <s v="AB"/>
        <s v="AC"/>
        <s v="P-Q-T"/>
        <s v="AF"/>
        <s v="AG"/>
        <s v="AH"/>
        <s v="AI"/>
        <s v="AJ"/>
        <s v="AK"/>
        <s v="AL"/>
        <s v="AM"/>
        <s v="AD"/>
      </sharedItems>
    </cacheField>
    <cacheField name="MAQUINA" numFmtId="0">
      <sharedItems>
        <s v="PL"/>
        <s v="FL"/>
        <s v="2 AG 1/4"/>
      </sharedItems>
    </cacheField>
    <cacheField name="SAM" numFmtId="164">
      <sharedItems containsString="0" containsBlank="1" containsNumber="1">
        <n v="219.2"/>
        <n v="7.4"/>
        <n v="99.2"/>
        <n v="440.0"/>
        <n v="20.7"/>
        <n v="14.2"/>
        <m/>
        <n v="102.5"/>
        <n v="78.8"/>
        <n v="97.4"/>
        <n v="76.4"/>
        <n v="17.3"/>
        <n v="9.9"/>
        <n v="5.8"/>
        <n v="6.9"/>
        <n v="82.7"/>
        <n v="144.0"/>
        <n v="115.7"/>
        <n v="34.6"/>
        <n v="8.0"/>
        <n v="175.7"/>
        <n v="80.0"/>
        <n v="100.3"/>
        <n v="13.3"/>
        <n v="20.3"/>
        <n v="66.4"/>
        <n v="116.3"/>
        <n v="202.8"/>
        <n v="17.4"/>
        <n v="50.8"/>
        <n v="25.7"/>
        <n v="56.9"/>
        <n v="49.3"/>
        <n v="95.9"/>
        <n v="49.5"/>
        <n v="256.6"/>
        <n v="138.4"/>
        <n v="161.1"/>
        <n v="28.5"/>
        <n v="128.6"/>
        <n v="115.2"/>
      </sharedItems>
    </cacheField>
    <cacheField name="OPERARIO" numFmtId="0">
      <sharedItems containsString="0" containsBlank="1">
        <m/>
      </sharedItems>
    </cacheField>
    <cacheField name="OP" numFmtId="0">
      <sharedItems>
        <s v="op1"/>
        <s v="op2"/>
        <s v="op3"/>
        <s v="op4"/>
        <s v="op5"/>
        <s v="op6"/>
        <s v="op7"/>
        <s v="op8"/>
        <s v="op9"/>
        <s v="op10"/>
        <s v="op11"/>
        <s v="op12"/>
        <s v="op13"/>
        <s v="op14"/>
        <s v="op15"/>
        <s v="op16"/>
        <s v="op17"/>
        <s v="op18"/>
        <s v="op19"/>
        <s v="op20"/>
        <s v="op21"/>
        <s v="op22"/>
        <s v="op23"/>
      </sharedItems>
    </cacheField>
    <cacheField name="SECCIÓN" numFmtId="0">
      <sharedItems containsString="0" containsBlank="1">
        <m/>
      </sharedItems>
    </cacheField>
    <cacheField name="OPERARIO A" numFmtId="0">
      <sharedItems>
        <s v="adriana"/>
        <s v="rafael"/>
        <s v="eder"/>
        <s v="anderson"/>
        <s v="saray"/>
      </sharedItems>
    </cacheField>
  </cacheFields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0" sheet="CAMISA MINCIVIL COMBINADA"/>
  </cacheSource>
  <cacheFields>
    <cacheField name="OPERACIÓN" numFmtId="0">
      <sharedItems>
        <s v="pegar reflectivo mangas*2"/>
        <s v="pegar reflectivo espalda"/>
        <s v="pegar rflectivo dela*2"/>
        <s v="encarar tapas*2"/>
        <s v="ruedo bolsillo*2"/>
        <s v="ruedo puños*2"/>
        <s v="ruedo pie cuello"/>
        <s v="encarar cuello"/>
        <s v="perilla manga izq"/>
        <s v="perilla manga dere"/>
        <s v="perilla sencilla"/>
        <s v="perilla doble"/>
        <s v="pisar tapa"/>
        <s v="filetear tapa"/>
        <s v="pisar cuello"/>
        <s v="armar cuello"/>
        <s v="armar tallas"/>
        <s v="parchar"/>
        <s v="unir hombro"/>
        <s v="pisar hombro"/>
        <s v="pegar manga"/>
        <s v="pisar manga"/>
        <s v="cerrar costado"/>
        <s v="pisar costado"/>
        <s v="pegar cuello"/>
        <s v="pegar puño"/>
        <s v="ruedo camisa"/>
        <s v="pisar puños"/>
      </sharedItems>
    </cacheField>
    <cacheField name="PRECEDENCIA" numFmtId="0">
      <sharedItems>
        <s v="N/A"/>
        <s v="C"/>
        <s v="D"/>
        <s v="M"/>
        <s v="H"/>
        <s v="O-G"/>
        <s v="N-E"/>
        <s v="R"/>
        <s v="S"/>
        <s v="T"/>
        <s v="U"/>
        <s v="V"/>
        <s v="W"/>
        <s v="X"/>
        <s v="Y"/>
        <s v="AA"/>
        <s v="AB"/>
      </sharedItems>
    </cacheField>
    <cacheField name="MAQUINA" numFmtId="0">
      <sharedItems>
        <s v="2 AG 1/4"/>
        <s v="PL"/>
        <s v="FL"/>
      </sharedItems>
    </cacheField>
    <cacheField name="SAM" numFmtId="164">
      <sharedItems containsSemiMixedTypes="0" containsString="0" containsNumber="1">
        <n v="50.4"/>
        <n v="157.8"/>
        <n v="183.4"/>
        <n v="18.4"/>
        <n v="23.0"/>
        <n v="42.4"/>
        <n v="13.5"/>
        <n v="26.9"/>
        <n v="35.4"/>
        <n v="37.3"/>
        <n v="52.6"/>
        <n v="13.4"/>
        <n v="5.8"/>
        <n v="16.6"/>
        <n v="105.6"/>
        <n v="101.9"/>
        <n v="19.3"/>
        <n v="11.9"/>
        <n v="41.0"/>
        <n v="29.4"/>
        <n v="48.3"/>
        <n v="28.5"/>
        <n v="104.3"/>
        <n v="154.1"/>
        <n v="106.6"/>
        <n v="38.6"/>
      </sharedItems>
    </cacheField>
    <cacheField name="OPERARIO" numFmtId="0">
      <sharedItems containsString="0" containsBlank="1">
        <m/>
      </sharedItems>
    </cacheField>
    <cacheField name="OP" numFmtId="0">
      <sharedItems>
        <s v="op1"/>
        <s v="op2"/>
        <s v="op3"/>
        <s v="op4"/>
        <s v="op5"/>
        <s v="op6"/>
        <s v="op7"/>
        <s v="op8"/>
        <s v="op9"/>
        <s v="op10"/>
        <s v="op11"/>
      </sharedItems>
    </cacheField>
    <cacheField name="SECCIÓN" numFmtId="0">
      <sharedItems containsString="0" containsBlank="1">
        <m/>
      </sharedItems>
    </cacheField>
    <cacheField name="OPERARIO A" numFmtId="0">
      <sharedItems>
        <s v="nuevo"/>
        <s v="gerson"/>
        <s v="alejandro"/>
        <s v="cristian"/>
        <s v="masiel"/>
        <s v="yessica"/>
        <s v="jhan carlos"/>
        <s v="brayan"/>
        <s v="franklin"/>
      </sharedItems>
    </cacheField>
  </cacheFields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5" sheet="CAMISA MINCIVIL NUEVO MODELO"/>
  </cacheSource>
  <cacheFields>
    <cacheField name="OPERACIÓN" numFmtId="0">
      <sharedItems>
        <s v="pegar reflectivo mangas*2"/>
        <s v="pegar reflectivo espalda"/>
        <s v="pegar rflectivo dela*2"/>
        <s v="ruedo puños*2"/>
        <s v="ruedo pie cuello"/>
        <s v="encarar cuello"/>
        <s v="perilla manga izq"/>
        <s v="perilla manga dere"/>
        <s v="perilla embonada"/>
        <s v="perilla doble"/>
        <s v="pisar cuello"/>
        <s v="armar cuello"/>
        <s v="armar tallas"/>
        <s v="unir hombro"/>
        <s v="pisar hombro"/>
        <s v="pegar manga"/>
        <s v="pisar manga"/>
        <s v="cerrar costado"/>
        <s v="pisar costado"/>
        <s v="pegar cuello"/>
        <s v="pegar puño"/>
        <s v="ruedo camisa"/>
        <s v="pisar puños"/>
      </sharedItems>
    </cacheField>
    <cacheField name="PRECEDENCIA" numFmtId="0">
      <sharedItems>
        <s v="N/A"/>
        <s v="C"/>
        <s v="H"/>
        <s v="O-G"/>
        <s v="R"/>
        <s v="S"/>
        <s v="T"/>
        <s v="U"/>
        <s v="V"/>
        <s v="W"/>
        <s v="X"/>
        <s v="Y"/>
        <s v="AA"/>
        <s v="AB"/>
      </sharedItems>
    </cacheField>
    <cacheField name="MAQUINA" numFmtId="0">
      <sharedItems>
        <s v="2 AG 1/4"/>
        <s v="PL"/>
        <s v="FL"/>
      </sharedItems>
    </cacheField>
    <cacheField name="SAM" numFmtId="164">
      <sharedItems containsSemiMixedTypes="0" containsString="0" containsNumber="1">
        <n v="50.4"/>
        <n v="157.8"/>
        <n v="183.4"/>
        <n v="42.4"/>
        <n v="13.5"/>
        <n v="26.9"/>
        <n v="35.4"/>
        <n v="142.2"/>
        <n v="52.6"/>
        <n v="16.6"/>
        <n v="105.6"/>
        <n v="5.8"/>
        <n v="19.3"/>
        <n v="11.9"/>
        <n v="41.0"/>
        <n v="29.4"/>
        <n v="48.3"/>
        <n v="28.5"/>
        <n v="104.3"/>
        <n v="154.1"/>
        <n v="106.6"/>
        <n v="38.6"/>
      </sharedItems>
    </cacheField>
    <cacheField name="OPERARIO" numFmtId="0">
      <sharedItems containsString="0" containsBlank="1">
        <m/>
      </sharedItems>
    </cacheField>
    <cacheField name="OP" numFmtId="0">
      <sharedItems>
        <s v="op1"/>
        <s v="op3"/>
        <s v="op4"/>
        <s v="op2"/>
        <s v="op5"/>
        <s v="op7"/>
        <s v="op8"/>
        <s v="op9"/>
        <s v="op10"/>
        <s v="op11"/>
      </sharedItems>
    </cacheField>
    <cacheField name="SECCIÓN" numFmtId="0">
      <sharedItems containsString="0" containsBlank="1">
        <m/>
      </sharedItems>
    </cacheField>
    <cacheField name="OPERARIO A" numFmtId="0">
      <sharedItems>
        <s v="brayan"/>
        <s v="alejandero"/>
        <s v="yesica"/>
        <s v="masiel"/>
        <s v="cristian"/>
        <s v="jhan carlos"/>
        <s v="franklin"/>
        <s v="gerson"/>
      </sharedItems>
    </cacheField>
  </cacheFields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9" sheet="CAMISA SHAMBRAIN CB"/>
  </cacheSource>
  <cacheFields>
    <cacheField name="OPERACIÓN" numFmtId="0">
      <sharedItems>
        <s v="encarar tapas*2"/>
        <s v="ruedo bolsillo*2"/>
        <s v="ruedo puños*2"/>
        <s v="ruedo pie cuello"/>
        <s v="encarar cuello"/>
        <s v="perilla manga izq"/>
        <s v="perilla manga dere"/>
        <s v="perilla sencilla"/>
        <s v="perilla doble"/>
        <s v="pisar tapa"/>
        <s v="filetear tapa"/>
        <s v="pisar cuello"/>
        <s v="armar cuello"/>
        <s v="armar tallas"/>
        <s v="parchar"/>
        <s v="unir admilla"/>
        <s v="pisar admilla"/>
        <s v="unir hombro"/>
        <s v="pisar hombro"/>
        <s v="pegar manga"/>
        <s v="pisar manga"/>
        <s v="cerrar costado"/>
        <s v="pisar costado"/>
        <s v="pegar cuello"/>
        <s v="pegar puño"/>
        <s v="ruedo camisa"/>
        <s v="pisar puños"/>
      </sharedItems>
    </cacheField>
    <cacheField name="PRECEDENCIA" numFmtId="0">
      <sharedItems>
        <s v="N/A"/>
        <s v="A"/>
        <s v="J"/>
        <s v="E"/>
        <s v="L"/>
        <s v="K-B"/>
        <s v="P"/>
        <s v="Q"/>
        <s v="R"/>
        <s v="S"/>
        <s v="T"/>
        <s v="U"/>
        <s v="V"/>
        <s v="W"/>
        <s v="X"/>
        <s v="Y"/>
        <s v="Z"/>
      </sharedItems>
    </cacheField>
    <cacheField name="MAQUINA" numFmtId="0">
      <sharedItems>
        <s v="PL"/>
        <s v="2 AG 1/4"/>
        <s v="FL"/>
      </sharedItems>
    </cacheField>
    <cacheField name="SAM" numFmtId="164">
      <sharedItems containsSemiMixedTypes="0" containsString="0" containsNumber="1">
        <n v="34.6"/>
        <n v="16.698"/>
        <n v="21.054"/>
        <n v="24.442"/>
        <n v="32.549"/>
        <n v="71.027"/>
        <n v="37.147"/>
        <n v="49.97299999999999"/>
        <n v="12.825999999999999"/>
        <n v="7.018"/>
        <n v="22.506"/>
        <n v="162.50300000000001"/>
        <n v="118.701"/>
        <n v="9.196"/>
        <n v="7.622999999999999"/>
        <n v="12.463000000000001"/>
        <n v="11.858"/>
        <n v="35.574"/>
        <n v="38.962"/>
        <n v="47.916"/>
        <n v="131.16400000000002"/>
        <n v="152.702"/>
        <n v="175.934"/>
        <n v="65.824"/>
      </sharedItems>
    </cacheField>
    <cacheField name="OPERARIO" numFmtId="0">
      <sharedItems containsString="0" containsBlank="1">
        <m/>
      </sharedItems>
    </cacheField>
    <cacheField name="OP" numFmtId="0">
      <sharedItems>
        <s v="op1"/>
        <s v="op2"/>
        <s v="op3"/>
        <s v="op4"/>
        <s v="op5"/>
        <s v="op6"/>
        <s v="op7"/>
        <s v="op8"/>
        <s v="op9"/>
        <s v="op10"/>
        <s v="op11"/>
        <s v="op12"/>
      </sharedItems>
    </cacheField>
    <cacheField name="SECCIÓN" numFmtId="0">
      <sharedItems containsString="0" containsBlank="1">
        <m/>
      </sharedItems>
    </cacheField>
    <cacheField name="OPERARIO A" numFmtId="0">
      <sharedItems>
        <s v="alejandro"/>
        <s v="cristian"/>
        <s v="yessica"/>
        <s v="masiel"/>
        <s v="brayan"/>
        <s v="gerson"/>
        <s v="franklin"/>
        <s v="jhan carlos"/>
      </sharedItems>
    </cacheField>
  </cacheFields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9" sheet="CAMISA SHAMBRAIN DM"/>
  </cacheSource>
  <cacheFields>
    <cacheField name="OPERACIÓN" numFmtId="0">
      <sharedItems>
        <s v="encarar tapas*2"/>
        <s v="ruedo bolsillo*2"/>
        <s v="ruedo puños*2"/>
        <s v="ruedo pie cuello"/>
        <s v="encarar cuello"/>
        <s v="perilla manga izq"/>
        <s v="perilla manga dere"/>
        <s v="perilla sencilla"/>
        <s v="pisar tapa"/>
        <s v="filetear tapa"/>
        <s v="pisar cuello"/>
        <s v="armar cuello"/>
        <s v="armar tallas"/>
        <s v="parchar"/>
        <s v="pinsa delantero*2"/>
        <s v="pinsa trasera"/>
        <s v="unir hombro"/>
        <s v="pisar hombro"/>
        <s v="pegar manga"/>
        <s v="pisar manga"/>
        <s v="cerrar costado"/>
        <s v="pisar costado"/>
        <s v="pegar cuello"/>
        <s v="pegar puño"/>
        <s v="ruedo camisa"/>
        <s v="pisar puños"/>
      </sharedItems>
    </cacheField>
    <cacheField name="PRECEDENCIA" numFmtId="0">
      <sharedItems>
        <s v="N/A"/>
        <s v="A"/>
        <s v="J"/>
        <s v="E"/>
        <s v="L"/>
        <s v="K-B"/>
        <s v="Q"/>
        <s v="R"/>
        <s v="S"/>
        <s v="T"/>
        <s v="U"/>
        <s v="V"/>
        <s v="W"/>
        <s v="X"/>
        <s v="Y"/>
        <s v="Z"/>
      </sharedItems>
    </cacheField>
    <cacheField name="MAQUINA" numFmtId="0">
      <sharedItems>
        <s v="PL"/>
        <s v="2 AG 1/4"/>
        <s v="FL"/>
      </sharedItems>
    </cacheField>
    <cacheField name="SAM" numFmtId="164">
      <sharedItems containsSemiMixedTypes="0" containsString="0" containsNumber="1">
        <n v="34.6"/>
        <n v="13.8"/>
        <n v="17.4"/>
        <n v="20.2"/>
        <n v="26.9"/>
        <n v="58.7"/>
        <n v="56.0"/>
        <n v="10.6"/>
        <n v="5.8"/>
        <n v="18.6"/>
        <n v="134.3"/>
        <n v="98.1"/>
        <n v="100.6"/>
        <n v="50.3"/>
        <n v="10.3"/>
        <n v="9.8"/>
        <n v="29.4"/>
        <n v="32.2"/>
        <n v="39.6"/>
        <n v="108.4"/>
        <n v="126.2"/>
        <n v="145.4"/>
        <n v="54.4"/>
      </sharedItems>
    </cacheField>
    <cacheField name="OPERARIO" numFmtId="0">
      <sharedItems containsString="0" containsBlank="1">
        <m/>
      </sharedItems>
    </cacheField>
    <cacheField name="OP" numFmtId="0">
      <sharedItems containsBlank="1">
        <s v="op1"/>
        <s v="op2"/>
        <s v="op3"/>
        <s v="op4"/>
        <s v="op5"/>
        <m/>
        <s v="op6"/>
        <s v="op7"/>
        <s v="op8"/>
        <s v="op9"/>
        <s v="op10"/>
        <s v="op11"/>
        <s v="op12"/>
      </sharedItems>
    </cacheField>
    <cacheField name="SECCIÓN" numFmtId="0">
      <sharedItems containsString="0" containsBlank="1">
        <m/>
      </sharedItems>
    </cacheField>
    <cacheField name="OPERARIO A" numFmtId="0">
      <sharedItems>
        <s v="monica "/>
        <s v="saray "/>
        <s v="Anderson "/>
        <s v="yeferson "/>
      </sharedItems>
    </cacheField>
  </cacheFields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9" sheet="CAMISA SOLDADOR"/>
  </cacheSource>
  <cacheFields>
    <cacheField name="OPERACIÓN" numFmtId="0">
      <sharedItems>
        <s v="encarar tapas*2"/>
        <s v="ruedo bolsillo*2"/>
        <s v="ruedo puños*2"/>
        <s v="ruedo pie cuello"/>
        <s v="encarar cuello"/>
        <s v="perilla manga izq"/>
        <s v="perilla manga dere"/>
        <s v="perilla sencilla"/>
        <s v="perilla doble"/>
        <s v="pisar tapa"/>
        <s v="filetear tapa"/>
        <s v="pisar cuello"/>
        <s v="armar cuello"/>
        <s v="armar tallas"/>
        <s v="parchar"/>
        <s v="unir admilla"/>
        <s v="pisar admilla"/>
        <s v="unir hombro"/>
        <s v="pisar hombro"/>
        <s v="pegar manga"/>
        <s v="pisar manga"/>
        <s v="cerrar costado"/>
        <s v="pisar costado"/>
        <s v="pegar cuello"/>
        <s v="pegar puño"/>
        <s v="ruedo camisa"/>
        <s v="pisar puños"/>
      </sharedItems>
    </cacheField>
    <cacheField name="PRECEDENCIA" numFmtId="0">
      <sharedItems>
        <s v="N/A"/>
        <s v="A"/>
        <s v="J"/>
        <s v="E"/>
        <s v="L"/>
        <s v="K-B"/>
        <s v="P"/>
        <s v="Q"/>
        <s v="R"/>
        <s v="S"/>
        <s v="T"/>
        <s v="U"/>
        <s v="V"/>
        <s v="W"/>
        <s v="X"/>
        <s v="Y"/>
        <s v="Z"/>
      </sharedItems>
    </cacheField>
    <cacheField name="MAQUINA" numFmtId="0">
      <sharedItems>
        <s v="PL"/>
        <s v="2 AG 1/4"/>
        <s v="FL"/>
      </sharedItems>
    </cacheField>
    <cacheField name="SAM" numFmtId="164">
      <sharedItems containsSemiMixedTypes="0" containsString="0" containsNumber="1">
        <n v="34.6"/>
        <n v="13.8"/>
        <n v="17.4"/>
        <n v="20.2"/>
        <n v="16.2"/>
        <n v="97.8"/>
        <n v="30.7"/>
        <n v="50.8"/>
        <n v="25.6"/>
        <n v="5.8"/>
        <n v="14.3"/>
        <n v="134.3"/>
        <n v="99.8"/>
        <n v="7.5"/>
        <n v="8.4"/>
        <n v="12.8"/>
        <n v="16.5"/>
        <n v="26.9"/>
        <n v="52.8"/>
        <n v="35.0"/>
        <n v="39.6"/>
        <n v="151.6"/>
        <n v="154.3"/>
        <n v="145.4"/>
        <n v="54.4"/>
      </sharedItems>
    </cacheField>
    <cacheField name="OPERARIO" numFmtId="0">
      <sharedItems containsString="0" containsBlank="1">
        <m/>
      </sharedItems>
    </cacheField>
    <cacheField name="OP" numFmtId="0">
      <sharedItems>
        <s v="op1"/>
        <s v="op2"/>
        <s v="op3"/>
        <s v="op4"/>
        <s v="op5"/>
        <s v="op6"/>
        <s v="op7"/>
        <s v="op8"/>
        <s v="op9"/>
        <s v="op10"/>
        <s v="op11"/>
        <s v="op12"/>
      </sharedItems>
    </cacheField>
    <cacheField name="SECCIÓN" numFmtId="0">
      <sharedItems containsString="0" containsBlank="1">
        <m/>
      </sharedItems>
    </cacheField>
    <cacheField name="OPERARIO A" numFmtId="0">
      <sharedItems>
        <s v="alejandro"/>
        <s v="cristian"/>
        <s v="yessica"/>
        <s v="masiel"/>
        <s v="brayan"/>
        <s v="gerson"/>
        <s v="franklin"/>
        <s v="jhan carlos"/>
      </sharedItems>
    </cacheField>
  </cacheFields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4" sheet="CAMISA PALMAS DEL CESAR IGNIFUG"/>
  </cacheSource>
  <cacheFields>
    <cacheField name="OPERACIÓN" numFmtId="0">
      <sharedItems>
        <s v="encarar tapas*2"/>
        <s v="ruedo bolsillo*2"/>
        <s v="ruedo puños*2"/>
        <s v="ruedo pie cuello"/>
        <s v="encarar cuello"/>
        <s v="perilla manga izq"/>
        <s v="perilla manga dere"/>
        <s v="perilla sencilla"/>
        <s v="perilla doble"/>
        <s v="pisar tapa"/>
        <s v="filetear tapa"/>
        <s v="pisar cuello"/>
        <s v="armar cuello"/>
        <s v="armar tallas"/>
        <s v="parchar"/>
        <s v="unir admilla"/>
        <s v="pisar admilla"/>
        <s v="unir hombro"/>
        <s v="pisar hombro"/>
        <s v="pegar manga"/>
        <s v="pisar manga"/>
        <s v="cerrar costado"/>
        <s v="pisar costado"/>
        <s v="pegar cuello"/>
        <s v="pegar puño"/>
        <s v="ruedo camisa"/>
        <s v="pisar puños"/>
        <s v="poner belcro tapas *2"/>
        <s v="poner belcro el bolsillo*2"/>
        <s v="embonar guarda boton"/>
        <s v="pisar guarda boton"/>
        <s v="filitear guarda boton"/>
      </sharedItems>
    </cacheField>
    <cacheField name="PRECEDENCIA" numFmtId="0">
      <sharedItems>
        <s v="N/A"/>
        <s v="A"/>
        <s v="J"/>
        <s v="E"/>
        <s v="L"/>
        <s v="K-B"/>
        <s v="P"/>
        <s v="Q"/>
        <s v="R"/>
        <s v="S"/>
        <s v="T"/>
        <s v="U"/>
        <s v="V"/>
        <s v="W"/>
        <s v="X"/>
        <s v="Y"/>
        <s v="Z"/>
        <s v="B"/>
        <s v="AD"/>
        <s v="AE"/>
      </sharedItems>
    </cacheField>
    <cacheField name="MAQUINA" numFmtId="0">
      <sharedItems>
        <s v="PL"/>
        <s v="2 AG 1/4"/>
        <s v="FL"/>
      </sharedItems>
    </cacheField>
    <cacheField name="SAM" numFmtId="164">
      <sharedItems containsSemiMixedTypes="0" containsString="0" containsNumber="1">
        <n v="34.6"/>
        <n v="13.8"/>
        <n v="17.4"/>
        <n v="20.2"/>
        <n v="16.2"/>
        <n v="97.8"/>
        <n v="30.7"/>
        <n v="50.8"/>
        <n v="25.6"/>
        <n v="5.8"/>
        <n v="14.3"/>
        <n v="134.3"/>
        <n v="99.8"/>
        <n v="7.5"/>
        <n v="8.4"/>
        <n v="12.8"/>
        <n v="16.5"/>
        <n v="26.9"/>
        <n v="52.8"/>
        <n v="35.0"/>
        <n v="39.6"/>
        <n v="151.6"/>
        <n v="154.3"/>
        <n v="145.4"/>
        <n v="54.4"/>
        <n v="40.4"/>
        <n v="31.5"/>
        <n v="19.3"/>
        <n v="7.3"/>
      </sharedItems>
    </cacheField>
    <cacheField name="OPERARIO" numFmtId="0">
      <sharedItems containsString="0" containsBlank="1">
        <m/>
      </sharedItems>
    </cacheField>
    <cacheField name="OP" numFmtId="0">
      <sharedItems containsBlank="1">
        <s v="op1"/>
        <s v="op2"/>
        <s v="op3"/>
        <s v="op4"/>
        <s v="op5"/>
        <s v="op6"/>
        <s v="op7"/>
        <s v="op8"/>
        <s v="op9"/>
        <s v="op10"/>
        <s v="op11"/>
        <s v="op12"/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monica"/>
        <s v="saray"/>
        <s v="anderson"/>
        <s v="yair"/>
      </sharedItems>
    </cacheField>
  </cacheFields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4" sheet="CENTRALES IGNIFUGAS"/>
  </cacheSource>
  <cacheFields>
    <cacheField name="OPERACIÓN" numFmtId="0">
      <sharedItems>
        <s v="unir delantero*2"/>
        <s v="pegar refelctivo delantero"/>
        <s v="hacer perilla sencilla *2"/>
        <s v="encarar tapa bolsillo"/>
        <s v="pisar tapa bolsillo"/>
        <s v="filetear tapa bolsillo"/>
        <s v="ruedo de bolsillo"/>
        <s v="parchar bolsillo"/>
        <s v="perilla de manga izq"/>
        <s v="perilla manga der"/>
        <s v="ruedo de puños *2"/>
        <s v="encarar cuello"/>
        <s v="ruedo de pie de cuello"/>
        <s v="pisar cuello"/>
        <s v="armar cuello"/>
        <s v="armar tallas"/>
        <s v="unir espalda"/>
        <s v="pegar refrectivo espalda"/>
        <s v="pegar parches*2"/>
        <s v="unir hombro"/>
        <s v="pisar hombro"/>
        <s v="pegar manga"/>
        <s v="pisar manga"/>
        <s v="cerrar camisa"/>
        <s v="pisar costado"/>
        <s v="pegar cuello"/>
        <s v="pegar puños"/>
        <s v="ruedo de camisa"/>
        <s v="pisar tapaboton"/>
        <s v="filetear tapaboton"/>
        <s v="pegar tapaboton"/>
        <s v="pisar puños"/>
      </sharedItems>
    </cacheField>
    <cacheField name="PRECEDENCIA" numFmtId="0">
      <sharedItems>
        <s v="N/A"/>
        <s v="A"/>
        <s v="B"/>
        <s v="D"/>
        <s v="E"/>
        <s v="G"/>
        <s v="M"/>
        <s v="N "/>
        <s v="Q"/>
        <s v="R"/>
        <s v="T"/>
        <s v="U"/>
        <s v="V"/>
        <s v="W"/>
        <s v="X"/>
        <s v="Z"/>
        <s v="AA"/>
        <s v="AC"/>
        <s v="AD"/>
        <s v="AB"/>
      </sharedItems>
    </cacheField>
    <cacheField name="MAQUINA" numFmtId="0">
      <sharedItems>
        <s v="PL"/>
        <s v="2 AG 1/4"/>
        <s v="FL"/>
      </sharedItems>
    </cacheField>
    <cacheField name="SAM" numFmtId="164">
      <sharedItems containsSemiMixedTypes="0" containsString="0" containsNumber="1">
        <n v="18.9"/>
        <n v="45.1"/>
        <n v="129.8"/>
        <n v="17.3"/>
        <n v="10.6"/>
        <n v="2.2"/>
        <n v="6.9"/>
        <n v="88.4"/>
        <n v="54.3"/>
        <n v="27.0"/>
        <n v="20.2"/>
        <n v="30.2"/>
        <n v="15.9"/>
        <n v="195.3"/>
        <n v="5.8"/>
        <n v="40.2"/>
        <n v="68.6"/>
        <n v="139.6"/>
        <n v="14.1"/>
        <n v="10.7"/>
        <n v="48.2"/>
        <n v="27.9"/>
        <n v="33.8"/>
        <n v="40.6"/>
        <n v="256.1"/>
        <n v="164.4"/>
        <n v="140.4"/>
        <n v="19.3"/>
        <n v="10.4"/>
        <n v="44.6"/>
        <n v="31.5"/>
      </sharedItems>
    </cacheField>
    <cacheField name="OPERARIO" numFmtId="0">
      <sharedItems containsString="0" containsBlank="1">
        <m/>
      </sharedItems>
    </cacheField>
    <cacheField name="OP" numFmtId="0">
      <sharedItems containsBlank="1">
        <s v="op1"/>
        <s v="op2"/>
        <s v="op3"/>
        <s v="op4"/>
        <s v="op5"/>
        <s v="op6"/>
        <s v="op7"/>
        <s v="op8"/>
        <s v="op9"/>
        <s v="op10"/>
        <s v="op11"/>
        <s v="op12"/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monica"/>
        <s v="yeferson"/>
        <s v="anderson "/>
        <s v="saray"/>
      </sharedItems>
    </cacheField>
  </cacheFields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4" sheet="CAMISA COMBINADA DRILL"/>
  </cacheSource>
  <cacheFields>
    <cacheField name="OPERACIÓN" numFmtId="0">
      <sharedItems>
        <s v="unir delantero*2"/>
        <s v="pegar refelctivo delantero"/>
        <s v="hacer perilla sencilla"/>
        <s v="encarar tapa bolsillo"/>
        <s v="pisar tapa bolsillo"/>
        <s v="filetear tapa bolsillo"/>
        <s v="ruedo de bolsillo"/>
        <s v="parchar bolsillo"/>
        <s v="perilla de manga izq"/>
        <s v="perilla manga der"/>
        <s v="ruedo de puños *2"/>
        <s v="encarar cuello"/>
        <s v="ruedo de pie de cuello"/>
        <s v="pisar cuello"/>
        <s v="armar cuello"/>
        <s v="armar tallas"/>
        <s v="unir espalda"/>
        <s v="pegar refrectivo espalda"/>
        <s v="armar charretel"/>
        <s v="unir hombro"/>
        <s v="pisar hombro"/>
        <s v="pegar manga"/>
        <s v="pisar manga"/>
        <s v="cerrar camisa"/>
        <s v="pisar costado"/>
        <s v="pegar cuello"/>
        <s v="pegar puños"/>
        <s v="ruedo de camisa"/>
        <s v="pisar puños"/>
        <s v="pisar charretera"/>
        <s v="poner charretera en manga"/>
        <s v="hacer perilla doble"/>
      </sharedItems>
    </cacheField>
    <cacheField name="PRECEDENCIA" numFmtId="0">
      <sharedItems>
        <s v="N/A"/>
        <s v="A"/>
        <s v="B"/>
        <s v="D"/>
        <s v="E"/>
        <s v="G"/>
        <s v="M"/>
        <s v="N "/>
        <s v="Q"/>
        <s v="T"/>
        <s v="U"/>
        <s v="V"/>
        <s v="W"/>
        <s v="X"/>
        <s v="Z"/>
        <s v="AA"/>
        <s v="AB"/>
        <s v="S"/>
        <s v="AD"/>
      </sharedItems>
    </cacheField>
    <cacheField name="MAQUINA" numFmtId="0">
      <sharedItems>
        <s v="PL"/>
        <s v="2 AG 1/4"/>
        <s v="FL"/>
      </sharedItems>
    </cacheField>
    <cacheField name="SAM" numFmtId="164">
      <sharedItems containsString="0" containsBlank="1" containsNumber="1">
        <n v="18.9"/>
        <n v="45.1"/>
        <n v="37.3"/>
        <n v="17.3"/>
        <n v="10.6"/>
        <n v="2.2"/>
        <n v="6.9"/>
        <n v="88.4"/>
        <n v="54.3"/>
        <n v="27.0"/>
        <n v="20.2"/>
        <n v="30.2"/>
        <n v="15.9"/>
        <n v="195.3"/>
        <n v="5.8"/>
        <n v="40.2"/>
        <n v="68.6"/>
        <m/>
        <n v="14.1"/>
        <n v="10.7"/>
        <n v="48.2"/>
        <n v="27.9"/>
        <n v="33.8"/>
        <n v="40.6"/>
        <n v="256.1"/>
        <n v="164.4"/>
        <n v="140.4"/>
        <n v="31.5"/>
        <n v="52.6"/>
      </sharedItems>
    </cacheField>
    <cacheField name="OPERARIO" numFmtId="0">
      <sharedItems containsString="0" containsBlank="1">
        <m/>
      </sharedItems>
    </cacheField>
    <cacheField name="OP" numFmtId="0">
      <sharedItems containsBlank="1">
        <s v="op1"/>
        <s v="op2"/>
        <s v="op3"/>
        <s v="op4"/>
        <s v="op5"/>
        <s v="op6"/>
        <m/>
        <s v="op8"/>
        <s v="op9"/>
        <s v="op10"/>
        <s v="op11"/>
        <s v="op12"/>
      </sharedItems>
    </cacheField>
    <cacheField name="SECCIÓN" numFmtId="0">
      <sharedItems containsString="0" containsBlank="1">
        <m/>
      </sharedItems>
    </cacheField>
    <cacheField name="OPERARIO A" numFmtId="0">
      <sharedItems>
        <s v="Cristian "/>
        <s v="Alejandro "/>
        <s v="Brayan "/>
        <s v="gerson "/>
        <s v="Yesica "/>
        <s v="franklin "/>
        <s v="jhan carlos "/>
        <s v="masiel "/>
      </sharedItems>
    </cacheField>
  </cacheFields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4" sheet="CAMISA COMBINADA DRILL cens"/>
  </cacheSource>
  <cacheFields>
    <cacheField name="OPERACIÓN" numFmtId="0">
      <sharedItems>
        <s v="unir delantero*2"/>
        <s v="pegar refelctivo delantero"/>
        <s v="hacer perilla sencilla"/>
        <s v="encarar tapa bolsillo"/>
        <s v="pisar tapa bolsillo"/>
        <s v="filetear tapa bolsillo"/>
        <s v="ruedo de bolsillo"/>
        <s v="parchar bolsillo"/>
        <s v="perilla de manga izq"/>
        <s v="perilla manga der"/>
        <s v="ruedo de puños *2"/>
        <s v="encarar cuello"/>
        <s v="ruedo de pie de cuello"/>
        <s v="pisar cuello"/>
        <s v="armar cuello"/>
        <s v="armar tallas"/>
        <s v="unir espalda"/>
        <s v="pegar refrectivo espalda"/>
        <s v="armar charretel"/>
        <s v="unir hombro"/>
        <s v="pisar hombro"/>
        <s v="pegar manga"/>
        <s v="pisar manga"/>
        <s v="cerrar camisa"/>
        <s v="pisar costado"/>
        <s v="pegar cuello"/>
        <s v="pegar puños"/>
        <s v="ruedo de camisa"/>
        <s v="pisar puños"/>
        <s v="pisar charretera"/>
        <s v="poner charretera en manga"/>
        <s v="hacer perilla doble"/>
      </sharedItems>
    </cacheField>
    <cacheField name="PRECEDENCIA" numFmtId="0">
      <sharedItems>
        <s v="N/A"/>
        <s v="A"/>
        <s v="B"/>
        <s v="D"/>
        <s v="E"/>
        <s v="G"/>
        <s v="M"/>
        <s v="N "/>
        <s v="Q"/>
        <s v="T"/>
        <s v="U"/>
        <s v="V"/>
        <s v="W"/>
        <s v="X"/>
        <s v="Z"/>
        <s v="AA"/>
        <s v="AB"/>
        <s v="S"/>
        <s v="AD"/>
      </sharedItems>
    </cacheField>
    <cacheField name="MAQUINA" numFmtId="0">
      <sharedItems>
        <s v="PL"/>
        <s v="2 AG 1/4"/>
        <s v="FL"/>
      </sharedItems>
    </cacheField>
    <cacheField name="SAM" numFmtId="164">
      <sharedItems containsString="0" containsBlank="1" containsNumber="1">
        <n v="18.9"/>
        <n v="45.1"/>
        <n v="37.3"/>
        <n v="17.3"/>
        <n v="10.6"/>
        <n v="2.2"/>
        <n v="6.9"/>
        <n v="88.4"/>
        <n v="54.3"/>
        <n v="27.0"/>
        <n v="20.2"/>
        <n v="30.2"/>
        <n v="15.9"/>
        <n v="195.3"/>
        <n v="5.8"/>
        <n v="40.2"/>
        <n v="68.6"/>
        <m/>
        <n v="14.1"/>
        <n v="10.7"/>
        <n v="48.2"/>
        <n v="27.9"/>
        <n v="33.8"/>
        <n v="40.6"/>
        <n v="256.1"/>
        <n v="164.4"/>
        <n v="140.4"/>
        <n v="31.5"/>
        <n v="52.6"/>
      </sharedItems>
    </cacheField>
    <cacheField name="OPERARIO" numFmtId="0">
      <sharedItems containsString="0" containsBlank="1">
        <m/>
      </sharedItems>
    </cacheField>
    <cacheField name="OP" numFmtId="0">
      <sharedItems containsBlank="1">
        <s v="op1"/>
        <s v="op2"/>
        <s v="op3"/>
        <s v="op4"/>
        <s v="op5"/>
        <s v="op6"/>
        <m/>
        <s v="op8"/>
        <s v="op9"/>
        <s v="op10"/>
        <s v="op11"/>
        <s v="op12"/>
      </sharedItems>
    </cacheField>
    <cacheField name="SECCIÓN" numFmtId="0">
      <sharedItems containsString="0" containsBlank="1">
        <m/>
      </sharedItems>
    </cacheField>
    <cacheField name="OPERARIO A" numFmtId="0">
      <sharedItems>
        <s v="Cristian "/>
        <s v="Alejandro "/>
        <s v="Brayan "/>
        <s v="gerson "/>
        <s v="Yesica "/>
        <s v="franklin "/>
        <s v="jhan carlos "/>
        <s v="masiel "/>
      </sharedItems>
    </cacheField>
  </cacheFields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9" sheet="Copia de CAMISA SOLDADOR"/>
  </cacheSource>
  <cacheFields>
    <cacheField name="OPERACIÓN" numFmtId="0">
      <sharedItems>
        <s v="encarar tapas*2"/>
        <s v="ruedo bolsillo*2"/>
        <s v="ruedo puños*2"/>
        <s v="ruedo pie cuello"/>
        <s v="encarar cuello"/>
        <s v="perilla manga izq"/>
        <s v="perilla manga dere"/>
        <s v="perilla sencilla"/>
        <s v="perilla doble"/>
        <s v="pisar tapa"/>
        <s v="filetear tapa"/>
        <s v="pisar cuello"/>
        <s v="armar cuello"/>
        <s v="armar tallas"/>
        <s v="parchar"/>
        <s v="unir admilla"/>
        <s v="pisar admilla"/>
        <s v="unir hombro"/>
        <s v="pisar hombro"/>
        <s v="pegar manga"/>
        <s v="pisar manga"/>
        <s v="cerrar costado"/>
        <s v="pisar costado"/>
        <s v="pegar cuello"/>
        <s v="pegar puño"/>
        <s v="ruedo camisa"/>
        <s v="pisar puños"/>
      </sharedItems>
    </cacheField>
    <cacheField name="PRECEDENCIA" numFmtId="0">
      <sharedItems>
        <s v="N/A"/>
        <s v="A"/>
        <s v="J"/>
        <s v="E"/>
        <s v="L"/>
        <s v="K-B"/>
        <s v="P"/>
        <s v="Q"/>
        <s v="R"/>
        <s v="S"/>
        <s v="T"/>
        <s v="U"/>
        <s v="V"/>
        <s v="W"/>
        <s v="X"/>
        <s v="Y"/>
        <s v="Z"/>
      </sharedItems>
    </cacheField>
    <cacheField name="MAQUINA" numFmtId="0">
      <sharedItems>
        <s v="PL"/>
        <s v="2 AG 1/4"/>
        <s v="FL"/>
      </sharedItems>
    </cacheField>
    <cacheField name="SAM" numFmtId="164">
      <sharedItems containsSemiMixedTypes="0" containsString="0" containsNumber="1">
        <n v="34.6"/>
        <n v="13.8"/>
        <n v="17.4"/>
        <n v="20.2"/>
        <n v="16.2"/>
        <n v="97.8"/>
        <n v="30.7"/>
        <n v="50.8"/>
        <n v="25.6"/>
        <n v="5.8"/>
        <n v="14.3"/>
        <n v="134.3"/>
        <n v="99.8"/>
        <n v="7.5"/>
        <n v="8.4"/>
        <n v="12.8"/>
        <n v="16.5"/>
        <n v="26.9"/>
        <n v="52.8"/>
        <n v="35.0"/>
        <n v="39.6"/>
        <n v="151.6"/>
        <n v="154.3"/>
        <n v="145.4"/>
        <n v="54.4"/>
      </sharedItems>
    </cacheField>
    <cacheField name="OPERARIO" numFmtId="0">
      <sharedItems containsString="0" containsBlank="1">
        <m/>
      </sharedItems>
    </cacheField>
    <cacheField name="OP" numFmtId="0">
      <sharedItems>
        <s v="op1"/>
        <s v="op2"/>
        <s v="op3"/>
        <s v="op4"/>
        <s v="op5"/>
        <s v="op6"/>
        <s v="op7"/>
        <s v="op8"/>
        <s v="op9"/>
        <s v="op10"/>
        <s v="op11"/>
        <s v="op12"/>
      </sharedItems>
    </cacheField>
    <cacheField name="SECCIÓN" numFmtId="0">
      <sharedItems containsString="0" containsBlank="1">
        <m/>
      </sharedItems>
    </cacheField>
    <cacheField name="OPERARIO A" numFmtId="0">
      <sharedItems>
        <s v="alejandro"/>
        <s v="cristian"/>
        <s v="yessica"/>
        <s v="masiel"/>
        <s v="brayan"/>
        <s v="gerson"/>
        <s v="franklin"/>
        <s v="jhan carlos"/>
      </sharedItems>
    </cacheField>
  </cacheFields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5" sheet="CAMISA MEGASER"/>
  </cacheSource>
  <cacheFields>
    <cacheField name="OPERACIÓN" numFmtId="0">
      <sharedItems>
        <s v="pegar reflectivo frente*2"/>
        <s v="pegar reflectivo espalda*2"/>
        <s v="pegar reflectivo mangas*2"/>
        <s v="unir espalda"/>
        <s v="pisar espalda"/>
        <s v="unir delantero*2"/>
        <s v="pisar delantero*2"/>
        <s v="ruedo bolsillo*2"/>
        <s v="ruedo pie cuello"/>
        <s v="encarar cuello"/>
        <s v="ruedo puños*2"/>
        <s v="pisar cuello "/>
        <s v="perilla sencilla"/>
        <s v="perilla manga iz"/>
        <s v="perilla manga der"/>
        <s v="armar cuello"/>
        <s v="armar tallas"/>
        <s v="parchar"/>
        <s v="embonar guarda boton"/>
        <s v="pisar guarda boton"/>
        <s v="filitear guarda boton"/>
        <s v="pegar guarda boton del"/>
        <s v="unir hombro"/>
        <s v="pisar hombro"/>
        <s v="pegar manga"/>
        <s v="pisar manga"/>
        <s v="cerrar costado"/>
        <s v="pisar costado"/>
        <s v="pegar cuello"/>
        <s v="pegar puño"/>
        <s v="ruedo camisa"/>
        <s v="pisar puños"/>
      </sharedItems>
    </cacheField>
    <cacheField name="PRECEDENCIA" numFmtId="0">
      <sharedItems>
        <s v="N/A"/>
        <s v="B"/>
        <s v="D"/>
        <s v="A"/>
        <s v="F"/>
        <s v="J"/>
        <s v="E"/>
        <s v="L-I"/>
        <s v="N-M"/>
        <s v="T"/>
        <s v="U"/>
        <s v="V"/>
        <s v="W"/>
        <s v="X"/>
        <s v="Y"/>
        <s v="Z"/>
        <s v="AA"/>
        <s v="AB"/>
        <s v="AC"/>
        <s v="AD"/>
        <s v="AE"/>
        <s v="AF"/>
      </sharedItems>
    </cacheField>
    <cacheField name="MAQUINA" numFmtId="0">
      <sharedItems>
        <s v="2 AG 1/4"/>
        <s v="FL"/>
        <s v="PL"/>
      </sharedItems>
    </cacheField>
    <cacheField name="SAM" numFmtId="164">
      <sharedItems containsSemiMixedTypes="0" containsString="0" containsNumber="1">
        <n v="66.8"/>
        <n v="68.1"/>
        <n v="78.8"/>
        <n v="11.7"/>
        <n v="8.0"/>
        <n v="23.4"/>
        <n v="16.0"/>
        <n v="13.8"/>
        <n v="16.9"/>
        <n v="21.3"/>
        <n v="78.6"/>
        <n v="8.4"/>
        <n v="48.5"/>
        <n v="42.0"/>
        <n v="80.8"/>
        <n v="5.8"/>
        <n v="95.9"/>
        <n v="31.5"/>
        <n v="19.3"/>
        <n v="7.3"/>
        <n v="60.0"/>
        <n v="10.8"/>
        <n v="34.3"/>
        <n v="27.2"/>
        <n v="44.4"/>
        <n v="22.2"/>
        <n v="108.8"/>
        <n v="130.6"/>
        <n v="114.7"/>
        <n v="34.8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alejandro"/>
        <s v="gerson"/>
        <s v="jhan carlos"/>
        <s v="cristian"/>
        <s v="masiel"/>
        <s v="yessica"/>
        <s v="brayan"/>
        <s v="franklin"/>
      </sharedItems>
    </cacheField>
  </cacheFields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9" sheet="BATA DE CDM"/>
  </cacheSource>
  <cacheFields>
    <cacheField name="OPERACIÓN" numFmtId="0">
      <sharedItems>
        <s v="poner falso espalda"/>
        <s v="armar talla"/>
        <s v="filetear delantero*2"/>
        <s v="pisar delantero*2"/>
        <s v="pisar guarda boton"/>
        <s v="filetear guarda boton"/>
        <s v="poner guarda boton del"/>
        <s v="fijar delanteri y trasero"/>
        <s v="filetear hombro"/>
        <s v="pisar hombro"/>
        <s v="pegar manga"/>
        <s v="pisar manga"/>
        <s v="cerrar costado"/>
        <s v="hacer avertura*2"/>
        <s v="ruedo bata"/>
        <s v="ruedo manga"/>
        <s v="pisar puño"/>
      </sharedItems>
    </cacheField>
    <cacheField name="PRECEDENCIA" numFmtId="0">
      <sharedItems>
        <s v="N/A"/>
        <s v="C"/>
        <s v="E"/>
        <s v="F"/>
        <s v="G"/>
        <s v="H"/>
        <s v="I"/>
        <s v="J"/>
        <s v="K"/>
        <s v="L"/>
        <s v="M"/>
        <s v="N"/>
        <s v="O"/>
      </sharedItems>
    </cacheField>
    <cacheField name="MAQUINA" numFmtId="0">
      <sharedItems>
        <s v="PL"/>
        <s v="FL"/>
      </sharedItems>
    </cacheField>
    <cacheField name="SAM" numFmtId="164">
      <sharedItems containsString="0" containsBlank="1" containsNumber="1">
        <n v="34.0"/>
        <m/>
        <n v="75.6"/>
        <n v="39.1"/>
        <n v="12.8"/>
        <n v="83.7"/>
        <n v="89.5"/>
        <n v="57.3"/>
        <n v="62.2"/>
        <n v="138.6"/>
        <n v="175.0"/>
        <n v="35.0"/>
      </sharedItems>
    </cacheField>
    <cacheField name="OPERARIO" numFmtId="0">
      <sharedItems containsString="0" containsBlank="1">
        <m/>
      </sharedItems>
    </cacheField>
    <cacheField name="OP" numFmtId="0">
      <sharedItems>
        <s v="op1"/>
        <s v="op2"/>
        <s v="op3"/>
        <s v="op4"/>
        <s v="op5"/>
      </sharedItems>
    </cacheField>
    <cacheField name="SECCIÓN" numFmtId="0">
      <sharedItems containsString="0" containsBlank="1">
        <m/>
      </sharedItems>
    </cacheField>
    <cacheField name="OPERARIO A" numFmtId="0">
      <sharedItems>
        <s v="alejandro"/>
        <s v="franklin"/>
        <s v="cristian"/>
        <s v="jhan carlos"/>
        <s v="masiel"/>
      </sharedItems>
    </cacheField>
  </cacheFields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CAMISA ARROCERA GELVEZ CABALLER"/>
  </cacheSource>
  <cacheFields>
    <cacheField name="OPERACIÓN" numFmtId="0">
      <sharedItems containsBlank="1">
        <s v="pegar pieza de cofia "/>
        <s v="cerrar tapabocas de cofia"/>
        <s v="cerrar hombros "/>
        <s v="pegar manga x2 "/>
        <s v="cerrar pieza de hombros con espuma x2"/>
        <s v="pisar mangas"/>
        <s v="pisar hombro"/>
        <s v="pegar pieza de espuma en hombro haciendo figuras x2"/>
        <s v="hacer ruedo de tapabocas "/>
        <s v="hacer ruedo de cofia"/>
        <s v="cerrar costados pegando marquilla "/>
        <s v="pegar caucho a puño x2 "/>
        <s v="pisar puño x2"/>
        <s v="pegar cofia y tapabocas a camisa"/>
        <s v="fijar cofia y tapabocas a camisa"/>
        <s v="pisar cuello de cofia montando marquilla "/>
        <s v="hacer ruedo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103.0"/>
        <n v="20.3"/>
        <n v="27.7"/>
        <n v="77.6"/>
        <n v="136.0"/>
        <n v="70.9"/>
        <n v="23.8"/>
        <n v="410.8"/>
        <n v="53.3"/>
        <n v="68.9"/>
        <n v="139.9"/>
        <n v="75.2"/>
        <n v="54.4"/>
        <n v="88.0"/>
        <n v="121.6"/>
        <n v="101.0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CAMISA POLO CABALLERO "/>
  </cacheSource>
  <cacheFields>
    <cacheField name="OPERACIÓN" numFmtId="0">
      <sharedItems containsBlank="1">
        <s v="ruedo perilla"/>
        <s v="poner interlon perilla "/>
        <s v="hacer perilla"/>
        <s v="armar tallas"/>
        <s v="pegar puño"/>
        <s v="ruedo tapa costura "/>
        <s v="unir hombro"/>
        <s v="pegar manga"/>
        <s v="pisar hombro,manga y puños "/>
        <s v="poner cuello"/>
        <s v="pisar cuello"/>
        <s v="cerrar camisa"/>
        <s v="ruedo camisa"/>
        <s v="remate de puños"/>
        <s v=" pisar puntas puños"/>
        <s v="parchado "/>
        <s v="pisar perilla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90.2"/>
        <n v="44.285999999999994"/>
        <n v="72.102"/>
        <n v="8.54"/>
        <n v="25.3"/>
        <n v="20.862000000000002"/>
        <n v="34.403999999999996"/>
        <n v="75.762"/>
        <n v="77.714"/>
        <n v="111.63"/>
        <n v="78.08"/>
        <n v="103.7"/>
        <n v="45.994"/>
        <n v="28.182000000000002"/>
        <n v="14.0"/>
        <n v="130.4"/>
        <n v="18.4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CAMISA POLO DAMA "/>
  </cacheSource>
  <cacheFields>
    <cacheField name="OPERACIÓN" numFmtId="0">
      <sharedItems containsBlank="1">
        <s v="ruedo perilla"/>
        <s v="poner interlon perilla "/>
        <s v="hacer perilla"/>
        <s v="armar tallas"/>
        <s v="pegar puño"/>
        <s v="ruedo tapa costura "/>
        <s v="unir hombro"/>
        <s v="pegar manga"/>
        <s v="pisar hombro,manga y puños "/>
        <s v="poner cuello"/>
        <s v="pisar cuello"/>
        <s v="cerrar camisa"/>
        <s v="ruedo camisa"/>
        <s v="remate de puños"/>
        <s v="pisar perilla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9.76"/>
        <n v="44.285999999999994"/>
        <n v="72.102"/>
        <n v="8.54"/>
        <n v="18.544"/>
        <n v="20.862000000000002"/>
        <n v="34.403999999999996"/>
        <n v="75.762"/>
        <n v="77.714"/>
        <n v="111.63"/>
        <n v="78.08"/>
        <n v="103.7"/>
        <n v="45.994"/>
        <n v="28.182000000000002"/>
        <n v="18.4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5" sheet="CAMISA POLO EQUIPLAST- DC"/>
  </cacheSource>
  <cacheFields>
    <cacheField name="OPERACIÓN" numFmtId="0">
      <sharedItems>
        <s v="armar tallas"/>
        <s v="pegar puño"/>
        <s v="ruedo tapa costura "/>
        <s v="unir hombro"/>
        <s v="pegar manga"/>
        <s v="pisar hombro,manga y puños "/>
        <s v="cerrar camisa"/>
        <s v="ruedo camisa"/>
        <s v="remate de puños"/>
        <s v=" pisar puntas puños"/>
        <s v="parchado "/>
        <s v="pisar perilla"/>
        <s v="armar perilla con cierre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emiMixedTypes="0" containsString="0" containsNumber="1">
        <n v="10.4"/>
        <n v="30.9"/>
        <n v="25.5"/>
        <n v="42.0"/>
        <n v="92.5"/>
        <n v="94.8"/>
        <n v="126.5"/>
        <n v="56.1"/>
        <n v="28.3"/>
        <n v="17.1"/>
        <n v="159.1"/>
        <n v="22.4"/>
        <n v="205.9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 CAMISA POLO CABALLERO REFLE AG"/>
  </cacheSource>
  <cacheFields>
    <cacheField name="OPERACIÓN" numFmtId="0">
      <sharedItems>
        <s v="ruedo perilla"/>
        <s v="poner interlon perilla "/>
        <s v="hacer perilla"/>
        <s v="armar tallas"/>
        <s v="pegar puño"/>
        <s v="ruedo tapa costura "/>
        <s v="unir hombro"/>
        <s v="pegar manga"/>
        <s v="pisar hombro,manga y puños "/>
        <s v="poner cuello"/>
        <s v="pisar cuello"/>
        <s v="cerrar camisa"/>
        <s v="ruedo camisa"/>
        <s v="remate de puños"/>
        <s v=" pisar puntas puños"/>
        <s v="parchado "/>
        <s v="pisar perilla"/>
        <s v="pegar reflectivo delantero x2"/>
      </sharedItems>
    </cacheField>
    <cacheField name="PRECEDENCIA" numFmtId="0">
      <sharedItems containsString="0" containsBlank="1">
        <m/>
      </sharedItems>
    </cacheField>
    <cacheField name="MAQUINA" numFmtId="0">
      <sharedItems containsBlank="1">
        <m/>
        <s v="pl"/>
      </sharedItems>
    </cacheField>
    <cacheField name="SAM" numFmtId="164">
      <sharedItems containsSemiMixedTypes="0" containsString="0" containsNumber="1">
        <n v="90.2"/>
        <n v="44.285999999999994"/>
        <n v="72.102"/>
        <n v="8.54"/>
        <n v="25.3"/>
        <n v="20.862000000000002"/>
        <n v="34.403999999999996"/>
        <n v="75.762"/>
        <n v="77.714"/>
        <n v="111.63"/>
        <n v="78.08"/>
        <n v="103.7"/>
        <n v="45.994"/>
        <n v="28.182000000000002"/>
        <n v="14.0"/>
        <n v="130.4"/>
        <n v="18.4"/>
        <n v="78.1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Blank="1">
        <m/>
        <s v="Darwin"/>
      </sharedItems>
    </cacheField>
  </cacheFields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CAMISA POLO DAMA REFLE AGUA DE "/>
  </cacheSource>
  <cacheFields>
    <cacheField name="OPERACIÓN" numFmtId="0">
      <sharedItems containsBlank="1">
        <s v="ruedo perilla"/>
        <s v="poner interlon perilla "/>
        <s v="hacer perilla"/>
        <s v="armar tallas"/>
        <s v="pegar puño"/>
        <s v="ruedo tapa costura "/>
        <s v="unir hombro"/>
        <s v="pegar manga"/>
        <s v="pisar hombro,manga y puños "/>
        <s v="poner cuello"/>
        <s v="pisar cuello"/>
        <s v="cerrar camisa"/>
        <s v="ruedo camisa"/>
        <s v="remate de puños"/>
        <s v="pisar perilla"/>
        <s v="pegar reflectivo delantero x2"/>
        <s v="pegar reflectivo trasero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Blank="1">
        <m/>
        <s v="pl"/>
      </sharedItems>
    </cacheField>
    <cacheField name="SAM" numFmtId="164">
      <sharedItems containsString="0" containsBlank="1" containsNumber="1">
        <n v="9.76"/>
        <n v="44.285999999999994"/>
        <n v="72.102"/>
        <n v="8.54"/>
        <n v="18.544"/>
        <n v="20.862000000000002"/>
        <n v="34.403999999999996"/>
        <n v="75.762"/>
        <n v="77.714"/>
        <n v="111.63"/>
        <n v="78.08"/>
        <n v="103.7"/>
        <n v="45.994"/>
        <n v="28.182000000000002"/>
        <n v="18.4"/>
        <n v="78.1"/>
        <n v="38.6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CAMISA POLO PERILLA CON SESGO C"/>
  </cacheSource>
  <cacheFields>
    <cacheField name="OPERACIÓN" numFmtId="0">
      <sharedItems containsBlank="1">
        <m/>
        <s v="montar sesgo en interlon"/>
        <s v="hacer perilla"/>
        <s v="armar tallas"/>
        <s v="pegar puño"/>
        <s v="ruedo tapa costura "/>
        <s v="unir hombro"/>
        <s v="pegar manga"/>
        <s v="pisar hombro,manga y puños "/>
        <s v="poner cuello"/>
        <s v="pisar cuello"/>
        <s v="cerrar camisa"/>
        <s v="ruedo camisa"/>
        <s v="remate de puños"/>
        <s v=" pisar puntas puños"/>
        <s v="parchado "/>
        <s v="pegar dos tapas al interlon"/>
        <s v="pisar el orillo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0">
      <sharedItems containsString="0" containsBlank="1" containsNumber="1">
        <m/>
        <n v="44.285999999999994"/>
        <n v="72.102"/>
        <n v="8.54"/>
        <n v="25.3"/>
        <n v="20.862000000000002"/>
        <n v="34.403999999999996"/>
        <n v="75.762"/>
        <n v="77.714"/>
        <n v="111.63"/>
        <n v="78.08"/>
        <n v="103.7"/>
        <n v="45.994"/>
        <n v="28.182000000000002"/>
        <n v="14.0"/>
        <n v="130.4"/>
        <n v="18.4"/>
        <n v="103.5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5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CAMISA POLO PECHO Y ESPALDA CON"/>
  </cacheSource>
  <cacheFields>
    <cacheField name="OPERACIÓN" numFmtId="0">
      <sharedItems>
        <s v="montar sesgo en interlon"/>
        <s v="hacer perilla"/>
        <s v="armar tallas"/>
        <s v="pegar puño"/>
        <s v="ruedo tapa costura "/>
        <s v="unir hombro"/>
        <s v="pegar manga"/>
        <s v="pisar hombro,manga y puños "/>
        <s v="poner cuello"/>
        <s v="pisar cuello"/>
        <s v="cerrar camisa"/>
        <s v="ruedo camisa"/>
        <s v="remate de puños"/>
        <s v=" pisar puntas puños"/>
        <s v="parchado "/>
        <s v="pegar dos tapas al interlon"/>
        <s v="pisar el orillo"/>
        <s v="dobles de la perilla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emiMixedTypes="0" containsString="0" containsNumber="1">
        <n v="44.285999999999994"/>
        <n v="72.102"/>
        <n v="8.54"/>
        <n v="25.3"/>
        <n v="20.862000000000002"/>
        <n v="34.403999999999996"/>
        <n v="75.762"/>
        <n v="77.714"/>
        <n v="111.63"/>
        <n v="78.08"/>
        <n v="103.7"/>
        <n v="45.994"/>
        <n v="28.182000000000002"/>
        <n v="14.0"/>
        <n v="130.4"/>
        <n v="18.4"/>
        <n v="103.5"/>
        <n v="17.8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6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CAMISA POLO CERAMICA ITALIA"/>
  </cacheSource>
  <cacheFields>
    <cacheField name="OPERACIÓN" numFmtId="0">
      <sharedItems>
        <s v="ruedo perilla"/>
        <s v="poner interlon perilla "/>
        <s v="hacer perilla"/>
        <s v="armar tallas"/>
        <s v="pegar puño"/>
        <s v="ruedo tapa costura "/>
        <s v="unir hombro"/>
        <s v="pegar manga"/>
        <s v="pisar hombro,manga y puños "/>
        <s v="poner cuello"/>
        <s v="pisar cuello"/>
        <s v="cerrar camisa"/>
        <s v="ruedo camisa"/>
        <s v="remate de puños"/>
        <s v="unir malla al metido x2"/>
        <s v="pisar malla x2"/>
        <s v="montar metido delantero x2 "/>
        <s v="marcar mangas x2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emiMixedTypes="0" containsString="0" containsNumber="1">
        <n v="9.76"/>
        <n v="44.285999999999994"/>
        <n v="72.102"/>
        <n v="8.54"/>
        <n v="18.544"/>
        <n v="20.862000000000002"/>
        <n v="34.403999999999996"/>
        <n v="75.762"/>
        <n v="77.714"/>
        <n v="111.63"/>
        <n v="78.08"/>
        <n v="103.7"/>
        <n v="45.994"/>
        <n v="28.182000000000002"/>
        <n v="29.7781"/>
        <n v="17.666"/>
        <n v="65.4126"/>
        <n v="64.372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6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POLO- SUPERMERCADO LUCIO"/>
  </cacheSource>
  <cacheFields>
    <cacheField name="OPERACIÓN" numFmtId="49">
      <sharedItems>
        <s v="FIJAR SESGO EN INTERLON"/>
        <s v="ARMAR PERILLA"/>
        <s v="MONTAR PERILLA"/>
        <s v="MONTAR SESGO EN CUELLO "/>
        <s v="encarar cuello"/>
        <s v="pisar cuello"/>
        <s v="VOLTEAR CUELLO"/>
        <s v="armar tallas"/>
        <s v="MONTAR puño X2"/>
        <s v="pisar puño"/>
        <s v="MONTAR SESGO EN PUÑO X2"/>
        <s v="unir hombro"/>
        <s v="pisar hombro"/>
        <s v="pegar manga"/>
        <s v="pisar manga"/>
        <s v="cerrar camisa"/>
        <s v="pegar cuello"/>
      </sharedItems>
    </cacheField>
    <cacheField name="PRECEDENCIA" numFmtId="0">
      <sharedItems containsString="0" containsBlank="1">
        <m/>
      </sharedItems>
    </cacheField>
    <cacheField name="MAQUINA" numFmtId="0">
      <sharedItems>
        <s v="PL"/>
        <s v="FL"/>
      </sharedItems>
    </cacheField>
    <cacheField name="SAM" numFmtId="164">
      <sharedItems containsSemiMixedTypes="0" containsString="0" containsNumber="1">
        <n v="14.5"/>
        <n v="65.29"/>
        <n v="83.19"/>
        <n v="21.9"/>
        <n v="41.14"/>
        <n v="30.7"/>
        <n v="14.3"/>
        <n v="6.4"/>
        <n v="50.6"/>
        <n v="18.0"/>
        <n v="46.5"/>
        <n v="21.6"/>
        <n v="20.6"/>
        <n v="42.9"/>
        <n v="43.3"/>
        <n v="55.5"/>
        <n v="80.0"/>
        <n v="75.4"/>
      </sharedItems>
    </cacheField>
    <cacheField name="OPERARIO" numFmtId="0">
      <sharedItems containsString="0" containsBlank="1">
        <m/>
      </sharedItems>
    </cacheField>
    <cacheField name="OP" numFmtId="0">
      <sharedItems containsBlank="1">
        <s v="op1"/>
        <m/>
        <s v="op2"/>
        <s v="op3"/>
        <s v="op4"/>
        <s v="op5"/>
      </sharedItems>
    </cacheField>
    <cacheField name="SECCIÓN" numFmtId="0">
      <sharedItems containsString="0" containsBlank="1">
        <m/>
      </sharedItems>
    </cacheField>
    <cacheField name="OPERARIO A" numFmtId="0">
      <sharedItems>
        <s v="andrea"/>
        <s v="niledys"/>
        <s v="maria"/>
      </sharedItems>
    </cacheField>
  </cacheFields>
</pivotCacheDefinition>
</file>

<file path=xl/pivotCache/pivotCacheDefinition6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CAMISA POLO-DAMA CYP TERMINADOS"/>
  </cacheSource>
  <cacheFields>
    <cacheField name="OPERACIÓN" numFmtId="0">
      <sharedItems>
        <s v="ruedo perilla"/>
        <s v="hacer perilla"/>
        <s v="encarar cuello"/>
        <s v="ruedo pie cuello"/>
        <s v="pisar cuello"/>
        <s v="armar cuello"/>
        <s v="armar tallas"/>
        <s v="pegar puño"/>
        <s v="pisar puño"/>
        <s v="unir hombro"/>
        <s v="pisar hombro"/>
        <s v="pegar manga"/>
        <s v="pisar manga"/>
        <s v="cerrar camisa"/>
        <s v="pegar cuello"/>
        <s v="ruedo camisa"/>
        <s v="pisar puntas puños"/>
      </sharedItems>
    </cacheField>
    <cacheField name="PRECEDENCIA" numFmtId="0">
      <sharedItems>
        <s v="N/A"/>
        <s v="A"/>
        <s v="C"/>
        <s v="E-D"/>
        <s v="H"/>
        <s v="B"/>
        <s v="J"/>
        <s v="K"/>
        <s v="L"/>
        <s v="M"/>
        <s v="N"/>
        <s v="O"/>
        <s v="P"/>
        <s v="Q"/>
      </sharedItems>
    </cacheField>
    <cacheField name="MAQUINA" numFmtId="0">
      <sharedItems>
        <s v="PL"/>
        <s v="FL"/>
        <s v="COLL"/>
      </sharedItems>
    </cacheField>
    <cacheField name="SAM" numFmtId="164">
      <sharedItems containsSemiMixedTypes="0" containsString="0" containsNumber="1">
        <n v="89.2"/>
        <n v="120.0"/>
        <n v="43.6"/>
        <n v="15.9"/>
        <n v="26.9"/>
        <n v="125.3"/>
        <n v="6.4"/>
        <n v="25.3"/>
        <n v="18.0"/>
        <n v="21.6"/>
        <n v="20.6"/>
        <n v="42.9"/>
        <n v="43.3"/>
        <n v="50.5"/>
        <n v="80.0"/>
        <n v="75.4"/>
        <n v="29.4"/>
        <n v="13.9"/>
      </sharedItems>
    </cacheField>
    <cacheField name="OPERARIO" numFmtId="0">
      <sharedItems containsString="0" containsBlank="1">
        <m/>
      </sharedItems>
    </cacheField>
    <cacheField name="OP" numFmtId="0">
      <sharedItems>
        <s v="op1"/>
        <s v="op2"/>
        <s v="op3"/>
        <s v="op4"/>
        <s v="op5"/>
        <s v="op6"/>
      </sharedItems>
    </cacheField>
    <cacheField name="SECCIÓN" numFmtId="0">
      <sharedItems containsString="0" containsBlank="1">
        <m/>
      </sharedItems>
    </cacheField>
    <cacheField name="OPERARIO A" numFmtId="0">
      <sharedItems>
        <s v="andrea"/>
        <s v="niledys"/>
        <s v="maria"/>
      </sharedItems>
    </cacheField>
  </cacheFields>
</pivotCacheDefinition>
</file>

<file path=xl/pivotCache/pivotCacheDefinition6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CAMISA POLO-CABALLERO CYP TERMI"/>
  </cacheSource>
  <cacheFields>
    <cacheField name="OPERACIÓN" numFmtId="0">
      <sharedItems>
        <s v="ruedo perilla"/>
        <s v="hacer perilla"/>
        <s v="encarar cuello"/>
        <s v="ruedo pie cuello"/>
        <s v="pisar cuello"/>
        <s v="armar cuello"/>
        <s v="armar tallas"/>
        <s v="pegar puño"/>
        <s v="pisar puño"/>
        <s v="unir hombro"/>
        <s v="pisar hombro"/>
        <s v="pegar manga"/>
        <s v="pisar manga"/>
        <s v="cerrar camisa"/>
        <s v="pegar cuello"/>
        <s v="ruedo camisa"/>
        <s v="pisar puntas puños"/>
      </sharedItems>
    </cacheField>
    <cacheField name="PRECEDENCIA" numFmtId="0">
      <sharedItems>
        <s v="N/A"/>
        <s v="A"/>
        <s v="C"/>
        <s v="E-D"/>
        <s v="H"/>
        <s v="B"/>
        <s v="J"/>
        <s v="K"/>
        <s v="L"/>
        <s v="M"/>
        <s v="N"/>
        <s v="O"/>
        <s v="P"/>
        <s v="Q"/>
      </sharedItems>
    </cacheField>
    <cacheField name="MAQUINA" numFmtId="0">
      <sharedItems>
        <s v="PL"/>
        <s v="FL"/>
        <s v="COLL"/>
      </sharedItems>
    </cacheField>
    <cacheField name="SAM" numFmtId="164">
      <sharedItems containsSemiMixedTypes="0" containsString="0" containsNumber="1">
        <n v="89.2"/>
        <n v="120.0"/>
        <n v="43.6"/>
        <n v="15.9"/>
        <n v="26.9"/>
        <n v="125.3"/>
        <n v="6.4"/>
        <n v="25.3"/>
        <n v="18.0"/>
        <n v="21.6"/>
        <n v="20.6"/>
        <n v="42.9"/>
        <n v="43.3"/>
        <n v="50.5"/>
        <n v="80.0"/>
        <n v="75.4"/>
        <n v="29.4"/>
        <n v="13.9"/>
      </sharedItems>
    </cacheField>
    <cacheField name="OPERARIO" numFmtId="0">
      <sharedItems containsString="0" containsBlank="1">
        <m/>
      </sharedItems>
    </cacheField>
    <cacheField name="OP" numFmtId="0">
      <sharedItems>
        <s v="op1"/>
        <s v="op2"/>
        <s v="op3"/>
        <s v="op4"/>
        <s v="op5"/>
        <s v="op6"/>
      </sharedItems>
    </cacheField>
    <cacheField name="SECCIÓN" numFmtId="0">
      <sharedItems containsString="0" containsBlank="1">
        <m/>
      </sharedItems>
    </cacheField>
    <cacheField name="OPERARIO A" numFmtId="0">
      <sharedItems>
        <s v="andrea"/>
        <s v="niledys"/>
        <s v="maria"/>
      </sharedItems>
    </cacheField>
  </cacheFields>
</pivotCacheDefinition>
</file>

<file path=xl/pivotCache/pivotCacheDefinition6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CAMISA POLO QUICK"/>
  </cacheSource>
  <cacheFields>
    <cacheField name="OPERACIÓN" numFmtId="0">
      <sharedItems containsBlank="1">
        <s v="ruedo perilla"/>
        <s v="hacer perilla"/>
        <s v="encarar cuello"/>
        <s v="pisar cuello"/>
        <s v="armar cuello"/>
        <s v="armar tallas"/>
        <s v="unir hombro"/>
        <s v="pisar hombro"/>
        <s v="pegar cuello"/>
        <s v="ruedo camisa"/>
        <s v="unir cuello"/>
        <s v="pisado de cuello"/>
        <s v="metido de costado y cerrado x2"/>
        <s v="filete manga x2"/>
        <s v="montar manga tobulares x2"/>
        <m/>
        <s v="RUEDO DE PUÑOS"/>
      </sharedItems>
    </cacheField>
    <cacheField name="PRECEDENCIA" numFmtId="0">
      <sharedItems containsString="0" containsBlank="1">
        <m/>
      </sharedItems>
    </cacheField>
    <cacheField name="MAQUINA" numFmtId="0">
      <sharedItems containsBlank="1">
        <s v="PL"/>
        <s v="FL"/>
        <s v="COLL"/>
        <m/>
      </sharedItems>
    </cacheField>
    <cacheField name="SAM" numFmtId="164">
      <sharedItems containsString="0" containsBlank="1" containsNumber="1">
        <n v="89.2"/>
        <n v="120.0"/>
        <n v="43.6"/>
        <n v="26.9"/>
        <n v="125.3"/>
        <n v="6.4"/>
        <n v="21.6"/>
        <n v="20.6"/>
        <n v="80.0"/>
        <n v="75.4"/>
        <n v="29.4"/>
        <n v="30.0"/>
        <n v="26.0"/>
        <n v="91.74219999999998"/>
        <n v="12.027399999999998"/>
        <n v="65.38839999999999"/>
        <m/>
        <n v="54.449999999999996"/>
      </sharedItems>
    </cacheField>
    <cacheField name="OPERARIO" numFmtId="0">
      <sharedItems containsString="0" containsBlank="1">
        <m/>
      </sharedItems>
    </cacheField>
    <cacheField name="OP" numFmtId="0">
      <sharedItems>
        <s v="op1"/>
        <s v="op2"/>
        <s v="op3"/>
        <s v="op4"/>
        <s v="op5"/>
        <s v="op6"/>
      </sharedItems>
    </cacheField>
    <cacheField name="SECCIÓN" numFmtId="0">
      <sharedItems containsString="0" containsBlank="1">
        <m/>
      </sharedItems>
    </cacheField>
    <cacheField name="OPERARIO A" numFmtId="0">
      <sharedItems>
        <s v="andrea"/>
        <s v="niledys"/>
        <s v="maria"/>
      </sharedItems>
    </cacheField>
  </cacheFields>
</pivotCacheDefinition>
</file>

<file path=xl/pivotCache/pivotCacheDefinition6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COFIAS TIPO N"/>
  </cacheSource>
  <cacheFields>
    <cacheField name="OPERACIÓN" numFmtId="0">
      <sharedItems containsBlank="1">
        <s v="orillo filete"/>
        <s v="ruedo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29.8"/>
        <n v="64.5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Blank="1">
        <s v="daniela"/>
        <s v="darwin"/>
        <m/>
      </sharedItems>
    </cacheField>
  </cacheFields>
</pivotCacheDefinition>
</file>

<file path=xl/pivotCache/pivotCacheDefinition6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POLO-CAMISA OXFORD EQUIPAST DAM"/>
  </cacheSource>
  <cacheFields>
    <cacheField name="OPERACIÓN" numFmtId="0">
      <sharedItems containsBlank="1">
        <s v="fijar interlon"/>
        <s v="fijar interlon bolsillo"/>
        <s v="fijar interlon perilla mangas"/>
        <s v="montar perilla de mangas"/>
        <s v="unir espaldares y pisado"/>
        <s v="orillo bolsillo"/>
        <s v="perilla delantera izquierda"/>
        <s v="perilla delantera derecha"/>
        <s v="unir hombros derecho"/>
        <s v="unir hombros izquierdo"/>
        <s v="puños"/>
        <s v="parchada"/>
        <s v="unir mangas"/>
        <s v="pisar mangas"/>
        <s v="cerrado a costado"/>
        <m/>
        <s v="fallado"/>
        <s v="armar puños 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31.53"/>
        <n v="7.28"/>
        <n v="14.714"/>
        <n v="250.85"/>
        <n v="60.714"/>
        <n v="30.42"/>
        <n v="46.28"/>
        <n v="57.14"/>
        <n v="56.0"/>
        <n v="58.85"/>
        <n v="28.85"/>
        <n v="110.857"/>
        <n v="91.14"/>
        <n v="60.85"/>
        <n v="81.57"/>
        <m/>
        <n v="48.57"/>
        <n v="81.0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Blank="1">
        <s v="montero yaneth"/>
        <s v="edinson"/>
        <m/>
      </sharedItems>
    </cacheField>
  </cacheFields>
</pivotCacheDefinition>
</file>

<file path=xl/pivotCache/pivotCacheDefinition6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1" sheet="POLOS MODULO MARIA"/>
  </cacheSource>
  <cacheFields>
    <cacheField name="OPERACIÓN" numFmtId="0">
      <sharedItems containsBlank="1">
        <s v="reflectivo en manga"/>
        <s v="perillas embundado"/>
        <s v="armado"/>
        <s v="tapa costura"/>
        <s v="unir cuello"/>
        <s v="pisado cuello"/>
        <s v="unir puños"/>
        <s v="unir hombros"/>
        <s v="unir mangas"/>
        <s v="pisado him y p"/>
        <s v="cerrado costado"/>
        <s v="montar cuello pisado en puños"/>
        <s v="ruedo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41.8"/>
        <n v="7.3"/>
        <n v="72.9"/>
        <n v="15.1"/>
        <n v="32.16666"/>
        <n v="25.8"/>
        <n v="32.0"/>
        <n v="26.0"/>
        <n v="46.25"/>
        <n v="67.3"/>
        <n v="66.7"/>
        <n v="196.0"/>
        <n v="37.7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Blank="1">
        <s v="andrea"/>
        <s v="maria "/>
        <m/>
      </sharedItems>
    </cacheField>
  </cacheFields>
</pivotCacheDefinition>
</file>

<file path=xl/pivotCache/pivotCacheDefinition6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COFIAS TIPO DOBLE P"/>
  </cacheSource>
  <cacheFields>
    <cacheField name="OPERACIÓN" numFmtId="0">
      <sharedItems containsBlank="1">
        <s v="armado"/>
        <s v="doble punta"/>
        <s v="ruedo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48.4"/>
        <n v="60.3"/>
        <n v="86.6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Blank="1">
        <s v="daniela"/>
        <s v="javier"/>
        <s v="ana"/>
        <m/>
      </sharedItems>
    </cacheField>
  </cacheFields>
</pivotCacheDefinition>
</file>

<file path=xl/pivotCache/pivotCacheDefinition6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COFIAS TIPO MONJA"/>
  </cacheSource>
  <cacheFields>
    <cacheField name="OPERACIÓN" numFmtId="0">
      <sharedItems containsBlank="1">
        <s v="unir tracero"/>
        <s v="hacer falda"/>
        <s v="ruedo de cofia"/>
        <s v="filetear cofias"/>
        <s v="poner gorra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28.1"/>
        <n v="24.5"/>
        <n v="192.0"/>
        <n v="65.3"/>
        <n v="44.1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7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COFIA MODELO NUEVO 43491"/>
  </cacheSource>
  <cacheFields>
    <cacheField name="OPERACIÓN" numFmtId="0">
      <sharedItems containsBlank="1">
        <s v="ruedo cobre bocas"/>
        <s v="unir falda "/>
        <s v="ruedo capucha "/>
        <s v="hacer capucha "/>
        <s v="ruedo falda"/>
        <s v="unir capucha "/>
        <m/>
      </sharedItems>
    </cacheField>
    <cacheField name="PRECEDENCIA" numFmtId="0">
      <sharedItems containsBlank="1">
        <s v="N/A"/>
        <s v="A C"/>
        <s v="B"/>
        <s v="D E"/>
        <m/>
      </sharedItems>
    </cacheField>
    <cacheField name="MAQUINA" numFmtId="0">
      <sharedItems containsBlank="1">
        <s v="Collarin "/>
        <s v="FL"/>
        <m/>
      </sharedItems>
    </cacheField>
    <cacheField name="SAM" numFmtId="164">
      <sharedItems containsString="0" containsBlank="1" containsNumber="1">
        <n v="22.213760000000008"/>
        <n v="64.0744"/>
        <n v="25.982340000000004"/>
        <n v="125.416"/>
        <n v="109.85978"/>
        <n v="106.77562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7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5" sheet="COFIAS NOVACRON"/>
  </cacheSource>
  <cacheFields>
    <cacheField name="OPERACIÓN" numFmtId="0">
      <sharedItems containsBlank="1">
        <s v="pegar cofias montando marquilla "/>
        <s v="filetear lados y hojo"/>
        <s v="pisar cofia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42.7"/>
        <n v="50.8"/>
        <n v="89.9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Anderson "/>
        <s v="saray"/>
        <s v="jeferson"/>
      </sharedItems>
    </cacheField>
  </cacheFields>
</pivotCacheDefinition>
</file>

<file path=xl/pivotCache/pivotCacheDefinition7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Camisa Polo Trasguasimales"/>
  </cacheSource>
  <cacheFields>
    <cacheField name="OPERACIÓN" numFmtId="0">
      <sharedItems>
        <s v="ruedo perilla"/>
        <s v="hacer perilla"/>
        <s v="montar cuello"/>
        <s v="ruedo pie cuello"/>
        <s v="pisar cuello"/>
        <s v="armar cuello"/>
        <s v="armar tallas"/>
        <s v="pegar puño"/>
        <s v="pisar puño"/>
        <s v="unir hombro"/>
        <s v="pisar hombro"/>
        <s v="pegar manga"/>
        <s v="pisar manga"/>
        <s v="cerrar camisa"/>
        <s v="pegar cuello"/>
        <s v="ruedo camisa"/>
        <s v="pisar puntas puños"/>
      </sharedItems>
    </cacheField>
    <cacheField name="PRECEDENCIA" numFmtId="0">
      <sharedItems>
        <s v="N/A"/>
        <s v="A"/>
        <s v="C"/>
        <s v="E-D"/>
        <s v="H"/>
        <s v="B"/>
        <s v="J"/>
        <s v="K"/>
        <s v="L"/>
        <s v="M"/>
        <s v="N"/>
        <s v="O"/>
        <s v="P"/>
        <s v="Q"/>
      </sharedItems>
    </cacheField>
    <cacheField name="MAQUINA" numFmtId="0">
      <sharedItems>
        <s v="PL"/>
        <s v="FL"/>
        <s v="COLL"/>
      </sharedItems>
    </cacheField>
    <cacheField name="SAM" numFmtId="164">
      <sharedItems containsSemiMixedTypes="0" containsString="0" containsNumber="1">
        <n v="89.2"/>
        <n v="120.0"/>
        <n v="43.6"/>
        <n v="15.9"/>
        <n v="26.9"/>
        <n v="125.3"/>
        <n v="6.4"/>
        <n v="25.3"/>
        <n v="18.0"/>
        <n v="21.6"/>
        <n v="20.6"/>
        <n v="42.9"/>
        <n v="43.3"/>
        <n v="50.5"/>
        <n v="80.0"/>
        <n v="75.4"/>
        <n v="29.4"/>
        <n v="13.9"/>
      </sharedItems>
    </cacheField>
    <cacheField name="OPERARIO" numFmtId="0">
      <sharedItems containsString="0" containsBlank="1">
        <m/>
      </sharedItems>
    </cacheField>
    <cacheField name="OP" numFmtId="0">
      <sharedItems>
        <s v="op1"/>
        <s v="op2"/>
        <s v="op3"/>
        <s v="op4"/>
        <s v="op5"/>
        <s v="op6"/>
      </sharedItems>
    </cacheField>
    <cacheField name="SECCIÓN" numFmtId="0">
      <sharedItems containsString="0" containsBlank="1">
        <m/>
      </sharedItems>
    </cacheField>
    <cacheField name="OPERARIO A" numFmtId="0">
      <sharedItems>
        <s v="andrea"/>
        <s v="niledys"/>
        <s v="maria"/>
      </sharedItems>
    </cacheField>
  </cacheFields>
</pivotCacheDefinition>
</file>

<file path=xl/pivotCache/pivotCacheDefinition7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PANTALON ANTIFLUIDO-POLOS-DANIE"/>
  </cacheSource>
  <cacheFields>
    <cacheField name="OPERACIÓN" numFmtId="0">
      <sharedItems containsBlank="1">
        <s v="PEGAR TAPA x2"/>
        <s v="FIJAR BOLSILLO x2"/>
        <s v="CERRADO DE TIRO x2"/>
        <s v="CERRADO BOLSILLO"/>
        <s v="CERRADO COSTADO x2"/>
        <s v="PISAR TIRO Y COSTADO"/>
        <s v="CERRAR ENTREPIERNA"/>
        <s v="FILETEADO DE CAUCHO"/>
        <s v="PISAR CAUCHO"/>
        <s v="Ruedo BOTAS X2"/>
        <s v="PISAR ENCAUCHADO"/>
        <s v="COSTURA INFERIOR "/>
        <m/>
      </sharedItems>
    </cacheField>
    <cacheField name="PRECEDENCIA" numFmtId="0">
      <sharedItems containsBlank="1">
        <s v="N/A"/>
        <s v="A"/>
        <s v="B"/>
        <s v="C"/>
        <s v="D"/>
        <s v="E"/>
        <s v="F"/>
        <s v="G"/>
        <s v="H"/>
        <s v="I"/>
        <s v="J"/>
        <s v="K"/>
        <m/>
      </sharedItems>
    </cacheField>
    <cacheField name="MAQUINA" numFmtId="0">
      <sharedItems containsBlank="1">
        <s v="PL"/>
        <s v="FL"/>
        <m/>
      </sharedItems>
    </cacheField>
    <cacheField name="SAM" numFmtId="164">
      <sharedItems containsString="0" containsBlank="1" containsNumber="1">
        <n v="82.5"/>
        <n v="33.6"/>
        <n v="50.0"/>
        <n v="39.2"/>
        <n v="157.3"/>
        <n v="228.6"/>
        <n v="42.3"/>
        <n v="7.8"/>
        <n v="79.5"/>
        <n v="151.9"/>
        <n v="42.0"/>
        <n v="60.9"/>
        <m/>
      </sharedItems>
    </cacheField>
    <cacheField name="OPERARIO" numFmtId="0">
      <sharedItems containsString="0" containsBlank="1">
        <m/>
      </sharedItems>
    </cacheField>
    <cacheField name="OP" numFmtId="0">
      <sharedItems>
        <s v="op1"/>
        <s v="op2"/>
        <s v="op3"/>
        <s v="op4"/>
        <s v="op5"/>
        <s v="op6"/>
      </sharedItems>
    </cacheField>
    <cacheField name="SECCIÓN" numFmtId="0">
      <sharedItems containsString="0" containsBlank="1">
        <m/>
      </sharedItems>
    </cacheField>
    <cacheField name="OPERARIO A" numFmtId="0">
      <sharedItems containsBlank="1">
        <s v="Ricardo"/>
        <s v="Daniela"/>
        <m/>
      </sharedItems>
    </cacheField>
  </cacheFields>
</pivotCacheDefinition>
</file>

<file path=xl/pivotCache/pivotCacheDefinition7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4" sheet="CAMISA OXFORD ML CABALLERO"/>
  </cacheSource>
  <cacheFields>
    <cacheField name="OPERACIÓN" numFmtId="0">
      <sharedItems>
        <s v="pegar interlon perilla*2"/>
        <s v="ruedo bolsillo "/>
        <s v="ruedo pie cuello"/>
        <s v="encarar cuello"/>
        <s v="pisar cuello"/>
        <s v="armar cuello"/>
        <s v="perilla sencilla "/>
        <s v="perilla doble "/>
        <s v="perilla manga izq "/>
        <s v="perilla de manga der"/>
        <s v="armar tallas "/>
        <s v="parchar"/>
        <s v="ruedo puños*2"/>
        <s v="puño interlon"/>
        <s v="fijar hombro"/>
        <s v="pegar manga"/>
        <s v="pisar manga"/>
        <s v="cerrar camisa "/>
        <s v="pegar cuello "/>
        <s v="pegar puños"/>
        <s v="ruedo camisa"/>
        <s v="unir admilla y pisar"/>
      </sharedItems>
    </cacheField>
    <cacheField name="PRECEDENCIA" numFmtId="0">
      <sharedItems>
        <s v="N/A"/>
        <s v="D"/>
        <s v="E-C"/>
        <s v="A"/>
        <s v="N"/>
        <s v="B"/>
        <s v="L"/>
        <s v="O"/>
        <s v="P"/>
        <s v="Q"/>
        <s v="R"/>
        <s v="S"/>
        <s v="T"/>
      </sharedItems>
    </cacheField>
    <cacheField name="MAQUINA" numFmtId="0">
      <sharedItems>
        <s v="PL"/>
        <s v="FL"/>
      </sharedItems>
    </cacheField>
    <cacheField name="SAM" numFmtId="0">
      <sharedItems containsSemiMixedTypes="0" containsString="0" containsNumber="1">
        <n v="66.4"/>
        <n v="13.8"/>
        <n v="38.4"/>
        <n v="28.8"/>
        <n v="35.4"/>
        <n v="162.9"/>
        <n v="41.5"/>
        <n v="69.4"/>
        <n v="91.6"/>
        <n v="10.9"/>
        <n v="108.5"/>
        <n v="46.4"/>
        <n v="14.600000000000001"/>
        <n v="142.3"/>
        <n v="79.0"/>
        <n v="88.3"/>
        <n v="83.4"/>
        <n v="151.0"/>
        <n v="215.09999999999997"/>
        <n v="210.3"/>
        <n v="70.0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monica"/>
        <s v="saray"/>
        <s v="anderson"/>
        <s v="Yulieth "/>
      </sharedItems>
    </cacheField>
  </cacheFields>
</pivotCacheDefinition>
</file>

<file path=xl/pivotCache/pivotCacheDefinition7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4" sheet="CAMISA OXFORD MINCIVIL"/>
  </cacheSource>
  <cacheFields>
    <cacheField name="OPERACIÓN" numFmtId="0">
      <sharedItems>
        <s v="pegar interlon perilla*2"/>
        <s v="ruedo bolsillo "/>
        <s v="ruedo pie cuello"/>
        <s v="encarar cuello"/>
        <s v="pisar cuello"/>
        <s v="armar cuello"/>
        <s v="perilla sencilla "/>
        <s v="perilla doble "/>
        <s v="perilla manga izq "/>
        <s v="perilla de manga der"/>
        <s v="armar tallas "/>
        <s v="parchar"/>
        <s v="ruedo puños*2"/>
        <s v="puño interlon"/>
        <s v="fijar hombro"/>
        <s v="pegar manga"/>
        <s v="pisar manga"/>
        <s v="cerrar camisa "/>
        <s v="pegar cuello "/>
        <s v="pegar puños"/>
        <s v="ruedo camisa"/>
        <s v="unir admilla y pisar"/>
      </sharedItems>
    </cacheField>
    <cacheField name="PRECEDENCIA" numFmtId="0">
      <sharedItems>
        <s v="N/A"/>
        <s v="D"/>
        <s v="E-C"/>
        <s v="A"/>
        <s v="N"/>
        <s v="B"/>
        <s v="L"/>
        <s v="O"/>
        <s v="P"/>
        <s v="Q"/>
        <s v="R"/>
        <s v="S"/>
        <s v="T"/>
      </sharedItems>
    </cacheField>
    <cacheField name="MAQUINA" numFmtId="0">
      <sharedItems>
        <s v="PL"/>
        <s v="FL"/>
      </sharedItems>
    </cacheField>
    <cacheField name="SAM" numFmtId="0">
      <sharedItems containsSemiMixedTypes="0" containsString="0" containsNumber="1">
        <n v="66.4"/>
        <n v="13.8"/>
        <n v="38.4"/>
        <n v="28.8"/>
        <n v="35.4"/>
        <n v="162.9"/>
        <n v="41.5"/>
        <n v="69.4"/>
        <n v="91.6"/>
        <n v="10.9"/>
        <n v="108.5"/>
        <n v="46.4"/>
        <n v="14.600000000000001"/>
        <n v="142.3"/>
        <n v="79.0"/>
        <n v="88.3"/>
        <n v="83.4"/>
        <n v="151.0"/>
        <n v="215.09999999999997"/>
        <n v="210.3"/>
        <n v="70.0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monica"/>
        <s v="saray"/>
        <s v="anderson"/>
        <s v="Yulieth "/>
      </sharedItems>
    </cacheField>
  </cacheFields>
</pivotCacheDefinition>
</file>

<file path=xl/pivotCache/pivotCacheDefinition7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4" sheet="CAMISA OXFORD-GLOBAL TRONICK CO"/>
  </cacheSource>
  <cacheFields>
    <cacheField name="OPERACIÓN" numFmtId="0">
      <sharedItems>
        <s v="preparar para plancha "/>
        <s v="preparar x tallas "/>
        <s v="pegar interlon a perilla x2"/>
        <s v="pisar metido "/>
        <s v="pegar metido a perilla x2"/>
        <s v="pegar interlon a perilla de puño x2"/>
        <s v="montar piezas para hacer  perillas de puño x2 "/>
        <s v="picar y hacer perilla de puño x2"/>
        <s v="montar almillas a espalda "/>
        <s v="pisar almillas a 1/16"/>
        <s v="pegar perilla a delantero x2"/>
        <s v="pegar interlon a bolsillo"/>
        <s v="hacer ruedo de bolsillo "/>
        <s v="pisar perilla x2"/>
        <s v="hacer orillo de puño x2"/>
        <s v="encarar puño picando x2 "/>
        <s v="encarar cuello"/>
        <s v="pegar bolsillo poniendo marquilla "/>
        <s v="unir hombros x2 "/>
        <s v="pisar hombros x2"/>
        <s v="hacer orillo de pie de ciello"/>
        <s v="pegar mangas x2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0">
      <sharedItems containsSemiMixedTypes="0" containsString="0" containsNumber="1">
        <n v="39.0"/>
        <n v="73.2"/>
        <n v="67.5"/>
        <n v="78.7"/>
        <n v="139.0"/>
        <n v="40.3"/>
        <n v="128.2"/>
        <n v="269.6"/>
        <n v="54.9"/>
        <n v="33.3"/>
        <n v="174.9"/>
        <n v="15.4"/>
        <n v="44.0"/>
        <n v="337.1"/>
        <n v="39.5"/>
        <n v="57.1"/>
        <n v="63.4"/>
        <n v="160.3"/>
        <n v="98.3"/>
        <n v="52.1"/>
        <n v="47.7"/>
        <n v="158.0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monica"/>
        <s v="saray"/>
        <s v="anderson"/>
        <s v="Yulieth "/>
      </sharedItems>
    </cacheField>
  </cacheFields>
</pivotCacheDefinition>
</file>

<file path=xl/pivotCache/pivotCacheDefinition7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CAMISA POLO-SUPERMERCADO LOS SE"/>
  </cacheSource>
  <cacheFields>
    <cacheField name="OPERACIÓN" numFmtId="0">
      <sharedItems containsBlank="1">
        <s v="FIJAR PERILLA"/>
        <s v="MONTAR SESGO"/>
        <s v="ARMAR CUELLO CON SESGO"/>
        <s v="MONTAR SESGO A MANGA"/>
        <s v="TAPA COSTURA"/>
        <s v="PISADO CUELLO"/>
        <s v="MONTAR CUELLO"/>
        <s v="PIZADO DE CUELLO Y PERILLA"/>
        <m/>
      </sharedItems>
    </cacheField>
    <cacheField name="PRECEDENCIA" numFmtId="0">
      <sharedItems containsBlank="1">
        <s v="N/A"/>
        <s v="B"/>
        <s v="C"/>
        <s v="F"/>
        <s v="G"/>
        <m/>
      </sharedItems>
    </cacheField>
    <cacheField name="MAQUINA" numFmtId="0">
      <sharedItems containsBlank="1">
        <s v="PL"/>
        <m/>
      </sharedItems>
    </cacheField>
    <cacheField name="SAM" numFmtId="164">
      <sharedItems containsString="0" containsBlank="1" containsNumber="1">
        <n v="196.2"/>
        <n v="31.6"/>
        <n v="66.7"/>
        <n v="26.8"/>
        <n v="14.2"/>
        <n v="53.1"/>
        <n v="132.3"/>
        <n v="73.0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Blank="1">
        <s v="ANDREA"/>
        <s v="YULIET"/>
        <m/>
      </sharedItems>
    </cacheField>
  </cacheFields>
</pivotCacheDefinition>
</file>

<file path=xl/pivotCache/pivotCacheDefinition7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1" sheet="CAMISA OXFORD DM"/>
  </cacheSource>
  <cacheFields>
    <cacheField name="OPERACIÓN" numFmtId="0">
      <sharedItems>
        <s v="pegar interlon perilla*2"/>
        <s v="hacer pinza dl*2"/>
        <s v="hacer pinza traz"/>
        <s v="perilla sencilla*2"/>
        <s v="perilla manga iz"/>
        <s v="perilla manga der"/>
        <s v="encarar cuello"/>
        <s v="pisar cuello"/>
        <s v="ruedo pie cuello"/>
        <s v="armar talla"/>
        <s v="armar cuello"/>
        <s v="ruedos puños*2"/>
        <s v="fijar hombro"/>
        <s v="pegar manga"/>
        <s v="pisar manga"/>
        <s v="cerrar camisa"/>
        <s v="pegar cuello"/>
        <s v="pegar puños"/>
        <s v="ruedo camisa"/>
      </sharedItems>
    </cacheField>
    <cacheField name="PRECEDENCIA" numFmtId="0">
      <sharedItems>
        <s v="N/A"/>
        <s v="A"/>
        <s v="G"/>
        <s v="H-J"/>
        <s v="D"/>
        <s v="M"/>
        <s v="N"/>
        <s v="O"/>
        <s v="P"/>
        <s v="Q"/>
        <s v="R"/>
      </sharedItems>
    </cacheField>
    <cacheField name="MAQUINA" numFmtId="0">
      <sharedItems>
        <s v="PL"/>
        <s v="FL"/>
      </sharedItems>
    </cacheField>
    <cacheField name="SAM" numFmtId="164">
      <sharedItems containsSemiMixedTypes="0" containsString="0" containsNumber="1">
        <n v="66.4"/>
        <n v="51.2"/>
        <n v="40.1"/>
        <n v="83.0"/>
        <n v="91.6"/>
        <n v="28.8"/>
        <n v="35.4"/>
        <n v="38.4"/>
        <n v="10.9"/>
        <n v="162.9"/>
        <n v="46.4"/>
        <n v="42.2"/>
        <n v="79.0"/>
        <n v="88.3"/>
        <n v="83.4"/>
        <n v="158.4"/>
        <n v="215.1"/>
        <n v="210.3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monica"/>
        <s v="anderson"/>
        <s v="Yulieth "/>
        <s v="saray"/>
      </sharedItems>
    </cacheField>
  </cacheFields>
</pivotCacheDefinition>
</file>

<file path=xl/pivotCache/pivotCacheDefinition7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CAMISA DRIL LIVIANO MODULO EDER"/>
  </cacheSource>
  <cacheFields>
    <cacheField name="OPERACIÓN" numFmtId="0">
      <sharedItems containsBlank="1">
        <s v="pegar reflectivo a manga"/>
        <s v="reflectivo a hombro espalda"/>
        <s v="orillo de bolsillo"/>
        <s v="tapa "/>
        <s v="reflectivo a hombro "/>
        <s v="cerrar cuello"/>
        <s v="perilla a delantero"/>
        <s v="pisar cuello"/>
        <s v="perilla de manga"/>
        <s v="pisar tapa"/>
        <s v="doble pie de cuello"/>
        <s v="filetear tapa"/>
        <s v="armar cuello"/>
        <s v="parchar con tapa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34.5"/>
        <n v="84.8"/>
        <n v="15.0"/>
        <n v="29.0"/>
        <n v="87.3"/>
        <n v="32.4"/>
        <n v="68.5"/>
        <n v="24.8"/>
        <n v="153.2"/>
        <n v="12.4"/>
        <n v="46.6"/>
        <n v="7.5"/>
        <n v="137.6"/>
        <n v="84.1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Blank="1">
        <s v="EDER"/>
        <s v="RAFAEL"/>
        <s v="ADRIANA"/>
        <m/>
      </sharedItems>
    </cacheField>
  </cacheFields>
</pivotCacheDefinition>
</file>

<file path=xl/pivotCache/pivotCacheDefinition8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CAMISA DRIL AZUL MARINO MODULO "/>
  </cacheSource>
  <cacheFields>
    <cacheField name="OPERACIÓN" numFmtId="0">
      <sharedItems containsBlank="1">
        <s v="Reflectivo delantero x4"/>
        <s v="Reflectivo trasero x4"/>
        <s v="unir hombros"/>
        <s v="orillo de puño"/>
        <s v="Pisar hombro"/>
        <s v="unir mangas"/>
        <s v="pisar pie de cuello"/>
        <s v="pisar manga"/>
        <s v="cerrado de costado"/>
        <s v="montar puños"/>
        <s v="montar cuellos"/>
        <s v="pisado de puños"/>
        <s v="ruedo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19.2"/>
        <n v="17.7"/>
        <n v="42.1"/>
        <n v="12.4"/>
        <n v="20.4"/>
        <n v="46.8"/>
        <n v="36.4"/>
        <n v="64.5"/>
        <n v="63.0"/>
        <n v="273.2"/>
        <n v="177.4"/>
        <n v="97.3"/>
        <n v="137.4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Blank="1">
        <s v="BRAYAN"/>
        <s v="JERSON"/>
        <s v="RAFAEL"/>
        <s v="ADRIANA"/>
        <s v="EDER"/>
        <m/>
      </sharedItems>
    </cacheField>
  </cacheFields>
</pivotCacheDefinition>
</file>

<file path=xl/pivotCache/pivotCacheDefinition8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8" sheet="CAMISA DRILL SANSON-GALVAN"/>
  </cacheSource>
  <cacheFields>
    <cacheField name="OPERACIÓN" numFmtId="0">
      <sharedItems containsBlank="1">
        <s v="encarar tapas*2"/>
        <s v="ruedo bolsillo*2"/>
        <s v="ruedo puños*2"/>
        <s v="ruedo pie cuello"/>
        <s v="encarar cuello"/>
        <s v="perilla manga izq"/>
        <s v="perilla manga dere"/>
        <s v="perilla sencilla"/>
        <s v="perilla doble"/>
        <s v="pisar tapa"/>
        <s v="filetear tapa"/>
        <s v="pisar cuello"/>
        <s v="armar cuello"/>
        <s v="armar tallas"/>
        <s v="parchar"/>
        <s v="unir hombro"/>
        <s v="pisar hombro"/>
        <s v="pegar manga"/>
        <s v="pisar manga"/>
        <s v="cerrar costado"/>
        <s v="pisar costado"/>
        <s v="pegar cuello"/>
        <s v="pegar puño"/>
        <s v="ruedo camisa"/>
        <s v="pisar puños"/>
        <m/>
      </sharedItems>
    </cacheField>
    <cacheField name="PRECEDENCIA" numFmtId="0">
      <sharedItems containsBlank="1">
        <s v="N/A"/>
        <s v="A"/>
        <s v="K"/>
        <s v="F"/>
        <s v="M"/>
        <s v="N"/>
        <s v="I- J-K-L"/>
        <s v="P"/>
        <s v="Q"/>
        <s v="R"/>
        <s v="S"/>
        <s v="T"/>
        <s v="U"/>
        <s v="X"/>
        <s v="Z"/>
        <m/>
      </sharedItems>
    </cacheField>
    <cacheField name="MAQUINA" numFmtId="0">
      <sharedItems containsBlank="1">
        <s v="PL"/>
        <s v="2 AGU"/>
        <s v="FL"/>
        <m/>
      </sharedItems>
    </cacheField>
    <cacheField name="SAM" numFmtId="0">
      <sharedItems containsString="0" containsBlank="1"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Blank="1">
        <s v="SARAY"/>
        <s v="MONICA"/>
        <s v="JEFFERSON "/>
        <s v="LILIANA "/>
        <s v="ANDERSON "/>
        <s v="JEFERSON "/>
        <m/>
      </sharedItems>
    </cacheField>
  </cacheFields>
</pivotCacheDefinition>
</file>

<file path=xl/pivotCache/pivotCacheDefinition8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8" sheet="POLO-CAMISA DRILL"/>
  </cacheSource>
  <cacheFields>
    <cacheField name="OPERACIÓN" numFmtId="0">
      <sharedItems containsBlank="1">
        <s v="perrilla manga"/>
        <s v="perilla sencilla delantero derecho"/>
        <s v="perilla doble delantero izquierdo"/>
        <s v="enbonado de puños X2"/>
        <s v="orillo de pie de cuello"/>
        <s v="cerrado cuello "/>
        <s v="cerrado de tapas"/>
        <s v="enbonado de parches"/>
        <s v="pisado de cuello"/>
        <s v="pisar tapas"/>
        <s v="filetear tapas"/>
        <s v="parchado con tapa"/>
        <s v="unir hombros"/>
        <s v="armar cuellos"/>
        <s v="pisar hombros"/>
        <s v="unir mangas"/>
        <s v="pisar mangas "/>
        <s v="montar cuello"/>
        <s v="cerrar costado"/>
        <s v="armar puños"/>
        <s v="ruedo "/>
        <s v="pisado de costado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Blank="1">
        <s v="PL"/>
        <s v="FL"/>
        <m/>
      </sharedItems>
    </cacheField>
    <cacheField name="SAM" numFmtId="164">
      <sharedItems containsString="0" containsBlank="1" containsNumber="1">
        <n v="115.6"/>
        <n v="53.0"/>
        <n v="66.8"/>
        <n v="38.2"/>
        <n v="27.5"/>
        <n v="33.4"/>
        <n v="61.9"/>
        <n v="39.5"/>
        <n v="48.7"/>
        <n v="34.9"/>
        <n v="12.8"/>
        <n v="158.9"/>
        <n v="29.3"/>
        <n v="119.2"/>
        <n v="32.8"/>
        <n v="79.4"/>
        <n v="124.1"/>
        <n v="64.8"/>
        <n v="270.2"/>
        <n v="133.2"/>
        <n v="96.8"/>
        <m/>
        <n v="2064.0179999999996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8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0" sheet="POLO CUELLO Y PUÑO EN MISMA TEL"/>
  </cacheSource>
  <cacheFields>
    <cacheField name="OPERACIÓN" numFmtId="0">
      <sharedItems containsBlank="1">
        <s v="dobles perilla"/>
        <s v="fijar  perilla "/>
        <s v="armado de perilla"/>
        <s v="armado de cuello"/>
        <s v="pisar cuello"/>
        <s v="unir hombros"/>
        <s v="unir puños "/>
        <s v="pisar hombros"/>
        <s v="montar cuello"/>
        <s v="unir mangas"/>
        <s v="pisar mangas y puños"/>
        <s v="cerrado costados"/>
        <s v="tallado y pisado puño"/>
        <s v="ruedo de camisa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8.2"/>
        <n v="26.7"/>
        <n v="45.8"/>
        <n v="31.3"/>
        <n v="26.5"/>
        <n v="19.6"/>
        <n v="16.6"/>
        <n v="17.6"/>
        <n v="123.7"/>
        <n v="41.6"/>
        <n v="57.4545"/>
        <n v="48.909"/>
        <n v="75.0"/>
        <n v="29.818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Blank="1">
        <s v="andrea"/>
        <s v="maria"/>
        <s v="juliet"/>
        <m/>
      </sharedItems>
    </cacheField>
  </cacheFields>
</pivotCacheDefinition>
</file>

<file path=xl/pivotCache/pivotCacheDefinition8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1" sheet="CAMISA GASES ORIENTE POLO"/>
  </cacheSource>
  <cacheFields>
    <cacheField name="OPERACIÓN" numFmtId="0">
      <sharedItems>
        <s v="pegar interlon delantero*2"/>
        <s v="poner interlon bolsillo*2"/>
        <s v="orillo sesgo"/>
        <s v="pegar sesgo tapa*2"/>
        <s v="encarar tapa*2"/>
        <s v="ruedo pie cuello "/>
        <s v="encarar cuello"/>
        <s v="ruedo puños*2"/>
        <s v="pegar reflectivo dela*2"/>
        <s v="perilla sencilla*2"/>
        <s v="ruedo perilla*2"/>
        <s v="perilla manga iz"/>
        <s v="perilla manga dere"/>
        <s v="pegar admilla"/>
        <s v="pisar admilla"/>
        <s v="reflectivo espalda"/>
        <s v="pisar cuello"/>
        <s v="pisar tapas*2"/>
        <s v="filetear tapas*2"/>
        <s v="armar cuello"/>
        <s v="pisar cuello "/>
        <s v="parchar"/>
        <s v="fijar hombro"/>
        <s v="pegar manga"/>
        <s v="pisar manga"/>
        <s v="cerrar camisa"/>
        <s v="pegar cuello"/>
        <s v="pegar puños"/>
        <s v="ruedo camisa"/>
      </sharedItems>
    </cacheField>
    <cacheField name="PRECEDENCIA" numFmtId="0">
      <sharedItems>
        <s v="N/A"/>
        <s v="C"/>
        <s v="D"/>
        <s v="O"/>
        <s v="A"/>
        <s v="K"/>
        <s v="N"/>
        <s v="G"/>
        <s v="E"/>
        <s v="R"/>
        <s v="Q-F"/>
        <s v="AA"/>
        <s v="S-B"/>
        <s v="V"/>
        <s v="W"/>
        <s v="X"/>
        <s v="Y"/>
        <s v="Z"/>
        <s v="AB"/>
      </sharedItems>
    </cacheField>
    <cacheField name="MAQUINA" numFmtId="0">
      <sharedItems>
        <s v="PL"/>
        <s v="2 AG 1/4"/>
        <s v="FL"/>
      </sharedItems>
    </cacheField>
    <cacheField name="SAM" numFmtId="164">
      <sharedItems containsSemiMixedTypes="0" containsString="0" containsNumber="1">
        <n v="64.8"/>
        <n v="34.0"/>
        <n v="18.0"/>
        <n v="21.8"/>
        <n v="109.8"/>
        <n v="15.4"/>
        <n v="29.3"/>
        <n v="96.0"/>
        <n v="137.2"/>
        <n v="95.6"/>
        <n v="14.6"/>
        <n v="106.4"/>
        <n v="40.4"/>
        <n v="25.0"/>
        <n v="57.1"/>
        <n v="27.3"/>
        <n v="29.8"/>
        <n v="13.0"/>
        <n v="55.7"/>
        <n v="56.4"/>
        <n v="289.5"/>
        <n v="149.3"/>
        <n v="91.7"/>
        <n v="46.6"/>
        <n v="67.1"/>
        <n v="71.3"/>
        <n v="147.8"/>
        <n v="109.4"/>
      </sharedItems>
    </cacheField>
    <cacheField name="OPERARIO" numFmtId="0">
      <sharedItems containsString="0" containsBlank="1">
        <m/>
      </sharedItems>
    </cacheField>
    <cacheField name="OP" numFmtId="0">
      <sharedItems containsBlank="1">
        <s v="op1"/>
        <s v="op2"/>
        <s v="op3"/>
        <s v="op4"/>
        <s v="op5"/>
        <s v="op6"/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Yulieth "/>
        <s v="saray"/>
        <s v="monica"/>
        <s v="Anderson "/>
      </sharedItems>
    </cacheField>
  </cacheFields>
</pivotCacheDefinition>
</file>

<file path=xl/pivotCache/pivotCacheDefinition8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8" sheet="OXFORD ACEITE GRASAS C.B"/>
  </cacheSource>
  <cacheFields>
    <cacheField name="OPERACIÓN" numFmtId="0">
      <sharedItems>
        <s v="poner interlon perilla*2"/>
        <s v="ruedo bolsillo*2"/>
        <s v="encarar tapas*2"/>
        <s v="ruedo pie cuello"/>
        <s v="encarar cuello"/>
        <s v="perilla doble"/>
        <s v="perilla sencilla"/>
        <s v="perilla manga izq"/>
        <s v="perilla manda dere"/>
        <s v="ruedo puños*2"/>
        <s v="pisar cuello"/>
        <s v="pisar tapas*2"/>
        <s v="filetear tapas*2"/>
        <s v="armar cuello"/>
        <s v="armar tallas"/>
        <s v="parchar"/>
        <s v="unir admilla"/>
        <s v="pisar admilla"/>
        <s v="fijar hombro"/>
        <s v="pegar manga"/>
        <s v="pisar manga"/>
        <s v="cerrar camisa"/>
        <s v="pegar cuello"/>
        <s v="pegar puños"/>
        <s v="ruedo camisa"/>
        <s v="armar pieza manga*2"/>
      </sharedItems>
    </cacheField>
    <cacheField name="PRECEDENCIA" numFmtId="0">
      <sharedItems>
        <s v="N/A"/>
        <s v="A"/>
        <s v="Z"/>
        <s v="E"/>
        <s v="C"/>
        <s v="L"/>
        <s v="K-D"/>
        <s v="M-B"/>
        <s v="Q"/>
        <s v="R"/>
        <s v="S"/>
        <s v="T"/>
        <s v="U"/>
        <s v="V"/>
        <s v="W"/>
        <s v="X"/>
      </sharedItems>
    </cacheField>
    <cacheField name="MAQUINA" numFmtId="0">
      <sharedItems>
        <s v="PL"/>
        <s v="2 AG 1/4"/>
        <s v="FL"/>
      </sharedItems>
    </cacheField>
    <cacheField name="SAM" numFmtId="164">
      <sharedItems containsSemiMixedTypes="0" containsString="0" containsNumber="1">
        <n v="66.4"/>
        <n v="13.8"/>
        <n v="34.6"/>
        <n v="38.4"/>
        <n v="28.8"/>
        <n v="69.4"/>
        <n v="41.4"/>
        <n v="91.6"/>
        <n v="46.2"/>
        <n v="35.4"/>
        <n v="10.6"/>
        <n v="14.0"/>
        <n v="162.9"/>
        <n v="54.8"/>
        <n v="146.4"/>
        <n v="70.0"/>
        <n v="89.3"/>
        <n v="142.3"/>
        <n v="79.3"/>
        <n v="88.3"/>
        <n v="83.4"/>
        <n v="151.0"/>
        <n v="215.0"/>
        <n v="105.1"/>
      </sharedItems>
    </cacheField>
    <cacheField name="OPERARIO" numFmtId="0">
      <sharedItems containsString="0" containsBlank="1">
        <m/>
      </sharedItems>
    </cacheField>
    <cacheField name="OP" numFmtId="0">
      <sharedItems containsBlank="1">
        <s v="op1"/>
        <s v="op2"/>
        <s v="op3"/>
        <s v="op4"/>
        <s v="op5"/>
        <s v="op6"/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monica"/>
        <s v="saray"/>
        <s v="anderson "/>
        <s v="Yulieth "/>
      </sharedItems>
    </cacheField>
  </cacheFields>
</pivotCacheDefinition>
</file>

<file path=xl/pivotCache/pivotCacheDefinition8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1" sheet="CHALECO MINCIVIL"/>
  </cacheSource>
  <cacheFields>
    <cacheField name="OPERACIÓN" numFmtId="0">
      <sharedItems>
        <s v="reflectivo delantero*2 vert"/>
        <s v="reflectivo delantero horiz"/>
        <s v="pegar admilla y pisar"/>
        <s v="pegar reflectivo trasero vertical*2"/>
        <s v="pegar reflectivo trasero"/>
        <s v="pegar cierre deln"/>
        <s v="unir hombro y pisar hombro "/>
        <s v="unir hombro y pisar tras malla"/>
        <s v="pisar el cuello"/>
        <s v="armar tallas "/>
        <s v="montar el cuello"/>
        <s v="pegar malla chaleco"/>
        <s v="pisar chaleco"/>
        <s v="pegar belcro guarda botón*2"/>
        <s v="cerrar guarda boton"/>
        <s v="pisar guarda boton"/>
        <s v="filetear guarda boton"/>
        <s v="pegar guarda botón y pisar"/>
        <s v="pegar belcro deln der*2"/>
      </sharedItems>
    </cacheField>
    <cacheField name="PRECEDENCIA" numFmtId="0">
      <sharedItems>
        <s v="N/A"/>
        <s v="A"/>
        <s v="D"/>
        <s v="B"/>
        <s v="F-D"/>
        <s v="I"/>
        <s v="K"/>
        <s v="L"/>
        <s v="M"/>
        <s v="N"/>
        <s v="O"/>
        <s v="P"/>
        <s v="Q"/>
        <s v="R"/>
      </sharedItems>
    </cacheField>
    <cacheField name="MAQUINA" numFmtId="0">
      <sharedItems>
        <s v="2 AG 1/4"/>
        <s v="Pl"/>
        <s v="FL"/>
      </sharedItems>
    </cacheField>
    <cacheField name="SAM" numFmtId="0">
      <sharedItems containsSemiMixedTypes="0" containsString="0" containsNumber="1">
        <n v="108.65799999999999"/>
        <n v="217.79999999999998"/>
        <n v="113.01400000000001"/>
        <n v="253.979"/>
        <n v="113.377"/>
        <n v="40.29299999999999"/>
        <n v="13.189"/>
        <n v="181.863"/>
        <n v="410.06899999999996"/>
        <n v="482.911"/>
        <n v="64.493"/>
        <n v="121.242"/>
        <n v="20.206999999999997"/>
        <n v="176.176"/>
        <n v="91.47599999999998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Anderson "/>
        <s v="saray"/>
        <s v="monica"/>
        <s v="yair"/>
      </sharedItems>
    </cacheField>
  </cacheFields>
</pivotCacheDefinition>
</file>

<file path=xl/pivotCache/pivotCacheDefinition8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2" sheet="CHALECO RED Y SERVICO"/>
  </cacheSource>
  <cacheFields>
    <cacheField name="OPERACIÓN" numFmtId="0">
      <sharedItems>
        <s v="pegar cierre"/>
        <s v="poner Velcro tapa*4"/>
        <s v="poner belcro bolsillo*4"/>
        <s v="pisar tapas*4"/>
        <s v="filetear tapas*4"/>
        <s v="armar camuflado*4"/>
        <s v="ruedo bolsillo*4"/>
        <s v="pisar camuflado*4"/>
        <s v="parchar camuflado"/>
        <s v="armar tira porta radio"/>
        <s v="pegar tira delantero "/>
        <s v="armar tira hebillas*4"/>
        <s v="poner tira hebillas "/>
        <s v="armar talla"/>
        <s v="unir hombro "/>
        <s v="pisar hombro "/>
        <s v="unir malla"/>
        <s v="unir malla con chaleco"/>
        <s v="pisar chaleco"/>
        <s v="encarar tapas*4"/>
      </sharedItems>
    </cacheField>
    <cacheField name="PRECEDENCIA" numFmtId="0">
      <sharedItems>
        <s v="N/A"/>
        <s v="T"/>
        <s v="D"/>
        <s v="F"/>
        <s v="H"/>
        <s v="J"/>
        <s v="K"/>
        <s v="L"/>
        <s v="M"/>
        <s v="O"/>
        <s v="Q"/>
        <s v="R"/>
        <s v="B"/>
      </sharedItems>
    </cacheField>
    <cacheField name="MAQUINA" numFmtId="0">
      <sharedItems>
        <s v="PL"/>
        <s v="FL"/>
      </sharedItems>
    </cacheField>
    <cacheField name="SAM" numFmtId="164">
      <sharedItems containsSemiMixedTypes="0" containsString="0" containsNumber="1">
        <n v="209.9"/>
        <n v="70.8"/>
        <n v="116.0"/>
        <n v="58.0"/>
        <n v="25.6"/>
        <n v="338.4"/>
        <n v="27.6"/>
        <n v="192.8"/>
        <n v="284.1"/>
        <n v="41.6"/>
        <n v="116.4"/>
        <n v="191.6"/>
        <n v="10.9"/>
        <n v="46.8"/>
        <n v="338.9"/>
        <n v="399.1"/>
        <n v="97.6"/>
      </sharedItems>
    </cacheField>
    <cacheField name="OPERARIO" numFmtId="0">
      <sharedItems containsString="0" containsBlank="1">
        <m/>
      </sharedItems>
    </cacheField>
    <cacheField name="OP" numFmtId="0">
      <sharedItems containsBlank="1">
        <m/>
        <s v="                                                                                                                                       "/>
      </sharedItems>
    </cacheField>
    <cacheField name="SECCIÓN" numFmtId="0">
      <sharedItems containsString="0" containsBlank="1">
        <m/>
      </sharedItems>
    </cacheField>
    <cacheField name="OPERARIO A" numFmtId="0">
      <sharedItems>
        <s v="monica"/>
        <s v="Anderson "/>
        <s v="saray"/>
        <s v="yeferson "/>
      </sharedItems>
    </cacheField>
  </cacheFields>
</pivotCacheDefinition>
</file>

<file path=xl/pivotCache/pivotCacheDefinition8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2" sheet="CHALECO TIPO PERIODISTA  BODEGA"/>
  </cacheSource>
  <cacheFields>
    <cacheField name="OPERACIÓN" numFmtId="0">
      <sharedItems>
        <s v="pegar cierre"/>
        <s v="poner Velcro tapa*4"/>
        <s v="poner belcro bolsillo*4"/>
        <s v="pisar tapas*4"/>
        <s v="filetear tapas*4"/>
        <s v="armar camuflado*4"/>
        <s v="ruedo bolsillo*4"/>
        <s v="pisar camuflado*4"/>
        <s v="parchar camuflado"/>
        <s v="armar tira porta radio"/>
        <s v="pegar tira delantero "/>
        <s v="armar tira hebillas*4"/>
        <s v="poner tira hebillas "/>
        <s v="armar talla"/>
        <s v="encarar tapas*4"/>
        <s v="unir hombro"/>
        <s v="pisar hombro"/>
        <s v="cerrar chaleco"/>
        <s v="poner tiras chaleco"/>
        <s v="pisar chaleco"/>
      </sharedItems>
    </cacheField>
    <cacheField name="PRECEDENCIA" numFmtId="0">
      <sharedItems>
        <s v="N/A"/>
        <s v="T"/>
        <s v="D"/>
        <s v="F"/>
        <s v="H"/>
        <s v="J"/>
        <s v="K"/>
        <s v="L"/>
        <s v="B"/>
        <s v="I-M"/>
        <s v="P"/>
        <s v="Q"/>
        <s v="R"/>
        <s v="S"/>
      </sharedItems>
    </cacheField>
    <cacheField name="MAQUINA" numFmtId="0">
      <sharedItems>
        <s v="PL"/>
        <s v="FL"/>
      </sharedItems>
    </cacheField>
    <cacheField name="SAM" numFmtId="164">
      <sharedItems containsSemiMixedTypes="0" containsString="0" containsNumber="1">
        <n v="209.9"/>
        <n v="70.8"/>
        <n v="116.0"/>
        <n v="58.0"/>
        <n v="25.6"/>
        <n v="338.4"/>
        <n v="27.6"/>
        <n v="192.8"/>
        <n v="284.1"/>
        <n v="41.6"/>
        <n v="116.4"/>
        <n v="191.6"/>
        <n v="10.9"/>
        <n v="97.6"/>
        <n v="30.6"/>
        <n v="40.6"/>
        <n v="41.8"/>
        <n v="142.3"/>
        <n v="306.2"/>
      </sharedItems>
    </cacheField>
    <cacheField name="OPERARIO" numFmtId="0">
      <sharedItems containsString="0" containsBlank="1">
        <m/>
      </sharedItems>
    </cacheField>
    <cacheField name="OP" numFmtId="0">
      <sharedItems containsBlank="1">
        <m/>
        <s v="                                                                                                                                       "/>
      </sharedItems>
    </cacheField>
    <cacheField name="SECCIÓN" numFmtId="0">
      <sharedItems containsString="0" containsBlank="1">
        <m/>
      </sharedItems>
    </cacheField>
    <cacheField name="OPERARIO A" numFmtId="0">
      <sharedItems>
        <s v="monica "/>
        <s v="saray "/>
        <s v="Anderson "/>
        <s v="yeferson "/>
      </sharedItems>
    </cacheField>
  </cacheFields>
</pivotCacheDefinition>
</file>

<file path=xl/pivotCache/pivotCacheDefinition8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9" sheet="BRAGA DE BODEGA"/>
  </cacheSource>
  <cacheFields>
    <cacheField name="OPERACIÓN" numFmtId="0">
      <sharedItems>
        <s v="pegar reflectivo delantero*2"/>
        <s v="pegar reflectivo espalda"/>
        <s v="pegar reflectivo piernas*2"/>
        <s v="pegar reflectivo manga"/>
        <s v="filetear delanteros"/>
        <s v="pegar cierre"/>
        <s v="pegar falso cierre*2"/>
        <s v="ruedo bolsillo del*2"/>
        <s v="armar bolsillo*2"/>
        <s v="parchar delantero"/>
        <s v="filetear cola"/>
        <s v="pisar cola"/>
        <s v="ruedo bolsillo trasero*2"/>
        <s v="parchar trasero"/>
        <s v="unir trasero con espalda"/>
        <s v="poner caucho "/>
        <s v="ruedo cuello"/>
        <s v="armar tallas"/>
        <s v="unir hombro y entre piernas"/>
        <s v="pisar hombro y entre piernas"/>
        <s v="pegar manga"/>
        <s v="pisar manga"/>
        <s v="cerrar braga"/>
        <s v="poner cuello"/>
        <s v="ruedo bota y manga"/>
        <s v="unir cierre con bolsillo"/>
        <s v="ruedo de parche trasero"/>
      </sharedItems>
    </cacheField>
    <cacheField name="PRECEDENCIA" numFmtId="0">
      <sharedItems>
        <s v="N/A"/>
        <s v="A"/>
        <s v="F"/>
        <s v="G"/>
        <s v="H"/>
        <s v="G-H"/>
        <s v="I"/>
        <s v="K"/>
        <s v="M"/>
        <s v="N "/>
        <s v="O"/>
        <s v="P "/>
        <s v="S"/>
        <s v="T"/>
        <s v="U"/>
        <s v="V"/>
        <s v="W"/>
        <s v="X"/>
      </sharedItems>
    </cacheField>
    <cacheField name="MAQUINA" numFmtId="0">
      <sharedItems>
        <s v="2 AG 1/4"/>
        <s v="FL"/>
        <s v="PL"/>
      </sharedItems>
    </cacheField>
    <cacheField name="SAM" numFmtId="0">
      <sharedItems containsSemiMixedTypes="0" containsString="0" containsNumber="1">
        <n v="123.42"/>
        <n v="87.12"/>
        <n v="58.08"/>
        <n v="39.93"/>
        <n v="45.98"/>
        <n v="214.896"/>
        <n v="14.883000000000001"/>
        <n v="21.659"/>
        <n v="23.473999999999997"/>
        <n v="366.63"/>
        <n v="15.609"/>
        <n v="12.463000000000001"/>
        <n v="33.396"/>
        <n v="74.899"/>
        <n v="45.012"/>
        <n v="185.97699999999998"/>
        <n v="24.442"/>
        <n v="7.018"/>
        <n v="70.17999999999999"/>
        <n v="78.64999999999999"/>
        <n v="76.472"/>
        <n v="50.577999999999996"/>
        <n v="139.029"/>
        <n v="47.19"/>
        <n v="126.56599999999999"/>
        <n v="52.998"/>
        <n v="13.552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Alejandro "/>
        <s v="jhan carlos "/>
        <s v="Gerson "/>
        <s v="Cristian "/>
        <s v="Yesica "/>
        <s v="masiel"/>
        <s v="Brayan "/>
        <s v="franklin "/>
      </sharedItems>
    </cacheField>
  </cacheFields>
</pivotCacheDefinition>
</file>

<file path=xl/pivotCache/pivotCacheDefinition9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9" sheet="BRAGA-MINEX"/>
  </cacheSource>
  <cacheFields>
    <cacheField name="OPERACIÓN" numFmtId="0">
      <sharedItems>
        <s v="pegar reflectivo delantero*2"/>
        <s v="pegar reflectivo espalda"/>
        <s v="pegar reflectivo piernas*2"/>
        <s v="pegar reflectivo manga"/>
        <s v="filetear delanteros"/>
        <s v="pegar cierre"/>
        <s v="pegar falso cierre*2"/>
        <s v="ruedo bolsillo del*2"/>
        <s v="armar bolsillo*2"/>
        <s v="parchar delantero"/>
        <s v="filetear cola"/>
        <s v="pisar cola"/>
        <s v="ruedo bolsillo trasero*2"/>
        <s v="parchar trasero"/>
        <s v="unir trasero con espalda"/>
        <s v="poner caucho "/>
        <s v="ruedo cuello"/>
        <s v="armar tallas"/>
        <s v="unir hombro y entre piernas"/>
        <s v="pisar hombro y entre piernas"/>
        <s v="pegar manga"/>
        <s v="pisar manga"/>
        <s v="cerrar braga"/>
        <s v="poner cuello"/>
        <s v="ruedo bota y manga"/>
        <s v="unir cierre con bolsillo"/>
        <s v="ruedo de parche trasero"/>
      </sharedItems>
    </cacheField>
    <cacheField name="PRECEDENCIA" numFmtId="0">
      <sharedItems>
        <s v="N/A"/>
        <s v="A"/>
        <s v="F"/>
        <s v="G"/>
        <s v="H"/>
        <s v="G-H"/>
        <s v="I"/>
        <s v="K"/>
        <s v="M"/>
        <s v="N "/>
        <s v="O"/>
        <s v="P "/>
        <s v="S"/>
        <s v="T"/>
        <s v="U"/>
        <s v="V"/>
        <s v="W"/>
        <s v="X"/>
      </sharedItems>
    </cacheField>
    <cacheField name="MAQUINA" numFmtId="0">
      <sharedItems>
        <s v="2 AG 1/4"/>
        <s v="FL"/>
        <s v="PL"/>
      </sharedItems>
    </cacheField>
    <cacheField name="SAM" numFmtId="0">
      <sharedItems containsSemiMixedTypes="0" containsString="0" containsNumber="1">
        <n v="86.5513"/>
        <n v="46.18812"/>
        <n v="58.08"/>
        <n v="39.93"/>
        <n v="45.98"/>
        <n v="214.896"/>
        <n v="14.883000000000001"/>
        <n v="21.659"/>
        <n v="23.473999999999997"/>
        <n v="366.63"/>
        <n v="15.609"/>
        <n v="12.463000000000001"/>
        <n v="33.396"/>
        <n v="74.899"/>
        <n v="45.012"/>
        <n v="185.97699999999998"/>
        <n v="24.442"/>
        <n v="7.018"/>
        <n v="70.17999999999999"/>
        <n v="78.64999999999999"/>
        <n v="76.472"/>
        <n v="50.577999999999996"/>
        <n v="139.029"/>
        <n v="47.19"/>
        <n v="126.56599999999999"/>
        <n v="52.998"/>
        <n v="13.552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Alejandro "/>
        <s v="jhan carlos "/>
        <s v="Gerson "/>
        <s v="Cristian "/>
        <s v="Yesica "/>
        <s v="masiel"/>
        <s v="Brayan "/>
        <s v="franklin "/>
      </sharedItems>
    </cacheField>
  </cacheFields>
</pivotCacheDefinition>
</file>

<file path=xl/pivotCache/pivotCacheDefinition9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9" sheet="BRAGAS PROCART"/>
  </cacheSource>
  <cacheFields>
    <cacheField name="OPERACIÓN" numFmtId="0">
      <sharedItems>
        <s v="RUEDO DE BOTA"/>
        <s v="PONER PUÑO"/>
        <s v="HACER CUELLO "/>
        <s v="PISAR COSTADO"/>
        <s v="PARCHAR COSTADO"/>
        <s v="PISAR PARCHADO"/>
        <s v="REFLECTIVO PIERNA"/>
        <s v="PISAR MANGA"/>
        <s v="HACER TALLAS"/>
        <s v="PONER CUELLO"/>
        <s v="CERRAR ENTREPIERNA"/>
        <s v="PISAR TAPA COSTURA"/>
        <s v="UNIR ESPALDA"/>
        <s v="PREPARAR DELANTERO CIERRE"/>
        <s v="PONER CIERRE"/>
        <s v="PARCHAR DELANTEROS"/>
        <s v="PONER CAUCHO"/>
        <s v="PISAR PUÑO"/>
        <s v="FILETEAR TAPA"/>
        <s v="PISAR HOMBRO"/>
        <s v="PONER MANGA"/>
        <s v="CERRR COSTURA"/>
        <s v="PONER REFLECTIVO MANGA"/>
        <s v="PISAR COSTADOS TRASERO"/>
        <s v="PISAR COSTADO DELANTERO"/>
        <s v="UNIR COSTADO DELANTERO"/>
        <s v="PISAR COSTADO ESPALDA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>
      <sharedItems containsMixedTypes="1" containsNumber="1">
        <n v="97.4"/>
        <n v="23.3"/>
        <n v="45.6"/>
        <n v="170.5"/>
        <n v="386.0"/>
        <n v="34.0"/>
        <n v="200.9"/>
        <n v="59.0"/>
        <n v="12.7"/>
        <n v="405.8"/>
        <n v="60.9"/>
        <n v="101.0"/>
        <n v="56.5"/>
        <n v="32.7"/>
        <n v="255.1"/>
        <n v="216.1"/>
        <n v="142.7"/>
        <n v="12.8"/>
        <n v="4.6"/>
        <n v="44.5"/>
        <n v="72.5"/>
        <n v="157.0"/>
        <n v="21.6"/>
        <n v="36.5"/>
        <n v="20.6"/>
        <n v="35.9"/>
        <s v="35,5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9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2" sheet="BRAGA MONTERREY"/>
  </cacheSource>
  <cacheFields>
    <cacheField name="OPERACIÓN" numFmtId="0">
      <sharedItems>
        <s v="filetiar delanteros"/>
        <s v="poner cierre"/>
        <s v="unir cola"/>
        <s v="pisar cola"/>
        <s v="unir espalda con trasero"/>
        <s v="encauchar"/>
        <s v="armar flechas"/>
        <s v="pisar flechas"/>
        <s v="encarar cuello"/>
        <s v="pisar cuello"/>
        <s v="armar talla"/>
        <s v="unir hombro y entrepierna"/>
        <s v="pisar hombro y entrepierna"/>
        <s v="pegar manga"/>
        <s v="pisar manga"/>
        <s v="pegar flechas"/>
        <s v="cerrar braga"/>
        <s v="ruedo de bota y manga"/>
        <s v="fijar flechas"/>
        <s v="pegar cuello"/>
      </sharedItems>
    </cacheField>
    <cacheField name="PRECEDENCIA" numFmtId="0">
      <sharedItems>
        <s v="N/A"/>
        <s v="A"/>
        <s v="C"/>
        <s v="D"/>
        <s v="E"/>
        <s v="G"/>
        <s v="I"/>
        <s v="E-B"/>
        <s v="L"/>
        <s v="M"/>
        <s v="N "/>
        <s v="O"/>
        <s v="P "/>
        <s v="Q"/>
        <s v="R"/>
      </sharedItems>
    </cacheField>
    <cacheField name="MAQUINA" numFmtId="0">
      <sharedItems>
        <s v="FL"/>
        <s v="PL"/>
        <s v="2 AG 1/4"/>
      </sharedItems>
    </cacheField>
    <cacheField name="SAM" numFmtId="164">
      <sharedItems containsSemiMixedTypes="0" containsString="0" containsNumber="1">
        <n v="36.6"/>
        <n v="213.7"/>
        <n v="12.9"/>
        <n v="10.3"/>
        <n v="40.2"/>
        <n v="43.4"/>
        <n v="32.3"/>
        <n v="59.4"/>
        <n v="60.4"/>
        <n v="56.0"/>
        <n v="5.8"/>
        <n v="83.6"/>
        <n v="81.6"/>
        <n v="82.8"/>
        <n v="64.1"/>
        <n v="36.5"/>
        <n v="123.9"/>
        <n v="209.5"/>
        <n v="74.7"/>
        <n v="451.8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Anderson "/>
        <s v="yeferson "/>
        <s v="monica "/>
        <s v="saray "/>
      </sharedItems>
    </cacheField>
  </cacheFields>
</pivotCacheDefinition>
</file>

<file path=xl/pivotCache/pivotCacheDefinition9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62" sheet="BRAGA MINCIVIL"/>
  </cacheSource>
  <cacheFields>
    <cacheField name="OPERACIÓN" numFmtId="0">
      <sharedItems>
        <s v="CAJON RIVETE  "/>
        <s v="ARMAR CIERRE "/>
        <s v="SE PISE CIERRE CON RIVETE"/>
        <s v="ASEGURAR BOLSILLO"/>
        <s v="MONTAR TIRA GRIS"/>
        <s v="FILTEA FRENTE DELANTERO"/>
        <s v="MONTAR CIERRE"/>
        <s v="BELCRO A TAPA *2"/>
        <s v="ENCARAR TAPA *2"/>
        <s v="PEGAR VELCRO BOLSILLO  *2"/>
        <s v="RUEDO DE BOLSILLO  *2"/>
        <s v="ARMAR BOLSILLO "/>
        <s v="FILTEAR TAPA *2"/>
        <s v="PISAR TAPA *2"/>
        <s v="PARCHAR DELANTERO"/>
        <s v="PEGAR REFLECTIVO DELANTERO"/>
        <s v="PEGAR REFLECTIVO TRASERO"/>
        <s v="UNIR TRASERO"/>
        <s v="PISAR TRASERO"/>
        <s v="ORILLO PARCHE TRASERO"/>
        <s v="PARCHADA"/>
        <s v="UNIR ESPALDAR CON PIERNAS"/>
        <s v="MONTAR TIRA GRIS TRASERO"/>
        <s v="ENCAUCHAR TRASERO"/>
        <s v="PEGAR REFLECTIVO GRIS PIERNA TRASERA"/>
        <s v="PEGAR REFLECTIVO GRIS PIERNA DELANTERA"/>
        <s v="ARMAR REFUERZO RODILLERA"/>
        <s v="MONTAR RODILLERA"/>
        <s v="FILETEAR HOMBRO"/>
        <s v="PISAR HOMBRO"/>
        <s v="PEGAR REFLECTIVO MANGA"/>
        <s v="ORILLO PORTACELULAR"/>
        <s v="PEGAR PORTACELULAR"/>
        <s v="MONTAR MANGA"/>
        <s v="PISAR MANGA"/>
        <s v="CERRAR COSTADO"/>
        <s v="PISAR COSTADO"/>
        <s v="PEGAR VELCRO TAPA LATERAL"/>
        <s v="ENCARAR TAPA LATERAL"/>
        <s v="FILETEAR TAPA LATERAL"/>
        <s v="ORILLO PARCHE LATERAL"/>
        <s v="VELCRO PARCHE LATERAL"/>
        <s v="PARCHAR LATERAL"/>
        <s v="CERRAR BRAGA"/>
        <s v="ARMAR CAUCHO DE MANGAS"/>
        <s v="MONTART CAUCHOS"/>
        <s v="PISAR CAUCHOS"/>
        <s v="ENBONAR TAPA CIERRE"/>
        <s v="PISAR TAPA CIERRE"/>
        <s v="MONTAR A BRAGA TAPA CIERRE X2 COSTURAS"/>
        <s v="ARMAR CUELLO"/>
        <s v="PIE DE CUELLO"/>
        <s v="ENCARAR CUELLO"/>
        <s v="PISAR CUELLO"/>
        <s v="MONTAR CUELLO"/>
        <s v="PISAR CUELLO EN BRAGA"/>
        <s v="ARMAR TALLA "/>
        <s v="HACER BOTA"/>
        <s v="PISAR TAPA"/>
      </sharedItems>
    </cacheField>
    <cacheField name="PRECEDENCIA" numFmtId="0">
      <sharedItems>
        <s v="N/A"/>
        <s v="A-B"/>
        <s v="C"/>
        <s v="D"/>
        <s v="E"/>
        <s v="F"/>
        <s v="H"/>
        <s v="J"/>
        <s v="L"/>
        <s v="I"/>
        <s v="M"/>
        <s v="G"/>
        <s v="R"/>
        <s v="T"/>
        <s v="U"/>
        <s v="V"/>
        <s v="Y"/>
        <s v="X"/>
        <s v="AC"/>
        <s v="P"/>
        <s v="AE"/>
        <s v="AH"/>
        <s v="AI"/>
        <s v="AJ"/>
        <s v="AK"/>
        <s v="AL"/>
        <s v="AN"/>
        <s v="AO"/>
        <s v="AQ"/>
        <s v="AR"/>
        <s v="AS"/>
        <s v="AU"/>
        <s v="AV"/>
        <s v="BF"/>
        <s v="AX"/>
        <s v="AY"/>
        <s v="BD"/>
        <s v="BC"/>
        <s v="BA"/>
        <s v="BE"/>
        <s v="AT"/>
      </sharedItems>
    </cacheField>
    <cacheField name="MAQUINA" numFmtId="0">
      <sharedItems containsBlank="1">
        <s v="PL"/>
        <s v="FL"/>
        <s v="2 AG"/>
        <s v="PL-FL"/>
        <m/>
      </sharedItems>
    </cacheField>
    <cacheField name="SAM" numFmtId="0">
      <sharedItems containsString="0" containsBlank="1" containsNumber="1">
        <m/>
        <n v="51.0"/>
        <n v="189.2"/>
        <n v="126.8"/>
        <n v="63.3"/>
        <n v="35.8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SARAY"/>
        <s v="MONICA"/>
        <s v="ANDERSON"/>
        <s v="YEFERSON"/>
      </sharedItems>
    </cacheField>
  </cacheFields>
</pivotCacheDefinition>
</file>

<file path=xl/pivotCache/pivotCacheDefinition9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6" sheet="BUSO CUELLO REDONDO-AVICOLA RIC"/>
  </cacheSource>
  <cacheFields>
    <cacheField name="OPERACIÓN" numFmtId="0">
      <sharedItems>
        <s v="FILETEADA DE PUÑOS X2"/>
        <s v="FIJAR INTERLON AL BOLSILLO"/>
        <s v="DOBLES DE BOLSILLOS"/>
        <s v="PARCHADO"/>
        <s v="FILETEADA HOMBROS X2"/>
        <s v="FILETEADA MANGAS X2"/>
        <s v="PISADO DE HOMBRO "/>
        <s v="PISADO DE MANGA "/>
        <s v="PISADO PUÑO"/>
        <s v="CERRADO DE BUSO"/>
        <s v="CERRADO DE CUELLO"/>
        <s v="MONTADA DE CUELLO X2"/>
        <s v="PISADO DE CUELLO"/>
        <s v="PISADO DE PUÑO"/>
      </sharedItems>
    </cacheField>
    <cacheField name="PRECEDENCIA" numFmtId="0">
      <sharedItems containsString="0" containsBlank="1">
        <m/>
      </sharedItems>
    </cacheField>
    <cacheField name="MAQUINA" numFmtId="0">
      <sharedItems>
        <s v="FL"/>
        <s v="PL"/>
      </sharedItems>
    </cacheField>
    <cacheField name="SAM" numFmtId="164">
      <sharedItems containsSemiMixedTypes="0" containsString="0" containsNumber="1">
        <n v="28.8"/>
        <n v="8.0"/>
        <n v="12.1"/>
        <n v="180.0"/>
        <n v="135.4"/>
        <n v="70.0"/>
        <n v="77.0"/>
        <n v="27.2"/>
        <n v="176.0"/>
        <n v="108.2"/>
        <n v="24.4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DANIELA"/>
        <s v="DARWIN"/>
      </sharedItems>
    </cacheField>
  </cacheFields>
</pivotCacheDefinition>
</file>

<file path=xl/pivotCache/pivotCacheDefinition9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6" sheet="FRANELA GASES DEL ORIENTE"/>
  </cacheSource>
  <cacheFields>
    <cacheField name="OPERACIÓN" numFmtId="0">
      <sharedItems containsBlank="1">
        <s v="FILETEADA DE PUÑOS X2"/>
        <s v="FIJAR INTERLON AL BOLSILLO"/>
        <s v="FILETEADA HOMBROS X2"/>
        <s v="FILETEADA MANGAS X2"/>
        <s v="PISADO DE HOMBRO "/>
        <s v="PISADO DE MANGA "/>
        <s v="PISADO PUÑO"/>
        <s v="CERRADO DE BUSO"/>
        <s v="CERRADO DE CUELLO"/>
        <s v="MONTADA DE CUELLO X2"/>
        <s v="PISADO DE CUELLO"/>
        <s v="PISADO DE PUÑO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Blank="1">
        <s v="FL"/>
        <s v="PL"/>
        <m/>
      </sharedItems>
    </cacheField>
    <cacheField name="SAM" numFmtId="164">
      <sharedItems containsString="0" containsBlank="1" containsNumber="1">
        <n v="28.8"/>
        <n v="8.0"/>
        <n v="135.4"/>
        <n v="70.0"/>
        <n v="77.0"/>
        <n v="27.2"/>
        <n v="176.0"/>
        <n v="108.2"/>
        <n v="24.4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DANIELA"/>
        <s v="DARWIN"/>
      </sharedItems>
    </cacheField>
  </cacheFields>
</pivotCacheDefinition>
</file>

<file path=xl/pivotCache/pivotCacheDefinition9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6" sheet="BUSO CUELLO REDONDO"/>
  </cacheSource>
  <cacheFields>
    <cacheField name="OPERACIÓN" numFmtId="0">
      <sharedItems>
        <s v="FILETEADA DE PUÑOS X2"/>
        <s v="FIJAR INTERLON AL BOLSILLO"/>
        <s v="DOBLES DE BOLSILLOS"/>
        <s v="PARCHADO"/>
        <s v="FILETEADA HOMBROS X2"/>
        <s v="FILETEADA MANGAS X2"/>
        <s v="PISADO DE HOMBRO "/>
        <s v="PISADO DE MANGA "/>
        <s v="PISADO PUÑO"/>
        <s v="CERRADO DE BUSO"/>
        <s v="CERRADO DE CUELLO"/>
        <s v="MONTADA DE CUELLO X2"/>
        <s v="PISADO DE CUELLO"/>
        <s v="PISADO DE PUÑO"/>
      </sharedItems>
    </cacheField>
    <cacheField name="PRECEDENCIA" numFmtId="0">
      <sharedItems containsString="0" containsBlank="1">
        <m/>
      </sharedItems>
    </cacheField>
    <cacheField name="MAQUINA" numFmtId="0">
      <sharedItems>
        <s v="FL"/>
        <s v="PL"/>
      </sharedItems>
    </cacheField>
    <cacheField name="SAM" numFmtId="164">
      <sharedItems containsSemiMixedTypes="0" containsString="0" containsNumber="1">
        <n v="34.848"/>
        <n v="8.0"/>
        <n v="12.1"/>
        <n v="180.0"/>
        <n v="135.4"/>
        <n v="70.0"/>
        <n v="77.0"/>
        <n v="27.2"/>
        <n v="176.0"/>
        <n v="108.2"/>
        <n v="24.4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DANIELA"/>
        <s v="DARWIN"/>
      </sharedItems>
    </cacheField>
  </cacheFields>
</pivotCacheDefinition>
</file>

<file path=xl/pivotCache/pivotCacheDefinition9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6" sheet="BUSO CUELLO V TODO REDES"/>
  </cacheSource>
  <cacheFields>
    <cacheField name="OPERACIÓN" numFmtId="0">
      <sharedItems containsBlank="1">
        <s v="FILETE DE PUÑO"/>
        <s v="FILETEAR HOMBRO"/>
        <s v="FILETE DE MANGA"/>
        <s v="PISAR MANGA, PUÑO Y HOMBRO"/>
        <s v="ARMAR CUELLO V"/>
        <s v="FILETEAR CUELLO"/>
        <s v="FIJAR CUELLO"/>
        <s v="FILETE DE COSTADO"/>
        <s v="PISAR CUELLO"/>
        <s v="PISAR PUÑO"/>
        <s v="RUEDO DE CAMISA"/>
        <m/>
      </sharedItems>
    </cacheField>
    <cacheField name="PRECEDENCIA" numFmtId="0">
      <sharedItems containsBlank="1">
        <s v="N/A"/>
        <m/>
      </sharedItems>
    </cacheField>
    <cacheField name="MAQUINA" numFmtId="0">
      <sharedItems containsBlank="1">
        <s v="FL"/>
        <s v="PL"/>
        <m/>
      </sharedItems>
    </cacheField>
    <cacheField name="SAM" numFmtId="0">
      <sharedItems containsString="0" containsBlank="1" containsNumber="1">
        <n v="7.0"/>
        <n v="8.3"/>
        <n v="43.2"/>
        <n v="68.4"/>
        <n v="10.8"/>
        <n v="35.5"/>
        <n v="52.9"/>
        <n v="69.7"/>
        <n v="45.1"/>
        <n v="17.3"/>
        <n v="29.6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9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6" sheet="BUSO MINERALES ALTO VIENTO"/>
  </cacheSource>
  <cacheFields>
    <cacheField name="OPERACIÓN" numFmtId="0">
      <sharedItems>
        <s v="FILETE DE PUÑO"/>
        <s v="FILETEAR HOMBRO"/>
        <s v="FILETE DE MANGA"/>
        <s v="PISAR MANGA, PUÑO Y HOMBRO"/>
        <s v="ARMAR CUELLO REDONDO"/>
        <s v="FILETEAR CUELLO"/>
        <s v="FIJAR CUELLO"/>
        <s v="FILETE DE COSTADO"/>
        <s v="PISAR CUELLO"/>
        <s v="PISAR PUÑO"/>
        <s v="RUEDO DE CAMISA"/>
        <s v="REFLECTIVO DELANTERO"/>
        <s v="REFLECTIVO DE ESPALDA"/>
        <s v="REFLECTIVO DE MANGAS X4"/>
      </sharedItems>
    </cacheField>
    <cacheField name="PRECEDENCIA" numFmtId="0">
      <sharedItems containsBlank="1">
        <s v="N/A"/>
        <m/>
      </sharedItems>
    </cacheField>
    <cacheField name="MAQUINA" numFmtId="0">
      <sharedItems>
        <s v="FL"/>
        <s v="PL"/>
        <s v="2 AGU"/>
        <s v="3 AGU"/>
        <s v="4 AGU"/>
      </sharedItems>
    </cacheField>
    <cacheField name="SAM" numFmtId="0">
      <sharedItems containsSemiMixedTypes="0" containsString="0" containsNumber="1">
        <n v="7.0"/>
        <n v="8.3"/>
        <n v="43.2"/>
        <n v="68.4"/>
        <n v="10.8"/>
        <n v="35.5"/>
        <n v="52.9"/>
        <n v="69.7"/>
        <n v="45.1"/>
        <n v="17.3"/>
        <n v="29.6"/>
        <n v="64.7"/>
        <n v="130.2"/>
        <n v="60.0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9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6" sheet="BUSO MINERALES LCM"/>
  </cacheSource>
  <cacheFields>
    <cacheField name="OPERACIÓN" numFmtId="0">
      <sharedItems>
        <s v="FILETE DE PUÑO"/>
        <s v="FILETEAR HOMBRO"/>
        <s v="FILETE DE MANGA"/>
        <s v="PISAR MANGA, PUÑO Y HOMBRO"/>
        <s v="ARMAR CUELLO REDONDO"/>
        <s v="FILETEAR CUELLO"/>
        <s v="FIJAR CUELLO"/>
        <s v="FILETE DE COSTADO"/>
        <s v="PISAR CUELLO"/>
        <s v="PISAR PUÑO"/>
        <s v="RUEDO DE CAMISA"/>
        <s v="REFLECTIVO DELANTERO"/>
        <s v="REFLECTIVO DE ESPALDA"/>
        <s v="REFLECTIVO DE MANGAS X4"/>
      </sharedItems>
    </cacheField>
    <cacheField name="PRECEDENCIA" numFmtId="0">
      <sharedItems containsBlank="1">
        <s v="N/A"/>
        <m/>
      </sharedItems>
    </cacheField>
    <cacheField name="MAQUINA" numFmtId="0">
      <sharedItems>
        <s v="FL"/>
        <s v="PL"/>
        <s v="2 AGU"/>
        <s v="3 AGU"/>
        <s v="4 AGU"/>
      </sharedItems>
    </cacheField>
    <cacheField name="SAM" numFmtId="0">
      <sharedItems containsSemiMixedTypes="0" containsString="0" containsNumber="1">
        <n v="7.0"/>
        <n v="8.3"/>
        <n v="43.2"/>
        <n v="68.4"/>
        <n v="10.8"/>
        <n v="35.5"/>
        <n v="52.9"/>
        <n v="69.7"/>
        <n v="45.1"/>
        <n v="17.3"/>
        <n v="29.6"/>
        <n v="64.7"/>
        <n v="130.2"/>
        <n v="60.0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0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6" sheet="BUSO MINA LA UNION"/>
  </cacheSource>
  <cacheFields>
    <cacheField name="OPERACIÓN" numFmtId="0">
      <sharedItems>
        <s v="FILETE DE PUÑO"/>
        <s v="FILETEAR HOMBRO"/>
        <s v="FILETE DE MANGA"/>
        <s v="PISAR MANGA, PUÑO Y HOMBRO"/>
        <s v="ARMAR CUELLO REDONDO"/>
        <s v="FILETEAR CUELLO"/>
        <s v="FIJAR CUELLO"/>
        <s v="FILETE DE COSTADO"/>
        <s v="PISAR CUELLO"/>
        <s v="PISAR PUÑO"/>
        <s v="RUEDO DE CAMISA"/>
        <s v="REFLECTIVO DELANTERO"/>
        <s v="REFLECTIVO DE ESPALDA"/>
        <s v="REFLECTIVO DE MANGAS X4"/>
      </sharedItems>
    </cacheField>
    <cacheField name="PRECEDENCIA" numFmtId="0">
      <sharedItems containsBlank="1">
        <s v="N/A"/>
        <m/>
      </sharedItems>
    </cacheField>
    <cacheField name="MAQUINA" numFmtId="0">
      <sharedItems>
        <s v="FL"/>
        <s v="PL"/>
        <s v="2 AGU"/>
      </sharedItems>
    </cacheField>
    <cacheField name="SAM" numFmtId="0">
      <sharedItems containsSemiMixedTypes="0" containsString="0" containsNumber="1">
        <n v="7.0"/>
        <n v="8.3"/>
        <n v="43.2"/>
        <n v="68.4"/>
        <n v="10.8"/>
        <n v="35.5"/>
        <n v="52.9"/>
        <n v="69.7"/>
        <n v="45.1"/>
        <n v="17.3"/>
        <n v="29.6"/>
        <n v="64.7"/>
        <n v="130.2"/>
        <n v="60.0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0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6" sheet="BUSO COQUES REACTIVO"/>
  </cacheSource>
  <cacheFields>
    <cacheField name="OPERACIÓN" numFmtId="0">
      <sharedItems containsBlank="1">
        <s v="FILETE DE PUÑO"/>
        <s v="FILETEAR HOMBRO"/>
        <s v="FILETE DE MANGA"/>
        <s v="PISAR MANGA, PUÑO Y HOMBRO"/>
        <s v="ARMAR CUELLO REDONDO"/>
        <s v="FILETEAR CUELLO"/>
        <s v="FIJAR CUELLO"/>
        <s v="FILETE DE COSTADO"/>
        <s v="PISAR CUELLO"/>
        <s v="PISAR PUÑO"/>
        <s v="RUEDO DE CAMISA"/>
        <s v="REFLECTIVO DELANTERO"/>
        <s v="REFLECTIVO DE ESPALDA"/>
        <m/>
      </sharedItems>
    </cacheField>
    <cacheField name="PRECEDENCIA" numFmtId="0">
      <sharedItems containsBlank="1">
        <s v="N/A"/>
        <m/>
      </sharedItems>
    </cacheField>
    <cacheField name="MAQUINA" numFmtId="0">
      <sharedItems containsBlank="1">
        <s v="FL"/>
        <s v="PL"/>
        <s v="2 AGU"/>
        <m/>
      </sharedItems>
    </cacheField>
    <cacheField name="SAM" numFmtId="0">
      <sharedItems containsString="0" containsBlank="1" containsNumber="1">
        <n v="7.0"/>
        <n v="8.3"/>
        <n v="43.2"/>
        <n v="68.4"/>
        <n v="10.8"/>
        <n v="35.5"/>
        <n v="52.9"/>
        <n v="69.7"/>
        <n v="45.1"/>
        <n v="17.3"/>
        <n v="29.6"/>
        <n v="37.0"/>
        <n v="40.0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0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6" sheet="CAMISA POLO CUELLO REDONDO AGUA"/>
  </cacheSource>
  <cacheFields>
    <cacheField name="OPERACIÓN" numFmtId="0">
      <sharedItems>
        <s v="PONER PUÑO"/>
        <s v="PISAR HOMBRO, MANGA Y PUÑO"/>
        <s v="HACER CUELLO V"/>
        <s v="PONER MANGA"/>
        <s v="UNIR HOMBRO"/>
        <s v="PISAR CUELLO"/>
        <s v="PONER CUELLO"/>
        <s v="CERRAR COSTADO"/>
        <s v="FILETEAR CUELLO"/>
        <s v="REMATE PUÑO"/>
        <s v="RUEDO CAMISA"/>
        <s v="REFLECTIVO ESPALDA"/>
        <s v="REFLECTIVO DELANTERO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emiMixedTypes="0" containsString="0" containsNumber="1">
        <n v="17.5"/>
        <n v="101.0"/>
        <n v="30.0"/>
        <n v="59.7"/>
        <n v="40.3"/>
        <n v="30.1"/>
        <n v="50.2"/>
        <n v="88.6"/>
        <n v="47.3"/>
        <n v="68.1"/>
        <n v="32.2"/>
        <n v="29.1"/>
        <n v="174.6"/>
        <n v="130.5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0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4" sheet="FRANELA CUELLO REDONDO-MANGA CO"/>
  </cacheSource>
  <cacheFields>
    <cacheField name="OPERACIÓN" numFmtId="0">
      <sharedItems>
        <s v="FILETEADA DE PUÑOS X2"/>
        <s v="FIJAR INTERLON AL BOLSILLO"/>
        <s v="DOBLES DE BOLSILLOS"/>
        <s v="PARCHADO BOLSILLO"/>
        <s v="FILETEADA HOMBROS X2"/>
        <s v="FILETEADA MANGAS X2"/>
        <s v="PISADO DE HOMBRO, M Y P"/>
        <s v="CERRADO DE COSTADO"/>
        <s v="CERRADO DE CUELLO"/>
        <s v="MONTADA DE CUELLO"/>
        <s v="PISADO DE CUELLO"/>
        <s v="RUEDO DE FRANELA"/>
      </sharedItems>
    </cacheField>
    <cacheField name="PRECEDENCIA" numFmtId="0">
      <sharedItems>
        <s v="N/A"/>
        <s v="B"/>
        <s v="C"/>
        <s v="D"/>
        <s v="C Y E"/>
        <s v="E Y F"/>
        <s v="G"/>
        <s v="J"/>
        <s v="L"/>
        <s v="M"/>
      </sharedItems>
    </cacheField>
    <cacheField name="MAQUINA" numFmtId="0">
      <sharedItems>
        <s v="FL"/>
        <s v="PL"/>
        <s v="COLL"/>
      </sharedItems>
    </cacheField>
    <cacheField name="SAM" numFmtId="0">
      <sharedItems containsSemiMixedTypes="0" containsString="0" containsNumber="1">
        <n v="18.666"/>
        <n v="13.298"/>
        <n v="22.814"/>
        <n v="94.062"/>
        <n v="76.494"/>
        <n v="117.608"/>
        <n v="65.27"/>
        <n v="33.184"/>
        <n v="214.72"/>
        <n v="125.416"/>
        <n v="26.352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DANIELA"/>
        <s v="RICARDO"/>
        <s v="DARWIN"/>
      </sharedItems>
    </cacheField>
  </cacheFields>
</pivotCacheDefinition>
</file>

<file path=xl/pivotCache/pivotCacheDefinition10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5" sheet="CAMISA POLO MANGA CORTA-SUPERME"/>
  </cacheSource>
  <cacheFields>
    <cacheField name="OPERACIÓN" numFmtId="0">
      <sharedItems containsBlank="1">
        <s v="FIJAR PERILLA CON SESGO "/>
        <s v="MONTAR SESGO EN CUELLO"/>
        <s v="ARMAR CUELLO CON SESGO"/>
        <s v="MONTAR SESGO A MANGA"/>
        <s v="ARMADA TAPA COSTURA"/>
        <s v="PISADO CUELLO"/>
        <s v="MONTAR CUELLO"/>
        <s v="PIZADO DE CUELLO Y PERILLA"/>
        <m/>
      </sharedItems>
    </cacheField>
    <cacheField name="PRECEDENCIA" numFmtId="0">
      <sharedItems containsBlank="1">
        <s v="N/A"/>
        <s v="B"/>
        <s v="C"/>
        <s v="G"/>
        <s v="H"/>
        <m/>
      </sharedItems>
    </cacheField>
    <cacheField name="MAQUINA" numFmtId="0">
      <sharedItems containsBlank="1">
        <s v="PL"/>
        <m/>
      </sharedItems>
    </cacheField>
    <cacheField name="SAM" numFmtId="0">
      <sharedItems containsString="0" containsBlank="1"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Blank="1">
        <s v="ANDREA"/>
        <s v="YULIET"/>
        <m/>
      </sharedItems>
    </cacheField>
  </cacheFields>
</pivotCacheDefinition>
</file>

<file path=xl/pivotCache/pivotCacheDefinition10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5" sheet="SUDADERA CON REFLECTIVO"/>
  </cacheSource>
  <cacheFields>
    <cacheField name="OPERACIÓN" numFmtId="0">
      <sharedItems containsBlank="1">
        <s v="armar bolsillo"/>
        <s v="cerrar tiro"/>
        <s v="filetear bolsillos "/>
        <s v="cerrar costado"/>
        <s v="pisar tiro y costado"/>
        <s v="montar caucho PRETINA "/>
        <s v="armar talla"/>
        <s v="cerrar entre piernas "/>
        <s v="pegar reflectivo piernas completa x2"/>
        <s v="pisar caucho pretina"/>
        <s v="hacer ruedo de botas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Blank="1">
        <s v="pl"/>
        <s v="fl"/>
        <s v="collarin "/>
        <s v="collarin"/>
        <m/>
      </sharedItems>
    </cacheField>
    <cacheField name="SAM" numFmtId="164">
      <sharedItems containsString="0" containsBlank="1" containsNumber="1">
        <n v="161.5"/>
        <n v="10.5"/>
        <n v="14.5"/>
        <n v="102.6"/>
        <n v="78.5"/>
        <n v="60.144"/>
        <n v="7.329075"/>
        <n v="60.996"/>
        <n v="200.4"/>
        <n v="35.526"/>
        <n v="30.938"/>
        <n v="40.526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0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5" sheet="SUDADERA SIN REFLECTIVO"/>
  </cacheSource>
  <cacheFields>
    <cacheField name="OPERACIÓN" numFmtId="0">
      <sharedItems>
        <s v="CAUCHO MEDIR Y PICAR"/>
        <s v="COSER EL CAUCHO"/>
        <s v="MARCAR CAUCHO"/>
        <s v="PISAR COSTADO"/>
        <s v="PISAR TIRO X2"/>
        <s v="TIRO DELANTERO"/>
        <s v="FILETEAR BOLSILLOS X2"/>
        <s v="UNIR COSTADO"/>
        <s v="PONER CAUCHO"/>
        <s v="PISAR CAUCHO"/>
        <s v="CERRAR ENTREPIERNA"/>
        <s v="HACER BOTAS X2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emiMixedTypes="0" containsString="0" containsNumber="1">
        <n v="11.3"/>
        <n v="11.6"/>
        <n v="14.6"/>
        <n v="69.7"/>
        <n v="38.0"/>
        <n v="19.8"/>
        <n v="69.6"/>
        <n v="108.7"/>
        <n v="88.7"/>
        <n v="40.1"/>
        <n v="65.1"/>
        <n v="94.0"/>
        <n v="36.4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0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5" sheet="SUDADERA ARROCERA GELVEZ"/>
  </cacheSource>
  <cacheFields>
    <cacheField name="OPERACIÓN" numFmtId="0">
      <sharedItems>
        <s v="CAUCHO MEDIR Y PICAR"/>
        <s v="COSER EL CAUCHO"/>
        <s v="MARCAR CAUCHO"/>
        <s v="PISAR COSTADO"/>
        <s v="PISAR TIRO X2"/>
        <s v="TIRO DELANTERO"/>
        <s v="FILETEAR BOLSILLOS X2"/>
        <s v="UNIR COSTADO"/>
        <s v="PONER CAUCHO"/>
        <s v="PISAR CAUCHO"/>
        <s v="CERRAR ENTREPIERNA"/>
        <s v="HACER BOTAS X2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emiMixedTypes="0" containsString="0" containsNumber="1">
        <n v="11.3"/>
        <n v="11.6"/>
        <n v="14.6"/>
        <n v="69.7"/>
        <n v="38.0"/>
        <n v="19.8"/>
        <n v="69.6"/>
        <n v="108.7"/>
        <n v="88.7"/>
        <n v="40.1"/>
        <n v="65.1"/>
        <n v="94.0"/>
        <n v="36.4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0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5" sheet="CHALECO CON REFLECTIVO QUICK"/>
  </cacheSource>
  <cacheFields>
    <cacheField name="OPERACIÓN" numFmtId="0">
      <sharedItems>
        <s v="REFLECTIVO HOMBRO"/>
        <s v="REFLECTIVO ESTOMAGO"/>
        <s v="FILETEAR FALSO RIVE"/>
        <s v="PONER RIVETE"/>
        <s v="PONER BOLSILLO"/>
        <s v="PONER FALSO ESPALDA"/>
        <s v="FILETEAR BOLSILLO"/>
        <s v="PISAR BOLSILLO"/>
        <s v="PONER CIERRE"/>
        <s v="UNIR HOMBRO"/>
        <s v="PISAR HOMBRO"/>
        <s v="CERRAR COSTADO"/>
        <s v="PONER CESGO EN CIERRE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emiMixedTypes="0" containsString="0" containsNumber="1">
        <n v="70.6"/>
        <n v="107.5"/>
        <n v="7.2"/>
        <n v="74.7"/>
        <n v="50.0"/>
        <n v="140.2"/>
        <n v="56.1"/>
        <n v="42.1"/>
        <n v="195.2"/>
        <n v="29.8"/>
        <n v="32.7"/>
        <n v="73.4"/>
        <n v="228.5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0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5" sheet="satco ingeniería naranja caball"/>
  </cacheSource>
  <cacheFields>
    <cacheField name="OPERACIÓN" numFmtId="0">
      <sharedItems>
        <s v="pegar reflectivo horizontal en delantero x2"/>
        <s v="pegar reflectivo en manga x2"/>
        <s v="armar perilla izquierda doble costura"/>
        <s v="armar perilla derecha"/>
        <s v="armar perilla de manga en punta x2"/>
        <s v="pegar reflectivo trasero"/>
        <s v="encarar cuellos"/>
        <s v="hacer orillo pie de cuello"/>
        <s v="pisar orillo de cuello "/>
        <s v="hacer orillo de bolsillo "/>
        <s v="hacer orillo de puños x2"/>
        <s v="encarar puños x2"/>
        <s v="pegar reflectivo vertical delantero hombro x2"/>
      </sharedItems>
    </cacheField>
    <cacheField name="PRECEDENCIA" numFmtId="0">
      <sharedItems containsString="0" containsBlank="1">
        <m/>
      </sharedItems>
    </cacheField>
    <cacheField name="MAQUINA" numFmtId="0">
      <sharedItems>
        <s v="2A"/>
        <s v="pl"/>
        <s v=" 2A"/>
      </sharedItems>
    </cacheField>
    <cacheField name="SAM" numFmtId="164">
      <sharedItems containsSemiMixedTypes="0" containsString="0" containsNumber="1">
        <n v="65.8"/>
        <n v="74.2"/>
        <n v="78.2"/>
        <n v="57.8"/>
        <n v="222.7"/>
        <n v="40.4"/>
        <n v="36.2"/>
        <n v="19.0"/>
        <n v="23.2"/>
        <n v="14.0"/>
        <n v="21.8"/>
        <n v="40.7"/>
        <n v="82.7"/>
      </sharedItems>
    </cacheField>
    <cacheField name="OPERARIO" numFmtId="0">
      <sharedItems>
        <s v="Anderson "/>
        <s v="saray"/>
        <s v="jeferson"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Anderson "/>
        <s v="saray"/>
        <s v="jeferson"/>
      </sharedItems>
    </cacheField>
  </cacheFields>
</pivotCacheDefinition>
</file>

<file path=xl/pivotCache/pivotCacheDefinition11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5" sheet="satco ingeniería naranja dama"/>
  </cacheSource>
  <cacheFields>
    <cacheField name="OPERACIÓN" numFmtId="0">
      <sharedItems>
        <s v="pegar reflectivo horizontal en delantero x2"/>
        <s v="pegar reflectivo en manga x2"/>
        <s v="armar perilla izquierda doble costura"/>
        <s v="acer pinzas traseras x2 ( Dama)"/>
        <s v="armar perilla derecha"/>
        <s v="armar perilla de manga en punta x2"/>
        <s v="pegar reflectivo trasero"/>
        <s v="hacer pinzas delanteras x2 (Dama)"/>
        <s v="encarar cuellos"/>
        <s v="hacer orillo pie de cuello"/>
        <s v="pisar orillo de cuello "/>
        <s v="hacer orillo de bolsillo "/>
        <s v="hacer orillo de puños x2"/>
      </sharedItems>
    </cacheField>
    <cacheField name="PRECEDENCIA" numFmtId="0">
      <sharedItems containsString="0" containsBlank="1">
        <m/>
      </sharedItems>
    </cacheField>
    <cacheField name="MAQUINA" numFmtId="0">
      <sharedItems>
        <s v="2A"/>
        <s v="pl"/>
        <s v=" 2A"/>
      </sharedItems>
    </cacheField>
    <cacheField name="SAM" numFmtId="164">
      <sharedItems containsSemiMixedTypes="0" containsString="0" containsNumber="1">
        <n v="65.8"/>
        <n v="74.2"/>
        <n v="78.2"/>
        <n v="64.7"/>
        <n v="57.8"/>
        <n v="222.7"/>
        <n v="40.4"/>
        <n v="42.7"/>
        <n v="36.2"/>
        <n v="19.0"/>
        <n v="23.2"/>
        <n v="14.0"/>
        <n v="21.8"/>
      </sharedItems>
    </cacheField>
    <cacheField name="OPERARIO" numFmtId="0">
      <sharedItems>
        <s v="Anderson "/>
        <s v="saray"/>
        <s v="jeferson"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Anderson "/>
        <s v="saray"/>
        <s v="jeferson"/>
      </sharedItems>
    </cacheField>
  </cacheFields>
</pivotCacheDefinition>
</file>

<file path=xl/pivotCache/pivotCacheDefinition11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amisa drill con reflectivo cas"/>
  </cacheSource>
  <cacheFields>
    <cacheField name="OPERACIÓN" numFmtId="0">
      <sharedItems>
        <s v="pegar reflectivo delantero horizontal y vertical x6"/>
        <s v="encarar tapa de bolsillo x2"/>
        <s v="embonar bolsillo x2"/>
        <s v="hacer perilla cuadrada de manga x2"/>
        <s v="encarar cuello "/>
        <s v="pisar orillo de cuello "/>
        <s v="pegar reflectivo espalda horizontal y vertical x4"/>
        <s v="armar perilla  izquierda sencilla con cesgo"/>
        <s v="armar perilla derecha sencilla con sesgo"/>
        <s v="hacer orillo de pie de cuello"/>
        <s v="hacer orillo de puños x2"/>
        <s v="pegar bolsillo x2"/>
        <s v="hacer pinzas traseras "/>
        <s v="hacer pinzas delanteras "/>
        <s v="pisar orillo de tapa de bolsillo x2 "/>
        <s v="armar cuello"/>
        <s v="pisar cuello y marcar"/>
        <s v="pegar tapa de bolsillo x2"/>
        <s v="pegar mangas "/>
        <s v="unir hombros "/>
        <s v="pisar hombros x2 "/>
        <s v="pisar mangas"/>
        <s v="fijar costados ( reflectivo)"/>
        <s v="cerrar costados "/>
        <s v="pegar puño a manga x2 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emiMixedTypes="0" containsString="0" containsNumber="1">
        <n v="176.7"/>
        <n v="87.4"/>
        <n v="49.0"/>
        <n v="423.6"/>
        <n v="30.0"/>
        <n v="26.5"/>
        <n v="232.5"/>
        <n v="125.2"/>
        <n v="137.9"/>
        <n v="19.4"/>
        <n v="32.8"/>
        <n v="170.9"/>
        <n v="57.1"/>
        <n v="41.5"/>
        <n v="25.6"/>
        <n v="112.5"/>
        <n v="86.9"/>
        <n v="70.5"/>
        <n v="66.0"/>
        <n v="52.1"/>
        <n v="31.8"/>
        <n v="57.3"/>
        <n v="29.2"/>
        <n v="93.7"/>
        <n v="228.1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1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amisa dril aguas capital "/>
  </cacheSource>
  <cacheFields>
    <cacheField name="OPERACIÓN" numFmtId="0">
      <sharedItems>
        <s v="pegar reflectivo a espalda x2"/>
        <s v="pegar  reflectivo delantero x2"/>
        <s v="armar perilla izquierda doble con interlon"/>
        <s v="armar perilla derecha sencilla con interlon"/>
        <s v="armar perilla cuadrada de manga x2"/>
        <s v="embonar bolsillo 2"/>
        <s v="pegar cierre mágico a bolsillo x2  ( ucm)"/>
        <s v="encarar tapa de bolsillo x2"/>
        <s v="pisar tapa de bolsillo x2"/>
        <s v="filetear tapa"/>
        <s v="encarar cuello"/>
        <s v="pisar orillo de cuello"/>
        <s v="fijar cierre mágico a manga"/>
        <s v="pegar bolsillo y tapa  x2"/>
        <s v="pegar logo a cierre magico x2"/>
        <s v="pisar orillo de pie de cuello"/>
        <s v="armar cuello pisando"/>
        <s v="hacer orillo de puño"/>
        <s v="unir hombros  x2"/>
        <s v="pisar hombros x2"/>
        <s v="pegar manga x2"/>
        <s v="pisar manga x2"/>
        <s v="cerrar costados"/>
        <s v="pisar costados"/>
        <s v="preparar tallas"/>
      </sharedItems>
    </cacheField>
    <cacheField name="PRECEDENCIA" numFmtId="0">
      <sharedItems containsString="0" containsBlank="1">
        <m/>
      </sharedItems>
    </cacheField>
    <cacheField name="MAQUINA" numFmtId="0">
      <sharedItems>
        <s v="pl"/>
        <s v="2A"/>
        <s v="fl"/>
      </sharedItems>
    </cacheField>
    <cacheField name="SAM" numFmtId="164">
      <sharedItems containsSemiMixedTypes="0" containsString="0" containsNumber="1">
        <n v="88.9"/>
        <n v="62.3"/>
        <n v="59.0"/>
        <n v="50.4"/>
        <n v="120.4"/>
        <n v="42.3"/>
        <n v="57.3"/>
        <n v="48.2"/>
        <n v="36.7"/>
        <n v="21.0"/>
        <n v="26.6"/>
        <n v="11.8"/>
        <n v="41.0"/>
        <n v="156.0"/>
        <n v="42.9"/>
        <n v="16.2"/>
        <n v="95.2"/>
        <n v="35.1"/>
        <n v="35.4"/>
        <n v="27.7"/>
        <n v="37.1"/>
        <n v="36.1"/>
        <n v="46.5"/>
        <n v="29.6"/>
        <n v="6.8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jean Carlos"/>
        <s v="brayan"/>
        <s v="Cristian"/>
        <s v="Alejandro"/>
        <s v="yesica"/>
        <s v="gerson"/>
        <s v="Franklin"/>
        <s v="massiel"/>
      </sharedItems>
    </cacheField>
  </cacheFields>
</pivotCacheDefinition>
</file>

<file path=xl/pivotCache/pivotCacheDefinition11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palma y trabajo"/>
  </cacheSource>
  <cacheFields>
    <cacheField name="OPERACIÓN" numFmtId="0">
      <sharedItems>
        <s v="unir pieza inferior de delantero x2"/>
        <s v="pegar reflectivo inferior delantero x2"/>
        <s v="unir pieza inferior de espalda"/>
        <s v="pegar reflectivo superior delantero x2"/>
        <s v="embonar bolsillo"/>
        <s v="pegar reflectivo inferior de espalda"/>
        <s v="armar perilla doble con interlon"/>
        <s v="armar perilla sencilla con interlon"/>
        <s v="pegar reflectivo superior de espalda"/>
        <s v="hacer perilla de manga x2"/>
        <s v="parchar montando marquilla"/>
        <s v="unir hombros"/>
        <s v="pisar hombros"/>
        <s v="encarar cuello"/>
        <s v="pisar orillo de cuello"/>
        <s v="hacer orillo de pie de cuello"/>
        <s v="hacer orillo de puño x2"/>
        <s v="armar cuello pisando"/>
        <s v="pegar mangas x2"/>
        <s v="pisar mangas x2"/>
        <s v="cerrar costados x2"/>
        <s v="pisar costados x2"/>
        <s v="montar puño a camisa x2"/>
        <s v="pisar puño en camisa x2"/>
        <s v="preparar tallas"/>
      </sharedItems>
    </cacheField>
    <cacheField name="PRECEDENCIA" numFmtId="0">
      <sharedItems containsString="0" containsBlank="1">
        <m/>
      </sharedItems>
    </cacheField>
    <cacheField name="MAQUINA" numFmtId="0">
      <sharedItems>
        <s v="pl"/>
        <s v="2A"/>
        <s v="fl"/>
      </sharedItems>
    </cacheField>
    <cacheField name="SAM" numFmtId="164">
      <sharedItems containsSemiMixedTypes="0" containsString="0" containsNumber="1">
        <n v="42.1"/>
        <n v="53.8"/>
        <n v="25.0"/>
        <n v="55.6"/>
        <n v="11.2"/>
        <n v="40.5"/>
        <n v="81.4"/>
        <n v="68.9"/>
        <n v="41.8"/>
        <n v="100.7"/>
        <n v="64.2"/>
        <n v="19.2"/>
        <n v="17.3"/>
        <n v="26.5"/>
        <n v="19.4"/>
        <n v="15.3"/>
        <n v="41.7"/>
        <n v="66.1"/>
        <n v="38.3"/>
        <n v="36.8"/>
        <n v="55.0"/>
        <n v="33.3"/>
        <n v="168.8"/>
        <n v="83.4"/>
        <n v="7.2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Alejandro"/>
        <s v="brayan"/>
        <s v="jean Carlos"/>
        <s v="Cristian"/>
        <s v="gerson"/>
        <s v="massiel"/>
        <s v="Franklin"/>
        <s v="yesica"/>
      </sharedItems>
    </cacheField>
  </cacheFields>
</pivotCacheDefinition>
</file>

<file path=xl/pivotCache/pivotCacheDefinition11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amubuso con reflectivo agua de"/>
  </cacheSource>
  <cacheFields>
    <cacheField name="OPERACIÓN" numFmtId="0">
      <sharedItems containsBlank="1">
        <s v="pegar reflectivo delantero x2"/>
        <s v="pegar reflectivo trasero"/>
        <s v="ruedo perilla"/>
        <s v="poner interlon perilla"/>
        <s v="hacer perilla"/>
        <s v="armar tallas"/>
        <s v="pegar puño"/>
        <s v="ruedo tapa costura"/>
        <s v="ruedo de bolsillo"/>
        <s v="parchar bolsillo"/>
        <s v="unir hombro"/>
        <s v="pegar manga"/>
        <s v="pisar hombro,manga y puños"/>
        <s v="poner cuello"/>
        <s v="pisar cuello"/>
        <s v="cerrar camisa"/>
        <s v="ruedo camisa"/>
        <s v="remate de puños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Blank="1">
        <s v="pl"/>
        <m/>
      </sharedItems>
    </cacheField>
    <cacheField name="SAM" numFmtId="164">
      <sharedItems containsString="0" containsBlank="1" containsNumber="1">
        <n v="78.1"/>
        <n v="38.6"/>
        <n v="9.8"/>
        <n v="44.3"/>
        <n v="72.1"/>
        <n v="8.5"/>
        <n v="18.5"/>
        <n v="20.9"/>
        <n v="36.6"/>
        <n v="84.1"/>
        <n v="34.4"/>
        <n v="60.6"/>
        <n v="77.7"/>
        <n v="111.6"/>
        <n v="103.6"/>
        <n v="46.0"/>
        <n v="28.2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Blank="1">
        <s v="Darwin"/>
        <m/>
      </sharedItems>
    </cacheField>
  </cacheFields>
</pivotCacheDefinition>
</file>

<file path=xl/pivotCache/pivotCacheDefinition11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amisa megaserv  point"/>
  </cacheSource>
  <cacheFields>
    <cacheField name="OPERACIÓN" numFmtId="0">
      <sharedItems>
        <s v="hacer perilla de manga x2"/>
        <s v="unir hombros"/>
        <s v="pisar hombros"/>
        <s v="encarar cuello"/>
        <s v="pisar orillo de cuello"/>
        <s v="hacer orillo de pie de cuello"/>
        <s v="hacer orillo de puño x2"/>
        <s v="armar cuello pisando"/>
        <s v="pegar mangas x2"/>
        <s v="pisar mangas x2"/>
        <s v="cerrar costados x2"/>
        <s v="pisar costados x2"/>
        <s v="montar puño a camisa x2"/>
        <s v="pisar puño en camisa x2"/>
        <s v="preparar tallas"/>
        <s v="montar cuello a camisa marcando y pisando"/>
        <s v="hacer ruedo refilando"/>
        <s v="pegar reflectivo a manga x2"/>
        <s v="poner reflectivo a pieza superior delantera x2"/>
        <s v="unir pieza superior delantera x2"/>
        <s v="pisar pieza superior delantero x2"/>
        <s v="unir pieza superior de espalda"/>
        <s v="pizar pieza superior de espalda"/>
        <s v="embonar parche X2"/>
        <s v="parchar x2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emiMixedTypes="0" containsString="0" containsNumber="1">
        <n v="100.7"/>
        <n v="19.2"/>
        <n v="17.3"/>
        <n v="26.5"/>
        <n v="19.4"/>
        <n v="15.3"/>
        <n v="41.7"/>
        <n v="66.1"/>
        <n v="38.3"/>
        <n v="36.8"/>
        <n v="55.0"/>
        <n v="33.3"/>
        <n v="168.8"/>
        <n v="83.4"/>
        <n v="7.2"/>
        <n v="125.3"/>
        <n v="120.9"/>
        <n v="17.9"/>
        <n v="51.7"/>
        <n v="15.4"/>
        <n v="23.8"/>
        <n v="26.4"/>
        <n v="21.1"/>
        <n v="51.4"/>
        <n v="127.2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1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megaserv point pantalón licra "/>
  </cacheSource>
  <cacheFields>
    <cacheField name="OPERACIÓN" numFmtId="0">
      <sharedItems containsBlank="1">
        <s v="cerrar tiro de pantalon x2"/>
        <s v="cerrar entrepierna de pantalón"/>
        <s v="hacer ruedo de pantalon x2"/>
        <s v="cerrar tiro de licra x2"/>
        <s v="cerrar entrepierna de licra"/>
        <s v="hacer ruedo de licra x2"/>
        <s v="medir y picar caucho"/>
        <s v="unir caucho"/>
        <s v="marcar caucho para montar"/>
        <s v="voltear y hacer piquete de pantalón x2"/>
        <s v="voltear y hacer piquete de licra x2"/>
        <s v="montar caucho a pretinas"/>
        <s v="pisar pretina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Blank="1">
        <s v="fl"/>
        <s v="coll"/>
        <s v="m"/>
        <s v="pl"/>
        <m/>
      </sharedItems>
    </cacheField>
    <cacheField name="SAM" numFmtId="164">
      <sharedItems containsString="0" containsBlank="1" containsNumber="1">
        <n v="47.9"/>
        <n v="26.8"/>
        <n v="63.8"/>
        <n v="52.6"/>
        <n v="65.9"/>
        <n v="39.3"/>
        <n v="11.5"/>
        <n v="12.1"/>
        <n v="20.7"/>
        <n v="18.1"/>
        <n v="19.6"/>
        <n v="198.5"/>
        <n v="113.9"/>
        <m/>
      </sharedItems>
    </cacheField>
    <cacheField name="OPERARIO" numFmtId="0">
      <sharedItems containsBlank="1">
        <s v="Ricardo"/>
        <s v="Daniela"/>
        <s v="Ana"/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Blank="1">
        <s v="Ricardo"/>
        <s v="Daniela"/>
        <s v="Ana"/>
        <m/>
      </sharedItems>
    </cacheField>
  </cacheFields>
</pivotCacheDefinition>
</file>

<file path=xl/pivotCache/pivotCacheDefinition11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G17" sheet="LISTADO DE OPERACIONES"/>
  </cacheSource>
  <cacheFields>
    <cacheField name="LETRA" numFmtId="0">
      <sharedItems>
        <s v="A"/>
        <s v="B"/>
        <s v="C"/>
        <s v="D"/>
        <s v="E"/>
        <s v="F"/>
        <s v="G"/>
        <s v="H"/>
        <s v="I"/>
        <s v="J"/>
        <s v="K"/>
        <s v="L"/>
        <s v="M"/>
        <s v="N"/>
        <s v="O"/>
      </sharedItems>
    </cacheField>
    <cacheField name="OPERACIÓN" numFmtId="0">
      <sharedItems>
        <s v="Montar aletilla alaletillon"/>
        <s v="Montar cierre al delantero"/>
        <s v="Pisar delantero"/>
        <s v="Montar relojer a rrarcando caida"/>
        <s v="Unir falso revoque con delanter o X 2(picando y volteando)"/>
        <s v="Pisar revoque"/>
        <s v="Montar rrarquilla"/>
        <s v="Hacer J(Errparejando y Marcando)"/>
        <s v="Unir delantero"/>
        <s v="Hacer gavilan"/>
        <s v="Cerrar Tiro"/>
        <s v="Pisar Tiro"/>
        <s v="Cerrar costados"/>
        <s v="Pisar costados"/>
        <s v="Cerrar entrepierna"/>
      </sharedItems>
    </cacheField>
    <cacheField name="PRECEDENCIA" numFmtId="0">
      <sharedItems>
        <s v="N/A"/>
        <s v="A"/>
        <s v="B"/>
        <s v="C"/>
        <s v="E"/>
        <s v="F"/>
        <s v="G"/>
        <s v="H"/>
        <s v="D-I"/>
        <s v="J"/>
        <s v="K"/>
        <s v="L"/>
        <s v="M"/>
        <s v="N"/>
      </sharedItems>
    </cacheField>
    <cacheField name="MAQUINA" numFmtId="0">
      <sharedItems>
        <s v="PL"/>
        <s v="2 AG 1/4"/>
        <s v="2AG1/8"/>
        <s v="FL"/>
      </sharedItems>
    </cacheField>
    <cacheField name="SAM" numFmtId="0">
      <sharedItems containsSemiMixedTypes="0" containsString="0" containsNumber="1" containsInteger="1">
        <n v="12.0"/>
        <n v="14.0"/>
        <n v="22.0"/>
        <n v="41.0"/>
        <n v="33.0"/>
        <n v="24.0"/>
        <n v="30.0"/>
        <n v="26.0"/>
        <n v="18.0"/>
        <n v="48.0"/>
        <n v="36.0"/>
      </sharedItems>
    </cacheField>
    <cacheField name="SECCION" numFmtId="0">
      <sharedItems>
        <s v="Alistamierto delantero"/>
        <s v="Alistamiento posterior"/>
        <s v="Ensamble"/>
      </sharedItems>
    </cacheField>
    <cacheField name="OPERARIO" numFmtId="0">
      <sharedItems>
        <s v="OPERARIO 1"/>
        <s v="OPERARIO 3"/>
        <s v="OPERARIO 2"/>
        <s v="OPERARIO 4"/>
        <s v="OPERARIO 5"/>
        <s v="OPERARIO 6"/>
        <s v="OPERARIO 8"/>
        <s v="OPERARIO 7"/>
      </sharedItems>
    </cacheField>
  </cacheFields>
</pivotCacheDefinition>
</file>

<file path=xl/pivotCache/pivotCacheDefinition11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Bioseguridad agroingenium "/>
  </cacheSource>
  <cacheFields>
    <cacheField name="OPERACIÓN" numFmtId="0">
      <sharedItems>
        <s v="filetear perilla x2"/>
        <s v="unir espalda con pantalón"/>
        <s v="cerrar tiro"/>
        <s v="encarar capucha"/>
        <s v="pegar caucho a capucha marcando y picando"/>
        <s v="montar cierre a perilla"/>
        <s v="picar y marcar caucho"/>
        <s v="pegar caucho a cintura pisando"/>
        <s v="pisar tiro a 1/16"/>
        <s v="unir hombros x2"/>
        <s v="cerrar entrepierna"/>
        <s v="pegar mangas x2"/>
        <s v="cerrar costados"/>
        <s v="pisar hombro x2"/>
        <s v="pisar manga x2"/>
        <s v="pisar entrepierna"/>
        <s v="fijar capucha a traje"/>
        <s v="filetear capucha en traje"/>
        <s v="picar y unir caucho de bota y puño x4"/>
        <s v="pegar caucho a bota x2"/>
        <s v="pegar caucho de puño x2"/>
        <s v="pisar bota x2"/>
        <s v="pisar puños x2"/>
        <s v="pisar orillo de capucha"/>
        <s v="pisar cuello"/>
      </sharedItems>
    </cacheField>
    <cacheField name="PRECEDENCIA" numFmtId="0">
      <sharedItems containsString="0" containsBlank="1">
        <m/>
      </sharedItems>
    </cacheField>
    <cacheField name="MAQUINA" numFmtId="0">
      <sharedItems>
        <s v="fl"/>
        <s v="pl"/>
        <s v="m"/>
      </sharedItems>
    </cacheField>
    <cacheField name="SAM" numFmtId="164">
      <sharedItems containsSemiMixedTypes="0" containsString="0" containsNumber="1">
        <n v="65.3"/>
        <n v="42.0"/>
        <n v="23.7"/>
        <n v="40.3"/>
        <n v="63.3"/>
        <n v="200.0"/>
        <n v="8.8"/>
        <n v="169.9"/>
        <n v="29.4"/>
        <n v="47.7"/>
        <n v="57.6"/>
        <n v="106.4"/>
        <n v="157.5"/>
        <n v="40.4"/>
        <n v="0.0"/>
        <n v="50.1"/>
        <n v="127.7"/>
        <n v="49.3"/>
        <n v="47.1"/>
        <n v="114.1"/>
        <n v="100.9"/>
        <n v="103.0"/>
        <n v="87.2"/>
        <n v="41.1"/>
        <n v="58.8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yaneth"/>
        <s v="edinson"/>
        <s v="rosa"/>
      </sharedItems>
    </cacheField>
  </cacheFields>
</pivotCacheDefinition>
</file>

<file path=xl/pivotCache/pivotCacheDefinition11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polo embragues del oriente Verd"/>
  </cacheSource>
  <cacheFields>
    <cacheField name="OPERACIÓN" numFmtId="0">
      <sharedItems containsBlank="1">
        <s v="ruedo perilla"/>
        <s v="poner interlon perilla"/>
        <s v="hacer perilla"/>
        <s v="armar tallas"/>
        <s v="pegar puño"/>
        <s v="ruedo tapa costura"/>
        <s v="ruedo de bolsillo"/>
        <s v="parchar bolsillo"/>
        <s v="unir hombro"/>
        <s v="pegar manga"/>
        <s v="pisar hombro,manga y puños"/>
        <s v="poner cuello"/>
        <s v="pisar cuello"/>
        <s v="cerrar camisa"/>
        <s v="ruedo camisa"/>
        <s v="remate de puños"/>
        <s v="pegar metido a manga x2"/>
        <m/>
      </sharedItems>
    </cacheField>
    <cacheField name="PRECEDENCIA" numFmtId="0">
      <sharedItems containsBlank="1">
        <m/>
        <s v="Darwin"/>
      </sharedItems>
    </cacheField>
    <cacheField name="MAQUINA" numFmtId="0">
      <sharedItems containsBlank="1">
        <m/>
        <s v="pl"/>
      </sharedItems>
    </cacheField>
    <cacheField name="SAM" numFmtId="164">
      <sharedItems containsString="0" containsBlank="1" containsNumber="1">
        <n v="9.8"/>
        <n v="44.3"/>
        <n v="72.1"/>
        <n v="8.5"/>
        <n v="18.5"/>
        <n v="20.9"/>
        <n v="36.6"/>
        <n v="84.1"/>
        <n v="34.4"/>
        <n v="75.8"/>
        <n v="77.7"/>
        <n v="111.6"/>
        <n v="78.1"/>
        <n v="103.7"/>
        <n v="46.0"/>
        <n v="28.2"/>
        <n v="150.3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2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Franela cuello redondo mundo de"/>
  </cacheSource>
  <cacheFields>
    <cacheField name="OPERACIÓN" numFmtId="0">
      <sharedItems containsBlank="1">
        <s v="FILETEADA DE PUÑOS X2"/>
        <s v="FILETEADA HOMBROS X2"/>
        <s v="FILETEADA MANGAS X2"/>
        <s v="PISADO DE HOMBRO, M Y P"/>
        <s v="CERRADO DE COSTADO"/>
        <s v="CERRADO DE CUELLO"/>
        <s v="MONTADA DE CUELLO"/>
        <s v="PISADO DE CUELLO"/>
        <s v="RUEDO DE FRANELA"/>
        <m/>
      </sharedItems>
    </cacheField>
    <cacheField name="PRECEDENCIA" numFmtId="0">
      <sharedItems containsBlank="1">
        <s v="N/A"/>
        <s v="D"/>
        <s v="C Y E"/>
        <s v="E Y F"/>
        <s v="G"/>
        <s v="J"/>
        <s v="L"/>
        <s v="M"/>
        <m/>
      </sharedItems>
    </cacheField>
    <cacheField name="MAQUINA" numFmtId="0">
      <sharedItems containsBlank="1">
        <s v="FL"/>
        <s v="PL"/>
        <s v="COLL"/>
        <m/>
      </sharedItems>
    </cacheField>
    <cacheField name="SAM" numFmtId="164">
      <sharedItems containsString="0" containsBlank="1" containsNumber="1">
        <n v="18.666"/>
        <n v="76.494"/>
        <n v="117.608"/>
        <n v="65.27"/>
        <n v="33.184"/>
        <n v="214.72"/>
        <n v="125.416"/>
        <n v="26.352"/>
        <m/>
      </sharedItems>
    </cacheField>
    <cacheField name="OPERARIO" numFmtId="0">
      <sharedItems containsBlank="1">
        <s v="DANIELA"/>
        <s v="DARWIN"/>
        <s v="RICARDO"/>
        <m/>
      </sharedItems>
    </cacheField>
    <cacheField name="OP" numFmtId="0">
      <sharedItems containsBlank="1">
        <s v="OP1"/>
        <s v="OP2"/>
        <s v="OP3"/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Blank="1">
        <s v="DANIELA"/>
        <s v="DARWIN"/>
        <s v="RICARDO"/>
        <m/>
      </sharedItems>
    </cacheField>
  </cacheFields>
</pivotCacheDefinition>
</file>

<file path=xl/pivotCache/pivotCacheDefinition12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Franela cuello redondo carbones"/>
  </cacheSource>
  <cacheFields>
    <cacheField name="OPERACIÓN" numFmtId="0">
      <sharedItems containsBlank="1">
        <s v="FILETEADA DE PUÑOS X2"/>
        <s v="FILETEADA HOMBROS X2"/>
        <s v="FILETEADA MANGAS X2"/>
        <s v="PISADO DE HOMBRO, M Y P"/>
        <s v="CERRADO DE COSTADO"/>
        <s v="CERRADO DE CUELLO"/>
        <s v="MONTADA DE CUELLO"/>
        <s v="PISADO DE CUELLO"/>
        <s v="RUEDO DE FRANELA"/>
        <s v="pegar reflectivo superior de espalda"/>
        <s v="pegar reflectivo superior delantero x2"/>
        <s v="pegar cesgo de puño a hombros x4"/>
        <s v="PISAR PUÑO"/>
        <m/>
      </sharedItems>
    </cacheField>
    <cacheField name="PRECEDENCIA" numFmtId="0">
      <sharedItems containsBlank="1">
        <s v="N/A"/>
        <s v="D"/>
        <s v="C Y E"/>
        <s v="E Y F"/>
        <s v="G"/>
        <s v="J"/>
        <s v="L"/>
        <s v="M"/>
        <m/>
      </sharedItems>
    </cacheField>
    <cacheField name="MAQUINA" numFmtId="0">
      <sharedItems containsBlank="1">
        <s v="FL"/>
        <s v="PL"/>
        <s v="COLL"/>
        <s v="2A"/>
        <m/>
      </sharedItems>
    </cacheField>
    <cacheField name="SAM" numFmtId="164">
      <sharedItems containsString="0" containsBlank="1" containsNumber="1">
        <n v="18.666"/>
        <n v="76.494"/>
        <n v="117.608"/>
        <n v="65.27"/>
        <n v="33.184"/>
        <n v="214.72"/>
        <n v="125.416"/>
        <n v="26.352"/>
        <n v="52.9"/>
        <n v="55.6"/>
        <n v="225.1"/>
        <n v="17.3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Blank="1">
        <s v="DANIELA"/>
        <s v="DARWIN"/>
        <s v="RICARDO"/>
        <s v="maria"/>
        <m/>
      </sharedItems>
    </cacheField>
  </cacheFields>
</pivotCacheDefinition>
</file>

<file path=xl/pivotCache/pivotCacheDefinition12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Franela cuello redondo ceramica"/>
  </cacheSource>
  <cacheFields>
    <cacheField name="OPERACIÓN" numFmtId="0">
      <sharedItems containsBlank="1">
        <s v="FILETEADA DE PUÑOS X2"/>
        <s v="FILETEADA HOMBROS X2"/>
        <s v="FILETEADA MANGAS X2"/>
        <s v="PISADO DE HOMBRO, M Y P"/>
        <s v="CERRADO DE COSTADO"/>
        <s v="CERRADO DE CUELLO"/>
        <s v="MONTADA DE CUELLO"/>
        <s v="PISADO DE CUELLO"/>
        <s v="RUEDO DE FRANELA"/>
        <s v="PISAR PUÑO"/>
        <m/>
      </sharedItems>
    </cacheField>
    <cacheField name="PRECEDENCIA" numFmtId="0">
      <sharedItems containsBlank="1">
        <s v="N/A"/>
        <s v="D"/>
        <s v="C Y E"/>
        <s v="E Y F"/>
        <s v="G"/>
        <s v="J"/>
        <s v="L"/>
        <s v="M"/>
        <m/>
      </sharedItems>
    </cacheField>
    <cacheField name="MAQUINA" numFmtId="0">
      <sharedItems containsBlank="1">
        <s v="FL"/>
        <s v="PL"/>
        <s v="COLL"/>
        <m/>
      </sharedItems>
    </cacheField>
    <cacheField name="SAM" numFmtId="164">
      <sharedItems containsString="0" containsBlank="1" containsNumber="1">
        <n v="18.666"/>
        <n v="76.494"/>
        <n v="117.608"/>
        <n v="65.27"/>
        <n v="33.184"/>
        <n v="214.72"/>
        <n v="125.416"/>
        <n v="26.352"/>
        <n v="17.3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Blank="1">
        <s v="DANIELA"/>
        <s v="DARWIN"/>
        <s v="RICARDO"/>
        <m/>
      </sharedItems>
    </cacheField>
  </cacheFields>
</pivotCacheDefinition>
</file>

<file path=xl/pivotCache/pivotCacheDefinition12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15" sheet="GARRAS"/>
  </cacheSource>
  <cacheFields>
    <cacheField name="OPERACIÓN" numFmtId="0">
      <sharedItems containsBlank="1">
        <s v="GARRAS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Blank="1">
        <s v="PL"/>
        <m/>
      </sharedItems>
    </cacheField>
    <cacheField name="SAM" numFmtId="164">
      <sharedItems containsString="0" containsBlank="1" containsNumber="1" containsInteger="1">
        <n v="21.0"/>
        <m/>
      </sharedItems>
    </cacheField>
    <cacheField name="OPERARIO" numFmtId="0">
      <sharedItems containsBlank="1">
        <s v="LORENA"/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2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4" sheet="Jean industrial control de Cali"/>
  </cacheSource>
  <cacheFields>
    <cacheField name="OPERACIÓN" numFmtId="0">
      <sharedItems containsBlank="1">
        <s v="ESPELUZAR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70.3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2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4" sheet="CAMISA JEAN DESPELUZAR"/>
  </cacheSource>
  <cacheFields>
    <cacheField name="OPERACIÓN" numFmtId="0">
      <sharedItems>
        <s v="DESPELUZAR"/>
        <s v="ABOTONAR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emiMixedTypes="0" containsString="0" containsNumber="1">
        <n v="67.6"/>
        <n v="79.8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2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" sheet="CAMISA POLO CONTROL DE CALIDAD"/>
  </cacheSource>
  <cacheFields>
    <cacheField name="OPERACIÓN" numFmtId="0">
      <sharedItems>
        <s v="ESPELUZAR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emiMixedTypes="0" containsString="0" containsNumber="1">
        <n v="36.8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2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4" sheet="SUDADERA CONTROL DE CALIDAD"/>
  </cacheSource>
  <cacheFields>
    <cacheField name="OPERACIÓN" numFmtId="0">
      <sharedItems>
        <s v="ESPELUZAR"/>
        <s v="VOTEAR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emiMixedTypes="0" containsString="0" containsNumber="1">
        <n v="34.7"/>
        <n v="13.9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2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4" sheet="BRAGAS CONTROL DE CALIDAD"/>
  </cacheSource>
  <cacheFields>
    <cacheField name="OPERACIÓN" numFmtId="0">
      <sharedItems containsBlank="1">
        <s v="ESPELUZAR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290.9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2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polo gris con metido en malla"/>
  </cacheSource>
  <cacheFields>
    <cacheField name="OPERACIÓN" numFmtId="0">
      <sharedItems>
        <s v="ruedo perilla"/>
        <s v="poner interlon perilla"/>
        <s v="hacer perilla"/>
        <s v="armar tallas"/>
        <s v="pegar puño"/>
        <s v="ruedo tapa costura"/>
        <s v="ruedo de bolsillo"/>
        <s v="parchar bolsillo"/>
        <s v="unir hombro"/>
        <s v="pegar manga"/>
        <s v="pisar hombro,manga y puños"/>
        <s v="poner cuello"/>
        <s v="pisar cuello"/>
        <s v="cerrar camisa"/>
        <s v="ruedo camisa"/>
        <s v="remate de puños"/>
        <s v="pegar metido de malla trasero x2"/>
        <s v="pisar metido de malla trasero x2"/>
        <s v="pegar pieza curva inferior de espalda"/>
        <s v="pisar pieza curva inferior de espalda"/>
        <s v="pegar pieza doble de delantero"/>
        <s v="pisar pieza doble de delantero"/>
        <s v="unir metido de costados x2"/>
        <s v="pisar metido de cistados x2"/>
        <s v="pegar metido de costado a camisa x2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emiMixedTypes="0" containsString="0" containsNumber="1">
        <n v="10.4"/>
        <n v="30.9"/>
        <n v="25.5"/>
        <n v="42.0"/>
        <n v="92.5"/>
        <n v="94.8"/>
        <n v="126.5"/>
        <n v="56.1"/>
        <n v="28.3"/>
        <n v="17.1"/>
        <n v="159.1"/>
        <n v="22.4"/>
        <n v="205.9"/>
        <n v="326.7"/>
        <n v="455.4"/>
        <n v="229.5"/>
        <n v="142.6"/>
        <n v="42.1"/>
        <n v="38.2"/>
        <n v="39.5"/>
        <n v="61.6"/>
        <n v="18.4"/>
        <n v="46.7"/>
        <n v="34.3"/>
        <n v="51.2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3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jean caballero napoles"/>
  </cacheSource>
  <cacheFields>
    <cacheField name="OPERACIÓN" numFmtId="0">
      <sharedItems>
        <s v="parchar x2"/>
        <s v="embonar relojera"/>
        <s v="pegar cotilla x2"/>
        <s v="cerrar telabolsillo  x2"/>
        <s v="pisar telabolsillo x2"/>
        <s v="cerrar entrepierna"/>
        <s v="pisar entrepierna"/>
        <s v="cerrar costados"/>
        <s v="pisar costados"/>
        <s v="filetear vistas"/>
        <s v="hacer botas"/>
        <s v="hacer puntas"/>
        <s v="unir pretinas"/>
        <s v="pegar vista a telabolsillo x2"/>
        <s v="armar cierre"/>
        <s v="pegar relojera en vista"/>
        <s v="filetear telabolsillo x2"/>
        <s v="jota"/>
        <s v="encajar"/>
        <s v="Empretinar"/>
        <s v="filetear falso x2"/>
        <s v="montar cierre"/>
        <s v="pegar falso a telabolsillo"/>
        <s v="preparar revoque x2"/>
        <s v="pisar revoque x2"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emiMixedTypes="0" containsString="0" containsNumber="1">
        <n v="288.4"/>
        <n v="5.7"/>
        <n v="11.2"/>
        <n v="9.4"/>
        <n v="14.4"/>
        <n v="32.7"/>
        <n v="42.6"/>
        <n v="50.5"/>
        <n v="48.1"/>
        <n v="4.9"/>
        <n v="227.2"/>
        <n v="143.8"/>
        <n v="23.1"/>
        <n v="32.1"/>
        <n v="21.4"/>
        <n v="20.7"/>
        <n v="8.4"/>
        <n v="29.3"/>
        <n v="61.1"/>
        <n v="48.3"/>
        <n v="4.4"/>
        <n v="54.5"/>
        <n v="15.0"/>
        <n v="21.0"/>
        <n v="39.2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3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 jean dama napoles"/>
  </cacheSource>
  <cacheFields>
    <cacheField name="OPERACIÓN" numFmtId="0">
      <sharedItems containsBlank="1">
        <s v="parchar"/>
        <s v="poner relojera trasera x2"/>
        <s v="pegar cotilla x2"/>
        <s v="pisar cotilla x2"/>
        <s v="poner cierre"/>
        <s v="pegar relojera"/>
        <s v="hacer pinzas x4"/>
        <s v="encuadrilar"/>
        <s v="hacer J"/>
        <s v="poner vista y falso a telabolsillo x2"/>
        <s v="hacer cierre"/>
        <s v="cerrar telabolsillo"/>
        <s v="pisar telabolsillo"/>
        <s v="filetear vistas X2"/>
        <s v="filetear aletilla"/>
        <s v="filetear aletillon"/>
        <s v="unir pretinas"/>
        <s v="cerrar costados"/>
        <s v="encajar"/>
        <s v="pisar costados"/>
        <s v="montar pretinas"/>
        <s v="cerrar entrepierna"/>
        <s v="hacer puntas"/>
        <s v="botas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164">
      <sharedItems containsString="0" containsBlank="1" containsNumber="1">
        <n v="364.9"/>
        <n v="23.8"/>
        <n v="16.7"/>
        <n v="11.3"/>
        <n v="24.3"/>
        <n v="25.6"/>
        <n v="26.6"/>
        <n v="19.5"/>
        <n v="23.4"/>
        <n v="33.4"/>
        <n v="38.4"/>
        <n v="15.0"/>
        <n v="27.6"/>
        <n v="9.0"/>
        <n v="5.4"/>
        <n v="13.5"/>
        <n v="12.6"/>
        <n v="171.4"/>
        <n v="53.2"/>
        <n v="54.3"/>
        <n v="215.9"/>
        <n v="31.4"/>
        <n v="289.1"/>
        <n v="137.6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3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OPIA "/>
  </cacheSource>
  <cacheFields>
    <cacheField name="OPERACIÓN" numFmtId="0">
      <sharedItems containsString="0" containsBlank="1"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String="0" containsBlank="1">
        <m/>
      </sharedItems>
    </cacheField>
    <cacheField name="SAM" numFmtId="0">
      <sharedItems containsString="0" containsBlank="1"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3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haleco periodista Javier barbo"/>
  </cacheSource>
  <cacheFields>
    <cacheField name="OPERACIÓN" numFmtId="0">
      <sharedItems containsBlank="1">
        <s v="montar cierre a delantero"/>
        <s v="armar correas  x4"/>
        <s v="preparar bolsillo  x4"/>
        <s v="hacer ruedo de bolsillo X2"/>
        <s v="voltear y pisar orillo de bolsillo x4"/>
        <s v="montar correa a espalda x4"/>
        <s v="poner velcro en bolsillo X2"/>
        <s v="poner velcro a tapa x2"/>
        <s v="encarar tapa x2"/>
        <s v="pisar orillo de tapa x2"/>
        <s v="filetear orillo de tapa x2"/>
        <s v="parchar x2"/>
        <s v="cerrar hombros de forro x2"/>
        <s v="pegar tapas x2"/>
        <s v="pisar tapa en chaleco"/>
        <s v="hacer ribete de bolsillo x2"/>
        <s v="pegar cierre a ribete de bolsillo picando y volteando  x2"/>
        <s v="parchar bolsillo de ribete X2"/>
        <s v="cerrar hombros hombros de chaleco x2"/>
        <s v="pisar hombros de chaleco x2"/>
        <s v="pegar forro a chaleco cerrando costados"/>
        <s v="montar cuello"/>
        <s v="voltear y pisar orillo con cuello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Blank="1">
        <s v="pl"/>
        <s v="fl"/>
        <m/>
      </sharedItems>
    </cacheField>
    <cacheField name="SAM" numFmtId="164">
      <sharedItems containsString="0" containsBlank="1" containsNumber="1">
        <n v="139.1"/>
        <n v="160.6"/>
        <n v="166.7"/>
        <n v="41.9"/>
        <n v="188.7"/>
        <n v="143.6"/>
        <n v="53.3"/>
        <n v="64.3"/>
        <n v="82.6"/>
        <n v="36.6"/>
        <n v="20.7"/>
        <n v="239.1"/>
        <n v="26.0"/>
        <n v="31.3"/>
        <n v="38.6"/>
        <n v="165.5"/>
        <n v="272.9"/>
        <n v="388.0"/>
        <n v="41.1"/>
        <n v="52.1"/>
        <n v="443.3"/>
        <n v="225.7"/>
        <n v="860.5"/>
        <m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Blank="1">
        <s v="eder"/>
        <s v="Adriana"/>
        <m/>
      </sharedItems>
    </cacheField>
  </cacheFields>
</pivotCacheDefinition>
</file>

<file path=xl/pivotCache/pivotCacheDefinition13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haqueta impermeable mincivil "/>
  </cacheSource>
  <cacheFields>
    <cacheField name="OPERACIÓN" numFmtId="0">
      <sharedItems>
        <s v="pegar reflectivo delantero x4"/>
        <s v="pegar reflectivo de espalda X2"/>
        <s v="pegar guata delantera x2"/>
        <s v="pegar guata a trasero"/>
        <s v="pegar cierre a chaqueta"/>
        <s v="cerrar costados x2"/>
        <s v="cerrar hombros x2"/>
        <s v="pisar hombros x2"/>
        <s v="hacer ribete picando x2"/>
        <s v="voltear y pisar ribete montando cierre X2"/>
        <s v="cerrar tela bolsillo X2"/>
        <s v="cerrar costados de forro interno X2"/>
        <s v="cerrar hombros de forro x2"/>
        <s v="montar forro a chaqueta"/>
        <s v="encarar cuello"/>
        <s v="montar cuello"/>
        <s v="pisar cuello"/>
        <s v="pegar guata a manga x2"/>
        <s v="pegar reflectivo a manga x4"/>
        <s v="cerrar mangas x2"/>
        <s v="cerrar forro de manga x2"/>
        <s v="pegar forro a manga x2"/>
        <s v="armar puño poniendo caucho x2"/>
        <s v="pegar puño a manga x2"/>
        <s v="cerrar cisa de manga y puños x2"/>
      </sharedItems>
    </cacheField>
    <cacheField name="PRECEDENCIA" numFmtId="0">
      <sharedItems containsString="0" containsBlank="1">
        <m/>
      </sharedItems>
    </cacheField>
    <cacheField name="MAQUINA" numFmtId="0">
      <sharedItems>
        <s v="2A"/>
        <s v="pl"/>
        <s v="fl"/>
      </sharedItems>
    </cacheField>
    <cacheField name="SAM" numFmtId="164">
      <sharedItems containsSemiMixedTypes="0" containsString="0" containsNumber="1">
        <n v="117.1"/>
        <n v="93.9"/>
        <n v="144.6"/>
        <n v="157.1"/>
        <n v="437.6"/>
        <n v="151.4"/>
        <n v="36.7"/>
        <n v="32.6"/>
        <n v="253.5"/>
        <n v="436.9"/>
        <n v="41.1"/>
        <n v="49.4"/>
        <n v="22.8"/>
        <n v="602.3"/>
        <n v="28.7"/>
        <n v="233.1"/>
        <n v="240.3"/>
        <n v="164.0"/>
        <n v="83.2"/>
        <n v="52.5"/>
        <n v="46.6"/>
        <n v="199.0"/>
        <n v="274.5"/>
        <n v="287.4"/>
        <n v="69.7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eder"/>
        <s v="Adriana"/>
        <s v="Rafael"/>
      </sharedItems>
    </cacheField>
  </cacheFields>
</pivotCacheDefinition>
</file>

<file path=xl/pivotCache/pivotCacheDefinition13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AMISA DRIL EXTRACTORA SAN FERN"/>
  </cacheSource>
  <cacheFields>
    <cacheField name="OPERACIÓN" numFmtId="0">
      <sharedItems>
        <s v="pegar reflectivo a espalda x2"/>
        <s v="pegar  reflectivo delantero x2"/>
        <s v="armar perilla izquierda doble con interlon"/>
        <s v="armar perilla derecha sencilla con interlon"/>
        <s v="armar perilla cuadrada de manga x2"/>
        <s v="embonar bolsillo 2"/>
        <s v="pegar cierre mágico a bolsillo x2  ( ucm)"/>
        <s v="encarar tapa de bolsillo x2"/>
        <s v="pisar tapa de bolsillo x2"/>
        <s v="filetear tapa"/>
        <s v="encarar cuello"/>
        <s v="pisar orillo de cuello"/>
        <s v="fijar cierre mágico a manga"/>
        <s v="pegar bolsillo y tapa  x2"/>
        <s v="pegar logo a cierre magico x2"/>
        <s v="pisar orillo de pie de cuello"/>
        <s v="armar cuello pisando"/>
        <s v="hacer orillo de puño"/>
        <s v="unir hombros  x2"/>
        <s v="pisar hombros x2"/>
        <s v="pegar manga x2"/>
        <s v="pisar manga x2"/>
        <s v="cerrar costados"/>
        <s v="pisar costados"/>
        <s v="preparar tallas"/>
      </sharedItems>
    </cacheField>
    <cacheField name="PRECEDENCIA" numFmtId="0">
      <sharedItems containsString="0" containsBlank="1">
        <m/>
      </sharedItems>
    </cacheField>
    <cacheField name="MAQUINA" numFmtId="0">
      <sharedItems>
        <s v="pl"/>
        <s v="2A"/>
        <s v="fl"/>
      </sharedItems>
    </cacheField>
    <cacheField name="SAM" numFmtId="164">
      <sharedItems containsSemiMixedTypes="0" containsString="0" containsNumber="1">
        <n v="44.5"/>
        <n v="62.3"/>
        <n v="59.0"/>
        <n v="50.4"/>
        <n v="120.4"/>
        <n v="42.3"/>
        <n v="57.3"/>
        <n v="48.2"/>
        <n v="36.7"/>
        <n v="21.0"/>
        <n v="26.6"/>
        <n v="11.8"/>
        <n v="41.0"/>
        <n v="156.0"/>
        <n v="42.9"/>
        <n v="16.2"/>
        <n v="95.2"/>
        <n v="35.1"/>
        <n v="35.4"/>
        <n v="27.7"/>
        <n v="37.1"/>
        <n v="36.1"/>
        <n v="46.5"/>
        <n v="29.6"/>
        <n v="6.8"/>
      </sharedItems>
    </cacheField>
    <cacheField name="OPERARIO" numFmtId="0">
      <sharedItems containsString="0" containsBlank="1"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3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Braga unión temporal "/>
  </cacheSource>
  <cacheFields>
    <cacheField name="OPERACIÓN" numFmtId="0">
      <sharedItems>
        <s v="pegar pieza inferior de espalda"/>
        <s v="pegar reflectivo horizontal de espalda"/>
        <s v="pegar reflectivo vertical de espalda x2"/>
        <s v="pegar reflectivo vertical  delantero x2  cortando"/>
        <s v="pegar reflectivo horizontal delantero  x2"/>
        <s v="pegar reflectivo a manga x4"/>
        <s v="cerrar tiro trasero"/>
        <s v="pisar tiro trasero"/>
        <s v="embonar parches  x2"/>
        <s v="parchar x2"/>
        <s v="unir trasero con espalda"/>
        <s v="pegar caucho a trasero pisando"/>
        <s v="embonar bolsillo delantero x2"/>
        <s v="pegar bolsillo delantero x2"/>
        <s v="unir delanteros  x2"/>
        <s v="filetear delantero x2"/>
        <s v="cerrar tiro delantero"/>
        <s v="montar cierre a delantero"/>
        <s v="pisar tiro delantero"/>
        <s v="unir hombros x2"/>
        <s v="pisar hombros"/>
        <s v="cerrar entrepierna"/>
        <s v="pisar entrepierna"/>
        <s v="hacer orillo de cuello"/>
        <s v="armar cuello"/>
      </sharedItems>
    </cacheField>
    <cacheField name="PRECEDENCIA" numFmtId="0">
      <sharedItems containsString="0" containsBlank="1">
        <m/>
      </sharedItems>
    </cacheField>
    <cacheField name="MAQUINA" numFmtId="0">
      <sharedItems>
        <s v="pl"/>
        <s v="2A"/>
        <s v="fl"/>
        <s v="2S"/>
      </sharedItems>
    </cacheField>
    <cacheField name="SAM" numFmtId="164">
      <sharedItems containsSemiMixedTypes="0" containsString="0" containsNumber="1">
        <n v="34.8"/>
        <n v="95.8"/>
        <n v="205.0"/>
        <n v="148.0"/>
        <n v="117.7"/>
        <n v="79.7"/>
        <n v="34.4"/>
        <n v="42.3"/>
        <n v="11.2"/>
        <n v="151.5"/>
        <n v="73.0"/>
        <n v="148.2"/>
        <n v="16.9"/>
        <n v="231.8"/>
        <n v="93.9"/>
        <n v="75.8"/>
        <n v="13.8"/>
        <n v="168.4"/>
        <n v="18.3"/>
        <n v="59.8"/>
        <n v="43.1"/>
        <n v="72.4"/>
        <n v="60.4"/>
        <n v="14.0"/>
        <n v="34.0"/>
      </sharedItems>
    </cacheField>
    <cacheField name="OPERARIO" numFmtId="0">
      <sharedItems>
        <s v="eder"/>
        <s v="Rafael"/>
        <s v="Adriana"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eder"/>
        <s v="Rafael"/>
        <s v="Adriana"/>
      </sharedItems>
    </cacheField>
  </cacheFields>
</pivotCacheDefinition>
</file>

<file path=xl/pivotCache/pivotCacheDefinition13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amisa polo 44646"/>
  </cacheSource>
  <cacheFields>
    <cacheField name="OPERACIÓN" numFmtId="0">
      <sharedItems containsBlank="1">
        <s v="pegar linea vertical delgada"/>
        <s v="pegar linea vertical gruesa"/>
        <m/>
      </sharedItems>
    </cacheField>
    <cacheField name="PRECEDENCIA" numFmtId="0">
      <sharedItems containsBlank="1">
        <s v="N.A"/>
        <s v="A"/>
        <m/>
      </sharedItems>
    </cacheField>
    <cacheField name="MAQUINA" numFmtId="0">
      <sharedItems containsBlank="1">
        <s v="pl"/>
        <m/>
      </sharedItems>
    </cacheField>
    <cacheField name="SAM" numFmtId="164">
      <sharedItems containsString="0" containsBlank="1" containsNumber="1">
        <n v="182.14600000000002"/>
        <n v="160.79600000000002"/>
        <m/>
      </sharedItems>
    </cacheField>
    <cacheField name="OPERARIO" numFmtId="0">
      <sharedItems containsBlank="1">
        <s v="Ana "/>
        <s v="Daniela "/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>
        <s v="eder"/>
        <s v="Rafael"/>
        <s v="Adriana"/>
      </sharedItems>
    </cacheField>
  </cacheFields>
</pivotCacheDefinition>
</file>

<file path=xl/pivotCache/pivotCacheDefinition13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0" sheet="chaleco dril combinado sacyr "/>
  </cacheSource>
  <cacheFields>
    <cacheField name="OPERACIÓN" numFmtId="0">
      <sharedItems>
        <s v="pegar reflectivo a pieza superior de espalda x2"/>
        <s v="unir pieza superior de espalda"/>
        <s v="pisar pieza superior de espalda X2 "/>
        <s v="pegar reflectivo a espalda"/>
        <s v="pegar reflectivo Horizontal delantero x2 "/>
        <s v="pegar reflectivo vertical delantero x2 "/>
        <s v="embonar parche x5"/>
        <s v="pegar velcro x16"/>
        <s v="pegar parche trasero "/>
        <s v="pegar tapa de parche trasero "/>
        <s v="pegar parche delantero x4 "/>
        <s v="pegar tapa de parche delantero x4 "/>
        <s v="encarar tapa de parche x5"/>
        <s v="pisar tapa de parche x5 "/>
        <s v="filetear tapa de parche x5 "/>
        <s v="unir hombros de forro x2"/>
        <s v="encarar  cuello"/>
        <s v="picar y fijar talla"/>
        <s v="montar cierre"/>
        <s v="unir hombros de chaqueta "/>
        <s v="pisar hombros de chaqueta "/>
        <s v="montar cuello"/>
        <s v="montar forro a chaleco"/>
        <s v="pisar orillo de chaleco y forro"/>
        <s v="Armar tapa cierre"/>
        <s v="filetear tapa cierre"/>
        <s v="montar tapacierre a chaleco"/>
        <s v="cerrar forro"/>
      </sharedItems>
    </cacheField>
    <cacheField name="PRECEDENCIA" numFmtId="0">
      <sharedItems>
        <s v="N.A"/>
        <s v="A"/>
        <s v="B"/>
        <s v="C"/>
        <s v="D"/>
        <s v="E"/>
        <s v="F"/>
        <s v="G"/>
        <s v="H"/>
        <s v="I"/>
        <s v="J"/>
        <s v="K"/>
        <s v="L"/>
        <s v="M"/>
        <s v="N"/>
        <s v="O"/>
        <s v="P"/>
        <s v="Q"/>
        <s v="R"/>
        <s v="S"/>
        <s v="T"/>
        <s v="U"/>
        <s v="V"/>
        <s v="W"/>
        <s v="X"/>
        <s v="Y"/>
        <s v="Z"/>
        <s v="AA"/>
      </sharedItems>
    </cacheField>
    <cacheField name="MAQUINA" numFmtId="0">
      <sharedItems>
        <s v="2A"/>
        <s v="pl"/>
        <s v="fl"/>
      </sharedItems>
    </cacheField>
    <cacheField name="SAM" numFmtId="164">
      <sharedItems containsSemiMixedTypes="0" containsString="0" containsNumber="1">
        <n v="66.612"/>
        <n v="26.474"/>
        <n v="40.626"/>
        <n v="63.562"/>
        <n v="74.298"/>
        <n v="111.02"/>
        <n v="42.212"/>
        <n v="301.096"/>
        <n v="70.51599999999999"/>
        <n v="70.02799999999999"/>
        <n v="244.732"/>
        <n v="127.612"/>
        <n v="91.988"/>
        <n v="218.38"/>
        <n v="38.674"/>
        <n v="31.476"/>
        <n v="20.496"/>
        <n v="7.32"/>
        <n v="222.284"/>
        <n v="31.232"/>
        <n v="28.304"/>
        <n v="101.01599999999999"/>
        <n v="604.51"/>
        <n v="430.65999999999997"/>
        <n v="41.967999999999996"/>
        <n v="8.661999999999999"/>
        <n v="113.46"/>
        <n v="11.834"/>
      </sharedItems>
    </cacheField>
    <cacheField name="OPERARIO" numFmtId="0">
      <sharedItems>
        <s v="jeferson "/>
        <s v="Anderson "/>
        <s v="karen"/>
        <s v="monica"/>
        <s v="monica "/>
        <s v="Anderson"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3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30" sheet="Chaqueta jean soldador "/>
  </cacheSource>
  <cacheFields>
    <cacheField name="OPERACIÓN" numFmtId="0">
      <sharedItems containsBlank="1">
        <m/>
        <s v="VERIFICAR OPERCIONES "/>
        <s v="fijar cierre a pestañas de ribete X2 "/>
        <s v="Armar ribete pegando cierre y picando   x2 "/>
        <s v="filetear tapa de ribete X2 "/>
        <s v="pegar velcro a parche X2 "/>
        <s v="pegar velcro a tapa x2 "/>
        <s v="filetear orillo de bolsillo x2 "/>
      </sharedItems>
    </cacheField>
    <cacheField name="PRECEDENCIA" numFmtId="0">
      <sharedItems containsBlank="1">
        <m/>
        <s v="V"/>
        <s v="W"/>
        <s v="X"/>
        <s v="Y"/>
        <s v="Z"/>
        <s v="AA"/>
      </sharedItems>
    </cacheField>
    <cacheField name="MAQUINA" numFmtId="0">
      <sharedItems containsBlank="1">
        <m/>
        <s v="pl"/>
        <s v="fl"/>
      </sharedItems>
    </cacheField>
    <cacheField name="SAM" numFmtId="0">
      <sharedItems containsString="0" containsBlank="1" containsNumber="1">
        <m/>
        <n v="1657.821"/>
        <n v="17.933999999999997"/>
        <n v="443.836"/>
        <n v="13.42"/>
        <n v="86.864"/>
        <n v="75.64"/>
        <n v="88.694"/>
      </sharedItems>
    </cacheField>
    <cacheField name="OPERARIO" numFmtId="0">
      <sharedItems containsBlank="1">
        <m/>
        <s v="Cristian "/>
        <s v="Gerson "/>
        <s v="Brayan "/>
        <s v="jean Carlos "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4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.CALIDAD CAM.OXFORD CAB"/>
  </cacheSource>
  <cacheFields>
    <cacheField name="OPERACIÓN" numFmtId="0">
      <sharedItems containsBlank="1">
        <s v="despeluzar camisa"/>
        <s v="abotonar camisa "/>
        <s v="revisar camisa y doblar"/>
        <s v="empacar 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Blank="1">
        <s v="M"/>
        <m/>
      </sharedItems>
    </cacheField>
    <cacheField name="SAM" numFmtId="164">
      <sharedItems containsString="0" containsBlank="1" containsNumber="1">
        <n v="136.396"/>
        <n v="70.51599999999999"/>
        <n v="149.328"/>
        <n v="56.12"/>
        <m/>
      </sharedItems>
    </cacheField>
    <cacheField name="OPERARIO" numFmtId="0">
      <sharedItems containsBlank="1">
        <s v="Maira "/>
        <s v="Dina"/>
        <s v="karen"/>
        <m/>
      </sharedItems>
    </cacheField>
    <cacheField name="OP" numFmtId="0">
      <sharedItems containsBlank="1">
        <s v="OP1"/>
        <s v="OP2"/>
        <s v="OP3"/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4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.CALIDAD JEAN NAPOLES DAMA"/>
  </cacheSource>
  <cacheFields>
    <cacheField name="OPERACIÓN" numFmtId="0">
      <sharedItems containsBlank="1">
        <s v="despeluzar pantalón "/>
        <s v="revisar y doblar"/>
        <s v="poner boton"/>
        <s v="Abrir ojal y cortar pasadores "/>
        <s v="poner taches x4"/>
        <s v="empacar "/>
        <m/>
      </sharedItems>
    </cacheField>
    <cacheField name="PRECEDENCIA" numFmtId="0">
      <sharedItems containsBlank="1">
        <s v="N/A"/>
        <s v="A"/>
        <s v="B"/>
        <s v="C"/>
        <s v="D"/>
        <s v="E"/>
        <m/>
      </sharedItems>
    </cacheField>
    <cacheField name="MAQUINA" numFmtId="0">
      <sharedItems containsBlank="1">
        <s v="des"/>
        <s v="M"/>
        <s v="bot"/>
        <m/>
      </sharedItems>
    </cacheField>
    <cacheField name="SAM" numFmtId="164">
      <sharedItems containsString="0" containsBlank="1" containsNumber="1">
        <n v="171.04399999999998"/>
        <n v="42.089999999999996"/>
        <n v="16.714"/>
        <n v="32.33"/>
        <n v="60.39"/>
        <m/>
      </sharedItems>
    </cacheField>
    <cacheField name="OPERARIO" numFmtId="0">
      <sharedItems containsBlank="1">
        <s v="Ruth"/>
        <s v="pamela"/>
        <s v="jose"/>
        <s v="yurley "/>
        <m/>
      </sharedItems>
    </cacheField>
    <cacheField name="OP" numFmtId="0">
      <sharedItems containsBlank="1">
        <s v="OP1"/>
        <s v="OP2"/>
        <s v="OP3"/>
        <s v="OP4"/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4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.CALIDAD CAM. SHAMBRAY"/>
  </cacheSource>
  <cacheFields>
    <cacheField name="OPERACIÓN" numFmtId="0">
      <sharedItems containsBlank="1">
        <s v="despeluzar camisa "/>
        <s v="abotonar camisa "/>
        <s v="revisar y doblar "/>
        <s v="empacar"/>
        <m/>
      </sharedItems>
    </cacheField>
    <cacheField name="PRECEDENCIA" numFmtId="0">
      <sharedItems containsBlank="1">
        <s v="N/A"/>
        <s v="A"/>
        <s v="B"/>
        <s v="C"/>
        <m/>
      </sharedItems>
    </cacheField>
    <cacheField name="MAQUINA" numFmtId="0">
      <sharedItems containsBlank="1">
        <s v="des"/>
        <s v="M"/>
        <m/>
      </sharedItems>
    </cacheField>
    <cacheField name="SAM" numFmtId="164">
      <sharedItems containsString="0" containsBlank="1" containsNumber="1">
        <n v="105.28599999999999"/>
        <n v="82.472"/>
        <n v="75.152"/>
        <n v="53.68"/>
        <m/>
      </sharedItems>
    </cacheField>
    <cacheField name="OPERARIO" numFmtId="0">
      <sharedItems containsBlank="1">
        <s v="yurley "/>
        <s v="karen"/>
        <s v="pamela"/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4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6" sheet="C.CALIDAD PANT. DRILL"/>
  </cacheSource>
  <cacheFields>
    <cacheField name="OPERACIÓN" numFmtId="0">
      <sharedItems containsBlank="1">
        <s v="despeluzar pantalón y voltear "/>
        <s v="revisar y quitar tikes"/>
        <s v="picar pasadores "/>
        <s v="abotonar y doblar revisando"/>
        <s v="empacar "/>
        <m/>
      </sharedItems>
    </cacheField>
    <cacheField name="PRECEDENCIA" numFmtId="0">
      <sharedItems containsBlank="1">
        <s v="N/A"/>
        <s v="A"/>
        <s v="B"/>
        <s v="C"/>
        <s v="D"/>
        <m/>
      </sharedItems>
    </cacheField>
    <cacheField name="MAQUINA" numFmtId="0">
      <sharedItems containsBlank="1">
        <s v="des"/>
        <s v="M"/>
        <m/>
      </sharedItems>
    </cacheField>
    <cacheField name="SAM" numFmtId="164">
      <sharedItems containsString="0" containsBlank="1" containsNumber="1">
        <n v="123.586"/>
        <n v="61.61"/>
        <n v="24.522000000000002"/>
        <n v="110.89800000000001"/>
        <n v="30.256"/>
        <m/>
      </sharedItems>
    </cacheField>
    <cacheField name="OPERARIO" numFmtId="0">
      <sharedItems containsBlank="1">
        <s v="mayra "/>
        <s v="dayana"/>
        <s v="martha"/>
        <s v="dina"/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4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.CALIDAD JEAN NAPOLES"/>
  </cacheSource>
  <cacheFields>
    <cacheField name="OPERACIÓN" numFmtId="0">
      <sharedItems containsBlank="1">
        <s v="despeluzar pantalón "/>
        <s v="revisar y doblar"/>
        <s v="poner boton"/>
        <s v="Abrir ojal y cortar pasadores "/>
        <s v="poner taches x4"/>
        <s v="empacar "/>
        <m/>
      </sharedItems>
    </cacheField>
    <cacheField name="PRECEDENCIA" numFmtId="0">
      <sharedItems containsBlank="1">
        <s v="N/A"/>
        <s v="A"/>
        <s v="B"/>
        <s v="C"/>
        <s v="D"/>
        <s v="E"/>
        <m/>
      </sharedItems>
    </cacheField>
    <cacheField name="MAQUINA" numFmtId="0">
      <sharedItems containsBlank="1">
        <s v="des"/>
        <s v="M"/>
        <s v="bot"/>
        <m/>
      </sharedItems>
    </cacheField>
    <cacheField name="SAM" numFmtId="164">
      <sharedItems containsString="0" containsBlank="1" containsNumber="1">
        <n v="171.04399999999998"/>
        <n v="42.089999999999996"/>
        <n v="16.714"/>
        <n v="32.33"/>
        <n v="60.39"/>
        <m/>
      </sharedItems>
    </cacheField>
    <cacheField name="OPERARIO" numFmtId="0">
      <sharedItems containsBlank="1">
        <s v="Ruth"/>
        <s v="pamela"/>
        <s v="jose"/>
        <s v="yurley "/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4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 C.CALIDAD CAM. POLO SPEED"/>
  </cacheSource>
  <cacheFields>
    <cacheField name="OPERACIÓN" numFmtId="0">
      <sharedItems containsBlank="1">
        <s v="despeluzar camisa "/>
        <s v="revisar camisa quitando tiques"/>
        <s v="revisar y doblar"/>
        <s v="empacar "/>
        <m/>
      </sharedItems>
    </cacheField>
    <cacheField name="PRECEDENCIA" numFmtId="0">
      <sharedItems containsBlank="1">
        <s v="N/A"/>
        <s v="A"/>
        <s v="B"/>
        <s v="C"/>
        <m/>
      </sharedItems>
    </cacheField>
    <cacheField name="MAQUINA" numFmtId="0">
      <sharedItems containsBlank="1">
        <s v="des"/>
        <s v="M"/>
        <m/>
      </sharedItems>
    </cacheField>
    <cacheField name="SAM" numFmtId="164">
      <sharedItems containsString="0" containsBlank="1" containsNumber="1">
        <n v="103.944"/>
        <n v="49.166"/>
        <n v="118.34"/>
        <n v="56.12"/>
        <m/>
      </sharedItems>
    </cacheField>
    <cacheField name="OPERARIO" numFmtId="0">
      <sharedItems containsBlank="1">
        <s v="mayra "/>
        <s v="dayana"/>
        <s v="karen"/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4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ORTEE"/>
  </cacheSource>
  <cacheFields>
    <cacheField name="OPERACIÓN" numFmtId="0">
      <sharedItems containsBlank="1">
        <s v="extender capas"/>
        <s v="montar plóter y grapar"/>
        <s v="cortar"/>
        <s v="etiquetar"/>
        <m/>
      </sharedItems>
    </cacheField>
    <cacheField name="PRECEDENCIA" numFmtId="0">
      <sharedItems containsString="0" containsBlank="1">
        <m/>
      </sharedItems>
    </cacheField>
    <cacheField name="MAQUINA" numFmtId="0">
      <sharedItems containsBlank="1">
        <s v="M"/>
        <s v="c vertical "/>
        <s v="et"/>
        <m/>
      </sharedItems>
    </cacheField>
    <cacheField name="SAM" numFmtId="164">
      <sharedItems containsString="0" containsBlank="1" containsNumber="1">
        <n v="76.25"/>
        <n v="549.0"/>
        <n v="9662.4"/>
        <n v="0.0"/>
        <m/>
      </sharedItems>
    </cacheField>
    <cacheField name="OPERARIO" numFmtId="0">
      <sharedItems containsBlank="1">
        <s v="adrian"/>
        <s v="juan Carlos "/>
        <m/>
      </sharedItems>
    </cacheField>
    <cacheField name="OP" numFmtId="0">
      <sharedItems containsString="0" containsBlank="1"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4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C.CALIDAD PLANCHADO -CAM. OXFOR"/>
  </cacheSource>
  <cacheFields>
    <cacheField name="OPERACIÓN" numFmtId="0">
      <sharedItems containsBlank="1">
        <s v="Planchar"/>
        <m/>
      </sharedItems>
    </cacheField>
    <cacheField name="PRECEDENCIA" numFmtId="0">
      <sharedItems containsBlank="1">
        <s v="N/A"/>
        <m/>
      </sharedItems>
    </cacheField>
    <cacheField name="MAQUINA" numFmtId="0">
      <sharedItems containsBlank="1">
        <s v="PL"/>
        <m/>
      </sharedItems>
    </cacheField>
    <cacheField name="SAM" numFmtId="164">
      <sharedItems containsString="0" containsBlank="1" containsNumber="1">
        <n v="220.57600000000002"/>
        <m/>
      </sharedItems>
    </cacheField>
    <cacheField name="OPERARIO" numFmtId="0">
      <sharedItems containsBlank="1">
        <s v="PAMELA"/>
        <m/>
      </sharedItems>
    </cacheField>
    <cacheField name="OP" numFmtId="0">
      <sharedItems containsBlank="1">
        <s v="OP1"/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Cache/pivotCacheDefinition14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I27" sheet="...."/>
  </cacheSource>
  <cacheFields>
    <cacheField name="OPERACIÓN" numFmtId="0">
      <sharedItems containsBlank="1">
        <s v="Despeluzar"/>
        <m/>
      </sharedItems>
    </cacheField>
    <cacheField name="PRECEDENCIA" numFmtId="0">
      <sharedItems containsBlank="1">
        <s v="N/A"/>
        <m/>
      </sharedItems>
    </cacheField>
    <cacheField name="MAQUINA" numFmtId="0">
      <sharedItems containsBlank="1">
        <s v="Des"/>
        <m/>
      </sharedItems>
    </cacheField>
    <cacheField name="SAM" numFmtId="0">
      <sharedItems containsString="0" containsBlank="1" containsNumber="1">
        <n v="128.05119999999997"/>
        <m/>
      </sharedItems>
    </cacheField>
    <cacheField name="OPERARIO" numFmtId="0">
      <sharedItems containsBlank="1">
        <s v="PAMELA"/>
        <m/>
      </sharedItems>
    </cacheField>
    <cacheField name="OP" numFmtId="0">
      <sharedItems containsBlank="1">
        <s v="OP1"/>
        <m/>
      </sharedItems>
    </cacheField>
    <cacheField name="SECCIÓN" numFmtId="0">
      <sharedItems containsString="0" containsBlank="1">
        <m/>
      </sharedItems>
    </cacheField>
    <cacheField name="OPERARIO A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3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3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3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3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4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4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4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4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4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4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4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4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4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4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5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5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5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5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5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5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5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5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5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5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6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0.xml"/></Relationships>
</file>

<file path=xl/pivotTables/_rels/pivotTable6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1.xml"/></Relationships>
</file>

<file path=xl/pivotTables/_rels/pivotTable6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2.xml"/></Relationships>
</file>

<file path=xl/pivotTables/_rels/pivotTable6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3.xml"/></Relationships>
</file>

<file path=xl/pivotTables/_rels/pivotTable6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4.xml"/></Relationships>
</file>

<file path=xl/pivotTables/_rels/pivotTable6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5.xml"/></Relationships>
</file>

<file path=xl/pivotTables/_rels/pivotTable6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6.xml"/></Relationships>
</file>

<file path=xl/pivotTables/_rels/pivotTable6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7.xml"/></Relationships>
</file>

<file path=xl/pivotTables/_rels/pivotTable6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8.xml"/></Relationships>
</file>

<file path=xl/pivotTables/_rels/pivotTable6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9.xml"/></Relationships>
</file>

<file path=xl/pivotTables/_rels/pivotTable7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0.xml"/></Relationships>
</file>

<file path=xl/pivotTables/_rels/pivotTable7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1.xml"/></Relationships>
</file>

<file path=xl/pivotTables/_rels/pivotTable7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2.xml"/></Relationships>
</file>

<file path=xl/pivotTables/_rels/pivotTable7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3.xml"/></Relationships>
</file>

<file path=xl/pivotTables/_rels/pivotTable7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4.xml"/></Relationships>
</file>

<file path=xl/pivotTables/_rels/pivotTable7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5.xml"/></Relationships>
</file>

<file path=xl/pivotTables/_rels/pivotTable7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6.xml"/></Relationships>
</file>

<file path=xl/pivotTables/_rels/pivotTable7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7.xml"/></Relationships>
</file>

<file path=xl/pivotTables/_rels/pivotTable7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8.xml"/></Relationships>
</file>

<file path=xl/pivotTables/_rels/pivotTable7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9.xml"/></Relationships>
</file>

<file path=xl/pivotTables/_rels/pivotTable8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0.xml"/></Relationships>
</file>

<file path=xl/pivotTables/_rels/pivotTable8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1.xml"/></Relationships>
</file>

<file path=xl/pivotTables/_rels/pivotTable8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2.xml"/></Relationships>
</file>

<file path=xl/pivotTables/_rels/pivotTable8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3.xml"/></Relationships>
</file>

<file path=xl/pivotTables/_rels/pivotTable8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4.xml"/></Relationships>
</file>

<file path=xl/pivotTables/_rels/pivotTable8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5.xml"/></Relationships>
</file>

<file path=xl/pivotTables/_rels/pivotTable8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6.xml"/></Relationships>
</file>

<file path=xl/pivotTables/_rels/pivotTable8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7.xml"/></Relationships>
</file>

<file path=xl/pivotTables/_rels/pivotTable8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8.xml"/></Relationships>
</file>

<file path=xl/pivotTables/_rels/pivotTable8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9.xml"/></Relationships>
</file>

<file path=xl/pivotTables/_rels/pivotTable9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0.xml"/></Relationships>
</file>

<file path=xl/pivotTables/_rels/pivotTable9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1.xml"/></Relationships>
</file>

<file path=xl/pivotTables/_rels/pivotTable9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2.xml"/></Relationships>
</file>

<file path=xl/pivotTables/_rels/pivotTable9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3.xml"/></Relationships>
</file>

<file path=xl/pivotTables/_rels/pivotTable9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4.xml"/></Relationships>
</file>

<file path=xl/pivotTables/_rels/pivotTable9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5.xml"/></Relationships>
</file>

<file path=xl/pivotTables/_rels/pivotTable9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6.xml"/></Relationships>
</file>

<file path=xl/pivotTables/_rels/pivotTable9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7.xml"/></Relationships>
</file>

<file path=xl/pivotTables/_rels/pivotTable9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8.xml"/></Relationships>
</file>

<file path=xl/pivotTables/_rels/pivotTable9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9.xml"/></Relationships>
</file>

<file path=xl/pivotTables/_rels/pivotTable10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0.xml"/></Relationships>
</file>

<file path=xl/pivotTables/_rels/pivotTable10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1.xml"/></Relationships>
</file>

<file path=xl/pivotTables/_rels/pivotTable10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2.xml"/></Relationships>
</file>

<file path=xl/pivotTables/_rels/pivotTable10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3.xml"/></Relationships>
</file>

<file path=xl/pivotTables/_rels/pivotTable10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4.xml"/></Relationships>
</file>

<file path=xl/pivotTables/_rels/pivotTable10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5.xml"/></Relationships>
</file>

<file path=xl/pivotTables/_rels/pivotTable10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6.xml"/></Relationships>
</file>

<file path=xl/pivotTables/_rels/pivotTable10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7.xml"/></Relationships>
</file>

<file path=xl/pivotTables/_rels/pivotTable10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8.xml"/></Relationships>
</file>

<file path=xl/pivotTables/_rels/pivotTable10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9.xml"/></Relationships>
</file>

<file path=xl/pivotTables/_rels/pivotTable1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0.xml"/></Relationships>
</file>

<file path=xl/pivotTables/_rels/pivotTable1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1.xml"/></Relationships>
</file>

<file path=xl/pivotTables/_rels/pivotTable1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2.xml"/></Relationships>
</file>

<file path=xl/pivotTables/_rels/pivotTable1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3.xml"/></Relationships>
</file>

<file path=xl/pivotTables/_rels/pivotTable1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4.xml"/></Relationships>
</file>

<file path=xl/pivotTables/_rels/pivotTable1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5.xml"/></Relationships>
</file>

<file path=xl/pivotTables/_rels/pivotTable1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6.xml"/></Relationships>
</file>

<file path=xl/pivotTables/_rels/pivotTable1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7.xml"/></Relationships>
</file>

<file path=xl/pivotTables/_rels/pivotTable1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8.xml"/></Relationships>
</file>

<file path=xl/pivotTables/_rels/pivotTable1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9.xml"/></Relationships>
</file>

<file path=xl/pivotTables/_rels/pivotTable1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0.xml"/></Relationships>
</file>

<file path=xl/pivotTables/_rels/pivotTable12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1.xml"/></Relationships>
</file>

<file path=xl/pivotTables/_rels/pivotTable12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2.xml"/></Relationships>
</file>

<file path=xl/pivotTables/_rels/pivotTable12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3.xml"/></Relationships>
</file>

<file path=xl/pivotTables/_rels/pivotTable12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4.xml"/></Relationships>
</file>

<file path=xl/pivotTables/_rels/pivotTable12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5.xml"/></Relationships>
</file>

<file path=xl/pivotTables/_rels/pivotTable12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6.xml"/></Relationships>
</file>

<file path=xl/pivotTables/_rels/pivotTable12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7.xml"/></Relationships>
</file>

<file path=xl/pivotTables/_rels/pivotTable12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8.xml"/></Relationships>
</file>

<file path=xl/pivotTables/_rels/pivotTable12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9.xml"/></Relationships>
</file>

<file path=xl/pivotTables/_rels/pivotTable13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30.xml"/></Relationships>
</file>

<file path=xl/pivotTables/_rels/pivotTable13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31.xml"/></Relationships>
</file>

<file path=xl/pivotTables/_rels/pivotTable13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32.xml"/></Relationships>
</file>

<file path=xl/pivotTables/_rels/pivotTable13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33.xml"/></Relationships>
</file>

<file path=xl/pivotTables/_rels/pivotTable13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34.xml"/></Relationships>
</file>

<file path=xl/pivotTables/_rels/pivotTable13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35.xml"/></Relationships>
</file>

<file path=xl/pivotTables/_rels/pivotTable13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36.xml"/></Relationships>
</file>

<file path=xl/pivotTables/_rels/pivotTable13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37.xml"/></Relationships>
</file>

<file path=xl/pivotTables/_rels/pivotTable13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38.xml"/></Relationships>
</file>

<file path=xl/pivotTables/_rels/pivotTable13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39.xml"/></Relationships>
</file>

<file path=xl/pivotTables/_rels/pivotTable14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40.xml"/></Relationships>
</file>

<file path=xl/pivotTables/_rels/pivotTable14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41.xml"/></Relationships>
</file>

<file path=xl/pivotTables/_rels/pivotTable14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42.xml"/></Relationships>
</file>

<file path=xl/pivotTables/_rels/pivotTable14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43.xml"/></Relationships>
</file>

<file path=xl/pivotTables/_rels/pivotTable14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44.xml"/></Relationships>
</file>

<file path=xl/pivotTables/_rels/pivotTable14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45.xml"/></Relationships>
</file>

<file path=xl/pivotTables/_rels/pivotTable14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46.xml"/></Relationships>
</file>

<file path=xl/pivotTables/_rels/pivotTable14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47.xml"/></Relationships>
</file>

<file path=xl/pivotTables/_rels/pivotTable14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48.xml"/></Relationships>
</file>

<file path=xl/pivotTables/pivotTable1.xml><?xml version="1.0" encoding="utf-8"?>
<pivotTableDefinition xmlns="http://schemas.openxmlformats.org/spreadsheetml/2006/main" name="FICHA" cacheId="0" dataCaption="" compact="0" compactData="0">
  <location ref="L2:N36" firstHeaderRow="0" firstDataRow="2" firstDataCol="0"/>
  <pivotFields>
    <pivotField name="OPERACIÓN" axis="axisRow" compact="0" outline="0" multipleItemSelectionAllowed="1" showAll="0" sortType="ascending">
      <items>
        <item x="16"/>
        <item x="4"/>
        <item x="3"/>
        <item x="2"/>
        <item x="22"/>
        <item x="5"/>
        <item x="10"/>
        <item x="7"/>
        <item x="12"/>
        <item x="9"/>
        <item x="17"/>
        <item x="1"/>
        <item x="13"/>
        <item x="6"/>
        <item x="14"/>
        <item x="20"/>
        <item x="0"/>
        <item x="23"/>
        <item x="19"/>
        <item x="21"/>
        <item x="11"/>
        <item x="15"/>
        <item x="8"/>
        <item x="24"/>
        <item x="18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3"/>
        <item x="1"/>
        <item x="2"/>
        <item x="6"/>
        <item x="5"/>
        <item x="0"/>
        <item x="7"/>
        <item x="4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2.xml><?xml version="1.0" encoding="utf-8"?>
<pivotTableDefinition xmlns="http://schemas.openxmlformats.org/spreadsheetml/2006/main" name="JEANS CABALLERO" cacheId="1" dataCaption="" compact="0" compactData="0">
  <location ref="L2:N38" firstHeaderRow="0" firstDataRow="2" firstDataCol="0"/>
  <pivotFields>
    <pivotField name="OPERACIÓN" axis="axisRow" compact="0" outline="0" multipleItemSelectionAllowed="1" showAll="0" sortType="ascending">
      <items>
        <item x="21"/>
        <item x="23"/>
        <item x="19"/>
        <item x="9"/>
        <item x="6"/>
        <item x="4"/>
        <item x="18"/>
        <item x="16"/>
        <item x="0"/>
        <item x="1"/>
        <item x="7"/>
        <item x="22"/>
        <item x="12"/>
        <item x="17"/>
        <item x="2"/>
        <item x="3"/>
        <item x="15"/>
        <item x="24"/>
        <item x="5"/>
        <item x="8"/>
        <item x="11"/>
        <item x="20"/>
        <item x="14"/>
        <item x="10"/>
        <item x="13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OPER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9"/>
        <item x="6"/>
        <item x="7"/>
        <item x="5"/>
        <item x="1"/>
        <item x="4"/>
        <item x="3"/>
        <item x="0"/>
        <item x="2"/>
        <item x="8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3.xml><?xml version="1.0" encoding="utf-8"?>
<pivotTableDefinition xmlns="http://schemas.openxmlformats.org/spreadsheetml/2006/main" name="JEANS CERAMICA ITALIA" cacheId="2" dataCaption="" compact="0" compactData="0">
  <location ref="L2:N38" firstHeaderRow="0" firstDataRow="2" firstDataCol="0"/>
  <pivotFields>
    <pivotField name="OPERACIÓN" axis="axisRow" compact="0" outline="0" multipleItemSelectionAllowed="1" showAll="0" sortType="ascending">
      <items>
        <item x="12"/>
        <item x="23"/>
        <item x="18"/>
        <item x="19"/>
        <item x="6"/>
        <item x="3"/>
        <item x="21"/>
        <item x="15"/>
        <item x="11"/>
        <item x="1"/>
        <item x="2"/>
        <item x="7"/>
        <item x="0"/>
        <item x="16"/>
        <item x="14"/>
        <item x="13"/>
        <item x="4"/>
        <item x="17"/>
        <item x="9"/>
        <item x="5"/>
        <item x="8"/>
        <item x="24"/>
        <item x="22"/>
        <item x="10"/>
        <item x="20"/>
        <item t="default"/>
      </items>
    </pivotField>
    <pivotField name="PRECEDENCIA" compact="0" outline="0" multipleItemSelectionAllowed="1" showAll="0">
      <items>
        <item x="0"/>
        <item x="1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PER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CCIÓN" compact="0" outline="0" multipleItemSelectionAllowed="1" showAll="0">
      <items>
        <item x="0"/>
        <item x="1"/>
        <item x="2"/>
        <item t="default"/>
      </items>
    </pivotField>
    <pivotField name="OPERARIO A" axis="axisRow" compact="0" outline="0" multipleItemSelectionAllowed="1" showAll="0" sortType="ascending">
      <items>
        <item x="5"/>
        <item x="8"/>
        <item x="4"/>
        <item x="7"/>
        <item x="2"/>
        <item x="3"/>
        <item x="6"/>
        <item x="0"/>
        <item x="1"/>
        <item x="9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4.xml><?xml version="1.0" encoding="utf-8"?>
<pivotTableDefinition xmlns="http://schemas.openxmlformats.org/spreadsheetml/2006/main" name="JEANS DAMA 2025" cacheId="3" dataCaption="" compact="0" compactData="0">
  <location ref="L2:N29" firstHeaderRow="0" firstDataRow="2" firstDataCol="0"/>
  <pivotFields>
    <pivotField name="OPERACIÓN" axis="axisRow" compact="0" outline="0" multipleItemSelectionAllowed="1" showAll="0" sortType="ascending">
      <items>
        <item x="15"/>
        <item x="19"/>
        <item x="22"/>
        <item x="2"/>
        <item x="3"/>
        <item x="7"/>
        <item x="18"/>
        <item x="11"/>
        <item x="12"/>
        <item x="10"/>
        <item x="24"/>
        <item x="4"/>
        <item x="5"/>
        <item x="17"/>
        <item x="0"/>
        <item x="14"/>
        <item x="16"/>
        <item x="13"/>
        <item x="9"/>
        <item x="6"/>
        <item x="8"/>
        <item x="20"/>
        <item x="23"/>
        <item x="1"/>
        <item x="21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5.xml><?xml version="1.0" encoding="utf-8"?>
<pivotTableDefinition xmlns="http://schemas.openxmlformats.org/spreadsheetml/2006/main" name="MODULO DE TERMINACIÓN " cacheId="4" dataCaption="" compact="0" compactData="0">
  <location ref="L2:N19" firstHeaderRow="0" firstDataRow="2" firstDataCol="0"/>
  <pivotFields>
    <pivotField name="OPERACIÓN" axis="axisRow" compact="0" outline="0" multipleItemSelectionAllowed="1" showAll="0" sortType="ascending">
      <items>
        <item x="14"/>
        <item x="8"/>
        <item x="9"/>
        <item x="3"/>
        <item x="4"/>
        <item x="2"/>
        <item x="5"/>
        <item x="13"/>
        <item x="1"/>
        <item x="12"/>
        <item x="7"/>
        <item x="0"/>
        <item x="6"/>
        <item x="11"/>
        <item x="10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6.xml><?xml version="1.0" encoding="utf-8"?>
<pivotTableDefinition xmlns="http://schemas.openxmlformats.org/spreadsheetml/2006/main" name="PANTALÓN TU CABLE " cacheId="5" dataCaption="" compact="0" compactData="0">
  <location ref="L2:N29" firstHeaderRow="0" firstDataRow="2" firstDataCol="0"/>
  <pivotFields>
    <pivotField name="OPERACIÓN" axis="axisRow" compact="0" outline="0" multipleItemSelectionAllowed="1" showAll="0" sortType="ascending">
      <items>
        <item x="3"/>
        <item x="13"/>
        <item x="24"/>
        <item x="17"/>
        <item x="7"/>
        <item x="8"/>
        <item x="12"/>
        <item x="6"/>
        <item x="9"/>
        <item x="18"/>
        <item x="21"/>
        <item x="14"/>
        <item x="20"/>
        <item x="11"/>
        <item x="5"/>
        <item x="4"/>
        <item x="15"/>
        <item x="16"/>
        <item x="23"/>
        <item x="22"/>
        <item x="0"/>
        <item x="1"/>
        <item x="2"/>
        <item x="10"/>
        <item x="19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7.xml><?xml version="1.0" encoding="utf-8"?>
<pivotTableDefinition xmlns="http://schemas.openxmlformats.org/spreadsheetml/2006/main" name="PANTALÓN DRILL CAMUFLADO" cacheId="6" dataCaption="" compact="0" compactData="0">
  <location ref="L2:N29" firstHeaderRow="0" firstDataRow="2" firstDataCol="0"/>
  <pivotFields>
    <pivotField name="OPERACIÓN" axis="axisRow" compact="0" outline="0" multipleItemSelectionAllowed="1" showAll="0" sortType="ascending">
      <items>
        <item x="22"/>
        <item x="3"/>
        <item x="13"/>
        <item x="24"/>
        <item x="17"/>
        <item x="7"/>
        <item x="8"/>
        <item x="12"/>
        <item x="6"/>
        <item x="9"/>
        <item x="18"/>
        <item x="21"/>
        <item x="14"/>
        <item x="20"/>
        <item x="11"/>
        <item x="5"/>
        <item x="4"/>
        <item x="15"/>
        <item x="16"/>
        <item x="23"/>
        <item x="0"/>
        <item x="1"/>
        <item x="2"/>
        <item x="10"/>
        <item x="19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8.xml><?xml version="1.0" encoding="utf-8"?>
<pivotTableDefinition xmlns="http://schemas.openxmlformats.org/spreadsheetml/2006/main" name="PANTALÓN DRIL " cacheId="7" dataCaption="" compact="0" compactData="0">
  <location ref="L2:N29" firstHeaderRow="0" firstDataRow="2" firstDataCol="0"/>
  <pivotFields>
    <pivotField name="OPERACIÓN" axis="axisRow" compact="0" outline="0" multipleItemSelectionAllowed="1" showAll="0" sortType="ascending">
      <items>
        <item x="18"/>
        <item x="23"/>
        <item x="16"/>
        <item x="13"/>
        <item x="3"/>
        <item x="4"/>
        <item x="6"/>
        <item x="9"/>
        <item x="5"/>
        <item x="7"/>
        <item x="15"/>
        <item x="24"/>
        <item x="12"/>
        <item x="19"/>
        <item x="21"/>
        <item x="10"/>
        <item x="14"/>
        <item x="17"/>
        <item x="22"/>
        <item x="1"/>
        <item x="11"/>
        <item x="8"/>
        <item x="2"/>
        <item x="0"/>
        <item x="20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9.xml><?xml version="1.0" encoding="utf-8"?>
<pivotTableDefinition xmlns="http://schemas.openxmlformats.org/spreadsheetml/2006/main" name="CAMISA ANTIFLUIDO CABALLERO " cacheId="8" dataCaption="" compact="0" compactData="0">
  <location ref="L2:N25" firstHeaderRow="0" firstDataRow="2" firstDataCol="0"/>
  <pivotFields>
    <pivotField name="OPERACIÓN" axis="axisRow" compact="0" outline="0" multipleItemSelectionAllowed="1" showAll="0" sortType="ascending">
      <items>
        <item x="20"/>
        <item x="16"/>
        <item x="15"/>
        <item x="10"/>
        <item x="3"/>
        <item x="8"/>
        <item x="4"/>
        <item x="2"/>
        <item x="1"/>
        <item x="11"/>
        <item x="13"/>
        <item x="9"/>
        <item x="5"/>
        <item x="19"/>
        <item x="0"/>
        <item x="17"/>
        <item x="18"/>
        <item x="7"/>
        <item x="6"/>
        <item x="12"/>
        <item x="14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0.xml><?xml version="1.0" encoding="utf-8"?>
<pivotTableDefinition xmlns="http://schemas.openxmlformats.org/spreadsheetml/2006/main" name="CAMISA ANTIFLUIDO DAMA " cacheId="9" dataCaption="" compact="0" compactData="0">
  <location ref="L2:N25" firstHeaderRow="0" firstDataRow="2" firstDataCol="0"/>
  <pivotFields>
    <pivotField name="OPERACIÓN" axis="axisRow" compact="0" outline="0" multipleItemSelectionAllowed="1" showAll="0" sortType="ascending">
      <items>
        <item x="20"/>
        <item x="16"/>
        <item x="15"/>
        <item x="14"/>
        <item x="3"/>
        <item x="4"/>
        <item x="2"/>
        <item x="1"/>
        <item x="6"/>
        <item x="12"/>
        <item x="10"/>
        <item x="13"/>
        <item x="7"/>
        <item x="19"/>
        <item x="0"/>
        <item x="5"/>
        <item x="17"/>
        <item x="18"/>
        <item x="8"/>
        <item x="9"/>
        <item x="11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1.xml><?xml version="1.0" encoding="utf-8"?>
<pivotTableDefinition xmlns="http://schemas.openxmlformats.org/spreadsheetml/2006/main" name="CAMISA ANTIFLUIDO DAMA 43427" cacheId="10" dataCaption="" compact="0" compactData="0">
  <location ref="L2:N28" firstHeaderRow="0" firstDataRow="2" firstDataCol="0"/>
  <pivotFields>
    <pivotField name="OPERACIÓN" axis="axisRow" compact="0" outline="0" multipleItemSelectionAllowed="1" showAll="0" sortType="ascending">
      <items>
        <item x="23"/>
        <item x="18"/>
        <item x="15"/>
        <item x="13"/>
        <item x="16"/>
        <item x="17"/>
        <item x="3"/>
        <item x="11"/>
        <item x="4"/>
        <item x="2"/>
        <item x="1"/>
        <item x="14"/>
        <item x="7"/>
        <item x="19"/>
        <item x="12"/>
        <item x="5"/>
        <item x="22"/>
        <item x="0"/>
        <item x="20"/>
        <item x="21"/>
        <item x="8"/>
        <item x="6"/>
        <item x="9"/>
        <item x="10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2.xml><?xml version="1.0" encoding="utf-8"?>
<pivotTableDefinition xmlns="http://schemas.openxmlformats.org/spreadsheetml/2006/main" name="PANTALON ANTIFLUIDO" cacheId="11" dataCaption="" compact="0" compactData="0">
  <location ref="L2:N19" firstHeaderRow="0" firstDataRow="2" firstDataCol="0"/>
  <pivotFields>
    <pivotField name="OPERACIÓN" axis="axisRow" compact="0" outline="0" multipleItemSelectionAllowed="1" showAll="0" sortType="ascending">
      <items>
        <item x="14"/>
        <item x="12"/>
        <item x="9"/>
        <item x="5"/>
        <item x="6"/>
        <item x="11"/>
        <item x="8"/>
        <item x="1"/>
        <item x="3"/>
        <item x="4"/>
        <item x="10"/>
        <item x="13"/>
        <item x="7"/>
        <item x="0"/>
        <item x="2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M" dataField="1" compact="0" outline="0" multipleItemSelectionAllowed="1" showAll="0">
      <items>
        <item x="0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3.xml><?xml version="1.0" encoding="utf-8"?>
<pivotTableDefinition xmlns="http://schemas.openxmlformats.org/spreadsheetml/2006/main" name="CONJUNTO ANTIFLUIDO CABALLERO 4" cacheId="12" dataCaption="" compact="0" compactData="0">
  <location ref="L2:N26" firstHeaderRow="0" firstDataRow="2" firstDataCol="0"/>
  <pivotFields>
    <pivotField name="OPERACIÓN" axis="axisRow" compact="0" outline="0" multipleItemSelectionAllowed="1" showAll="0" sortType="ascending">
      <items>
        <item x="15"/>
        <item x="10"/>
        <item x="3"/>
        <item x="8"/>
        <item x="4"/>
        <item x="2"/>
        <item x="20"/>
        <item x="1"/>
        <item x="21"/>
        <item x="11"/>
        <item x="13"/>
        <item x="19"/>
        <item x="9"/>
        <item x="5"/>
        <item x="18"/>
        <item x="0"/>
        <item x="16"/>
        <item x="17"/>
        <item x="7"/>
        <item x="6"/>
        <item x="12"/>
        <item x="14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4.xml><?xml version="1.0" encoding="utf-8"?>
<pivotTableDefinition xmlns="http://schemas.openxmlformats.org/spreadsheetml/2006/main" name="POLOS-CONJUNTO ANIFLUIDO CABALL" cacheId="13" dataCaption="" compact="0" compactData="0">
  <location ref="L2:N26" firstHeaderRow="0" firstDataRow="2" firstDataCol="0"/>
  <pivotFields>
    <pivotField name="OPERACIÓN" axis="axisRow" compact="0" outline="0" multipleItemSelectionAllowed="1" showAll="0" sortType="ascending">
      <items>
        <item x="11"/>
        <item x="16"/>
        <item x="8"/>
        <item x="7"/>
        <item x="3"/>
        <item x="10"/>
        <item x="12"/>
        <item x="5"/>
        <item x="6"/>
        <item x="20"/>
        <item x="9"/>
        <item x="17"/>
        <item x="0"/>
        <item x="21"/>
        <item x="13"/>
        <item x="4"/>
        <item x="19"/>
        <item x="18"/>
        <item x="1"/>
        <item x="14"/>
        <item x="15"/>
        <item x="2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5.xml><?xml version="1.0" encoding="utf-8"?>
<pivotTableDefinition xmlns="http://schemas.openxmlformats.org/spreadsheetml/2006/main" name="CHAQUETA IMPERMEABLE 43400" cacheId="14" dataCaption="" compact="0" compactData="0">
  <location ref="L2:N29" firstHeaderRow="0" firstDataRow="2" firstDataCol="0"/>
  <pivotFields>
    <pivotField name="OPERACIÓN" axis="axisRow" compact="0" outline="0" multipleItemSelectionAllowed="1" showAll="0" sortType="ascending">
      <items>
        <item x="10"/>
        <item x="18"/>
        <item x="21"/>
        <item x="6"/>
        <item x="9"/>
        <item x="24"/>
        <item x="11"/>
        <item x="15"/>
        <item x="17"/>
        <item x="3"/>
        <item x="1"/>
        <item x="5"/>
        <item x="7"/>
        <item x="23"/>
        <item x="22"/>
        <item x="8"/>
        <item x="13"/>
        <item x="2"/>
        <item x="0"/>
        <item x="4"/>
        <item x="12"/>
        <item x="14"/>
        <item x="19"/>
        <item x="16"/>
        <item x="20"/>
        <item t="default"/>
      </items>
    </pivotField>
    <pivotField name="PRECEDENCIA" compact="0" outline="0" multipleItemSelectionAllowed="1" showAll="0">
      <items>
        <item x="0"/>
        <item x="1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6.xml><?xml version="1.0" encoding="utf-8"?>
<pivotTableDefinition xmlns="http://schemas.openxmlformats.org/spreadsheetml/2006/main" name="CONJUNTO ANTIFLUIDO DAMA 43427" cacheId="15" dataCaption="" compact="0" compactData="0">
  <location ref="L2:N29" firstHeaderRow="0" firstDataRow="2" firstDataCol="0"/>
  <pivotFields>
    <pivotField name="OPERACIÓN" axis="axisRow" compact="0" outline="0" multipleItemSelectionAllowed="1" showAll="0" sortType="ascending">
      <items>
        <item x="18"/>
        <item x="15"/>
        <item x="13"/>
        <item x="16"/>
        <item x="17"/>
        <item x="3"/>
        <item x="11"/>
        <item x="4"/>
        <item x="2"/>
        <item x="1"/>
        <item x="14"/>
        <item x="24"/>
        <item x="7"/>
        <item x="19"/>
        <item x="12"/>
        <item x="5"/>
        <item x="22"/>
        <item x="0"/>
        <item x="20"/>
        <item x="21"/>
        <item x="8"/>
        <item x="23"/>
        <item x="6"/>
        <item x="9"/>
        <item x="10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7.xml><?xml version="1.0" encoding="utf-8"?>
<pivotTableDefinition xmlns="http://schemas.openxmlformats.org/spreadsheetml/2006/main" name="CHAQUETA IMPERMEABLE TU CABLE " cacheId="16" dataCaption="" compact="0" compactData="0">
  <location ref="L2:N29" firstHeaderRow="0" firstDataRow="2" firstDataCol="0"/>
  <pivotFields>
    <pivotField name="OPERACIÓN" axis="axisRow" compact="0" outline="0" multipleItemSelectionAllowed="1" showAll="0" sortType="ascending">
      <items>
        <item x="24"/>
        <item x="7"/>
        <item x="12"/>
        <item x="15"/>
        <item x="20"/>
        <item x="3"/>
        <item x="6"/>
        <item x="18"/>
        <item x="1"/>
        <item x="22"/>
        <item x="10"/>
        <item x="21"/>
        <item x="4"/>
        <item x="17"/>
        <item x="0"/>
        <item x="23"/>
        <item x="16"/>
        <item x="19"/>
        <item x="2"/>
        <item x="5"/>
        <item x="8"/>
        <item x="9"/>
        <item x="13"/>
        <item x="11"/>
        <item x="14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8.xml><?xml version="1.0" encoding="utf-8"?>
<pivotTableDefinition xmlns="http://schemas.openxmlformats.org/spreadsheetml/2006/main" name="BRAGAS PROCAR" cacheId="17" dataCaption="" compact="0" compactData="0">
  <location ref="L2:N29" firstHeaderRow="0" firstDataRow="2" firstDataCol="0"/>
  <pivotFields>
    <pivotField name="OPERACIÓN" axis="axisRow" compact="0" outline="0" multipleItemSelectionAllowed="1" showAll="0" sortType="ascending">
      <items>
        <item x="14"/>
        <item x="24"/>
        <item x="19"/>
        <item x="20"/>
        <item x="15"/>
        <item x="1"/>
        <item x="5"/>
        <item x="3"/>
        <item x="7"/>
        <item x="18"/>
        <item x="9"/>
        <item x="13"/>
        <item x="16"/>
        <item x="23"/>
        <item x="11"/>
        <item x="10"/>
        <item x="12"/>
        <item x="17"/>
        <item x="0"/>
        <item x="4"/>
        <item x="2"/>
        <item x="6"/>
        <item x="22"/>
        <item x="21"/>
        <item x="8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outline="0" multipleItemSelectionAllowed="1" showAll="0">
      <items>
        <item x="0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9.xml><?xml version="1.0" encoding="utf-8"?>
<pivotTableDefinition xmlns="http://schemas.openxmlformats.org/spreadsheetml/2006/main" name="BOLSA DRIL 1313" cacheId="18" dataCaption="" compact="0" compactData="0">
  <location ref="L2:N9" firstHeaderRow="0" firstDataRow="2" firstDataCol="0"/>
  <pivotFields>
    <pivotField name="OPERACIÓN" axis="axisRow" compact="0" outline="0" multipleItemSelectionAllowed="1" showAll="0" sortType="ascending">
      <items>
        <item x="4"/>
        <item x="1"/>
        <item x="0"/>
        <item x="3"/>
        <item x="2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20.xml><?xml version="1.0" encoding="utf-8"?>
<pivotTableDefinition xmlns="http://schemas.openxmlformats.org/spreadsheetml/2006/main" name="JEANS CON REFUERZO" cacheId="19" dataCaption="" compact="0" compactData="0">
  <location ref="L2:N39" firstHeaderRow="0" firstDataRow="2" firstDataCol="0"/>
  <pivotFields>
    <pivotField name="OPERACIÓN" axis="axisRow" compact="0" outline="0" multipleItemSelectionAllowed="1" showAll="0" sortType="ascending">
      <items>
        <item x="12"/>
        <item x="23"/>
        <item x="18"/>
        <item x="19"/>
        <item x="6"/>
        <item x="3"/>
        <item x="21"/>
        <item x="15"/>
        <item x="11"/>
        <item x="1"/>
        <item x="2"/>
        <item x="7"/>
        <item x="0"/>
        <item x="16"/>
        <item x="14"/>
        <item x="13"/>
        <item x="4"/>
        <item x="17"/>
        <item x="9"/>
        <item x="5"/>
        <item x="8"/>
        <item x="22"/>
        <item x="10"/>
        <item x="24"/>
        <item x="25"/>
        <item x="20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CCIÓN" compact="0" outline="0" multipleItemSelectionAllowed="1" showAll="0">
      <items>
        <item x="0"/>
        <item x="1"/>
        <item x="2"/>
        <item x="3"/>
        <item t="default"/>
      </items>
    </pivotField>
    <pivotField name="OPERARIO A" axis="axisRow" compact="0" outline="0" multipleItemSelectionAllowed="1" showAll="0" sortType="ascending">
      <items>
        <item x="5"/>
        <item x="8"/>
        <item x="4"/>
        <item x="7"/>
        <item x="2"/>
        <item x="3"/>
        <item x="6"/>
        <item x="0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21.xml><?xml version="1.0" encoding="utf-8"?>
<pivotTableDefinition xmlns="http://schemas.openxmlformats.org/spreadsheetml/2006/main" name="PANTALON TRICOM" cacheId="20" dataCaption="" compact="0" compactData="0">
  <location ref="L2:N47" firstHeaderRow="0" firstDataRow="2" firstDataCol="0"/>
  <pivotFields>
    <pivotField name="OPERACIÓN" axis="axisRow" compact="0" outline="0" multipleItemSelectionAllowed="1" showAll="0" sortType="ascending">
      <items>
        <item x="17"/>
        <item x="8"/>
        <item x="29"/>
        <item x="21"/>
        <item x="26"/>
        <item x="28"/>
        <item x="32"/>
        <item x="14"/>
        <item x="10"/>
        <item x="4"/>
        <item x="2"/>
        <item x="1"/>
        <item x="19"/>
        <item x="0"/>
        <item x="31"/>
        <item x="25"/>
        <item x="20"/>
        <item x="9"/>
        <item x="3"/>
        <item x="6"/>
        <item x="12"/>
        <item x="22"/>
        <item x="18"/>
        <item x="5"/>
        <item x="13"/>
        <item x="24"/>
        <item x="15"/>
        <item x="23"/>
        <item x="30"/>
        <item x="7"/>
        <item x="16"/>
        <item x="11"/>
        <item x="27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CCIÓN" compact="0" outline="0" multipleItemSelectionAllowed="1" showAll="0">
      <items>
        <item x="0"/>
        <item x="1"/>
        <item x="2"/>
        <item x="3"/>
        <item t="default"/>
      </items>
    </pivotField>
    <pivotField name="OPERARIO A" axis="axisRow" compact="0" outline="0" multipleItemSelectionAllowed="1" showAll="0" sortType="ascending">
      <items>
        <item x="7"/>
        <item x="6"/>
        <item x="4"/>
        <item x="2"/>
        <item x="1"/>
        <item x="3"/>
        <item x="0"/>
        <item x="5"/>
        <item x="8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22.xml><?xml version="1.0" encoding="utf-8"?>
<pivotTableDefinition xmlns="http://schemas.openxmlformats.org/spreadsheetml/2006/main" name="PANTALON PROCAT" cacheId="21" dataCaption="" compact="0" compactData="0">
  <location ref="L2:N48" firstHeaderRow="0" firstDataRow="2" firstDataCol="0"/>
  <pivotFields>
    <pivotField name="OPERACIÓN" axis="axisRow" compact="0" outline="0" multipleItemSelectionAllowed="1" showAll="0" sortType="ascending">
      <items>
        <item x="22"/>
        <item x="6"/>
        <item x="15"/>
        <item x="26"/>
        <item x="27"/>
        <item x="9"/>
        <item x="18"/>
        <item x="20"/>
        <item x="0"/>
        <item x="1"/>
        <item x="2"/>
        <item x="10"/>
        <item x="28"/>
        <item x="8"/>
        <item x="29"/>
        <item x="24"/>
        <item x="5"/>
        <item x="14"/>
        <item x="25"/>
        <item x="33"/>
        <item x="16"/>
        <item x="3"/>
        <item x="11"/>
        <item x="19"/>
        <item x="7"/>
        <item x="21"/>
        <item x="17"/>
        <item x="30"/>
        <item x="32"/>
        <item x="4"/>
        <item x="13"/>
        <item x="23"/>
        <item x="12"/>
        <item x="31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CCIÓN" compact="0" outline="0" multipleItemSelectionAllowed="1" showAll="0">
      <items>
        <item x="0"/>
        <item x="1"/>
        <item x="2"/>
        <item x="3"/>
        <item t="default"/>
      </items>
    </pivotField>
    <pivotField name="OPERARIO A" axis="axisRow" compact="0" outline="0" multipleItemSelectionAllowed="1" showAll="0" sortType="ascending">
      <items>
        <item x="8"/>
        <item x="2"/>
        <item x="6"/>
        <item x="7"/>
        <item x="1"/>
        <item x="4"/>
        <item x="5"/>
        <item x="0"/>
        <item x="3"/>
        <item x="10"/>
        <item x="9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23.xml><?xml version="1.0" encoding="utf-8"?>
<pivotTableDefinition xmlns="http://schemas.openxmlformats.org/spreadsheetml/2006/main" name="PANTALON MINCIVIL " cacheId="22" dataCaption="" compact="0" compactData="0">
  <location ref="L2:N44" firstHeaderRow="0" firstDataRow="2" firstDataCol="0"/>
  <pivotFields>
    <pivotField name="OPERACIÓN" axis="axisRow" compact="0" outline="0" multipleItemSelectionAllowed="1" showAll="0" sortType="ascending">
      <items>
        <item x="28"/>
        <item x="4"/>
        <item x="21"/>
        <item x="23"/>
        <item x="7"/>
        <item x="9"/>
        <item x="0"/>
        <item x="1"/>
        <item x="14"/>
        <item x="11"/>
        <item x="17"/>
        <item x="24"/>
        <item x="6"/>
        <item x="25"/>
        <item x="3"/>
        <item x="19"/>
        <item x="13"/>
        <item x="20"/>
        <item x="15"/>
        <item x="10"/>
        <item x="16"/>
        <item x="5"/>
        <item x="27"/>
        <item x="26"/>
        <item x="2"/>
        <item x="18"/>
        <item x="12"/>
        <item x="8"/>
        <item x="22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11"/>
        <item x="8"/>
        <item x="6"/>
        <item x="5"/>
        <item x="1"/>
        <item x="2"/>
        <item x="3"/>
        <item x="4"/>
        <item x="0"/>
        <item x="7"/>
        <item x="10"/>
        <item x="9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24.xml><?xml version="1.0" encoding="utf-8"?>
<pivotTableDefinition xmlns="http://schemas.openxmlformats.org/spreadsheetml/2006/main" name="PANTALON DRILL FOLLAJES HERRERA" cacheId="23" dataCaption="" compact="0" compactData="0">
  <location ref="L2:N40" firstHeaderRow="0" firstDataRow="2" firstDataCol="0"/>
  <pivotFields>
    <pivotField name="OPERACIÓN" axis="axisRow" compact="0" outline="0" multipleItemSelectionAllowed="1" showAll="0" sortType="ascending">
      <items>
        <item x="29"/>
        <item x="14"/>
        <item x="16"/>
        <item x="4"/>
        <item x="27"/>
        <item x="12"/>
        <item x="20"/>
        <item x="21"/>
        <item x="18"/>
        <item x="3"/>
        <item x="25"/>
        <item x="9"/>
        <item x="2"/>
        <item x="8"/>
        <item x="17"/>
        <item x="26"/>
        <item x="10"/>
        <item x="5"/>
        <item x="15"/>
        <item x="7"/>
        <item x="23"/>
        <item x="24"/>
        <item x="13"/>
        <item x="1"/>
        <item x="0"/>
        <item x="6"/>
        <item x="11"/>
        <item x="19"/>
        <item x="28"/>
        <item x="22"/>
        <item t="default"/>
      </items>
    </pivotField>
    <pivotField name="PRECEDENCIA" compact="0" outline="0" multipleItemSelectionAllowed="1" showAll="0">
      <items>
        <item x="0"/>
        <item x="1"/>
        <item x="2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M" dataField="1" compact="0" numFmtId="164" outline="0" multipleItemSelectionAllowed="1" showAll="0">
      <items>
        <item x="0"/>
        <item x="1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6"/>
        <item x="3"/>
        <item x="0"/>
        <item x="2"/>
        <item x="1"/>
        <item x="5"/>
        <item x="4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25.xml><?xml version="1.0" encoding="utf-8"?>
<pivotTableDefinition xmlns="http://schemas.openxmlformats.org/spreadsheetml/2006/main" name="PANTALON SACYR" cacheId="24" dataCaption="" compact="0" compactData="0">
  <location ref="L2:N49" firstHeaderRow="0" firstDataRow="2" firstDataCol="0"/>
  <pivotFields>
    <pivotField name="OPERACIÓN" axis="axisRow" compact="0" outline="0" multipleItemSelectionAllowed="1" showAll="0" sortType="ascending">
      <items>
        <item x="21"/>
        <item x="23"/>
        <item x="7"/>
        <item x="9"/>
        <item x="0"/>
        <item x="1"/>
        <item x="14"/>
        <item x="11"/>
        <item x="17"/>
        <item x="24"/>
        <item x="6"/>
        <item x="25"/>
        <item x="3"/>
        <item x="19"/>
        <item x="13"/>
        <item x="32"/>
        <item x="33"/>
        <item x="34"/>
        <item x="31"/>
        <item x="20"/>
        <item x="28"/>
        <item x="29"/>
        <item x="30"/>
        <item x="15"/>
        <item x="10"/>
        <item x="16"/>
        <item x="4"/>
        <item x="5"/>
        <item x="27"/>
        <item x="26"/>
        <item x="2"/>
        <item x="18"/>
        <item x="12"/>
        <item x="8"/>
        <item x="22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8"/>
        <item x="6"/>
        <item x="4"/>
        <item x="1"/>
        <item x="2"/>
        <item x="5"/>
        <item x="3"/>
        <item x="0"/>
        <item x="7"/>
        <item x="10"/>
        <item x="9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26.xml><?xml version="1.0" encoding="utf-8"?>
<pivotTableDefinition xmlns="http://schemas.openxmlformats.org/spreadsheetml/2006/main" name="PANTALON MINCIVIL NARANJA" cacheId="25" dataCaption="" compact="0" compactData="0">
  <location ref="L2:N46" firstHeaderRow="0" firstDataRow="2" firstDataCol="0"/>
  <pivotFields>
    <pivotField name="OPERACIÓN" axis="axisRow" compact="0" outline="0" multipleItemSelectionAllowed="1" showAll="0" sortType="ascending">
      <items>
        <item x="21"/>
        <item x="23"/>
        <item x="7"/>
        <item x="9"/>
        <item x="0"/>
        <item x="1"/>
        <item x="14"/>
        <item x="11"/>
        <item x="17"/>
        <item x="24"/>
        <item x="6"/>
        <item x="25"/>
        <item x="3"/>
        <item x="19"/>
        <item x="13"/>
        <item x="29"/>
        <item x="30"/>
        <item x="31"/>
        <item x="28"/>
        <item x="20"/>
        <item x="15"/>
        <item x="10"/>
        <item x="16"/>
        <item x="4"/>
        <item x="5"/>
        <item x="27"/>
        <item x="26"/>
        <item x="2"/>
        <item x="18"/>
        <item x="12"/>
        <item x="8"/>
        <item x="22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8"/>
        <item x="6"/>
        <item x="4"/>
        <item x="1"/>
        <item x="2"/>
        <item x="5"/>
        <item x="3"/>
        <item x="0"/>
        <item x="7"/>
        <item x="10"/>
        <item x="9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27.xml><?xml version="1.0" encoding="utf-8"?>
<pivotTableDefinition xmlns="http://schemas.openxmlformats.org/spreadsheetml/2006/main" name="CAMISA DRIL " cacheId="26" dataCaption="" compact="0" compactData="0">
  <location ref="L2:N38" firstHeaderRow="0" firstDataRow="2" firstDataCol="0"/>
  <pivotFields>
    <pivotField name="OPERACIÓN" axis="axisRow" compact="0" outline="0" multipleItemSelectionAllowed="1" showAll="0" sortType="ascending">
      <items>
        <item x="12"/>
        <item x="13"/>
        <item x="19"/>
        <item x="4"/>
        <item x="0"/>
        <item x="10"/>
        <item x="14"/>
        <item x="21"/>
        <item x="17"/>
        <item x="22"/>
        <item x="8"/>
        <item x="6"/>
        <item x="5"/>
        <item x="7"/>
        <item x="20"/>
        <item x="11"/>
        <item x="16"/>
        <item x="18"/>
        <item x="24"/>
        <item x="9"/>
        <item x="1"/>
        <item x="23"/>
        <item x="3"/>
        <item x="2"/>
        <item x="15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7"/>
        <item x="0"/>
        <item x="4"/>
        <item x="1"/>
        <item x="6"/>
        <item x="5"/>
        <item x="8"/>
        <item x="3"/>
        <item x="2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28.xml><?xml version="1.0" encoding="utf-8"?>
<pivotTableDefinition xmlns="http://schemas.openxmlformats.org/spreadsheetml/2006/main" name="CAMISA DRIL INGENIERIA INDIGO 4" cacheId="27" dataCaption="" compact="0" compactData="0">
  <location ref="L2:N29" firstHeaderRow="0" firstDataRow="2" firstDataCol="0"/>
  <pivotFields>
    <pivotField name="OPERACIÓN" axis="axisRow" compact="0" outline="0" multipleItemSelectionAllowed="1" showAll="0" sortType="ascending">
      <items>
        <item x="12"/>
        <item x="13"/>
        <item x="19"/>
        <item x="4"/>
        <item x="0"/>
        <item x="10"/>
        <item x="14"/>
        <item x="21"/>
        <item x="17"/>
        <item x="22"/>
        <item x="8"/>
        <item x="6"/>
        <item x="5"/>
        <item x="7"/>
        <item x="20"/>
        <item x="11"/>
        <item x="16"/>
        <item x="18"/>
        <item x="24"/>
        <item x="9"/>
        <item x="1"/>
        <item x="23"/>
        <item x="3"/>
        <item x="2"/>
        <item x="15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29.xml><?xml version="1.0" encoding="utf-8"?>
<pivotTableDefinition xmlns="http://schemas.openxmlformats.org/spreadsheetml/2006/main" name="CAMISA DRIL PRECONCRETOS" cacheId="28" dataCaption="" compact="0" compactData="0">
  <location ref="L2:N30" firstHeaderRow="0" firstDataRow="2" firstDataCol="0"/>
  <pivotFields>
    <pivotField name="OPERACIÓN" axis="axisRow" compact="0" outline="0" multipleItemSelectionAllowed="1" showAll="0" sortType="ascending">
      <items>
        <item x="13"/>
        <item x="12"/>
        <item x="25"/>
        <item x="19"/>
        <item x="4"/>
        <item x="0"/>
        <item x="10"/>
        <item x="14"/>
        <item x="21"/>
        <item x="17"/>
        <item x="22"/>
        <item x="8"/>
        <item x="6"/>
        <item x="5"/>
        <item x="7"/>
        <item x="20"/>
        <item x="11"/>
        <item x="16"/>
        <item x="18"/>
        <item x="24"/>
        <item x="9"/>
        <item x="1"/>
        <item x="23"/>
        <item x="3"/>
        <item x="2"/>
        <item x="15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30.xml><?xml version="1.0" encoding="utf-8"?>
<pivotTableDefinition xmlns="http://schemas.openxmlformats.org/spreadsheetml/2006/main" name="CAMISA DRIL REFLECTIVO" cacheId="29" dataCaption="" compact="0" compactData="0">
  <location ref="L2:N39" firstHeaderRow="0" firstDataRow="2" firstDataCol="0"/>
  <pivotFields>
    <pivotField name="OPERACIÓN" axis="axisRow" compact="0" outline="0" multipleItemSelectionAllowed="1" showAll="0" sortType="ascending">
      <items>
        <item x="12"/>
        <item x="13"/>
        <item x="19"/>
        <item x="4"/>
        <item x="0"/>
        <item x="10"/>
        <item x="14"/>
        <item x="21"/>
        <item x="17"/>
        <item x="25"/>
        <item x="22"/>
        <item x="27"/>
        <item x="26"/>
        <item x="8"/>
        <item x="6"/>
        <item x="5"/>
        <item x="7"/>
        <item x="20"/>
        <item x="11"/>
        <item x="16"/>
        <item x="18"/>
        <item x="24"/>
        <item x="9"/>
        <item x="28"/>
        <item x="1"/>
        <item x="23"/>
        <item x="3"/>
        <item x="29"/>
        <item x="2"/>
        <item x="15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4"/>
        <item x="0"/>
        <item x="2"/>
        <item x="1"/>
        <item x="3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31.xml><?xml version="1.0" encoding="utf-8"?>
<pivotTableDefinition xmlns="http://schemas.openxmlformats.org/spreadsheetml/2006/main" name="CAMISA DRIL CON REFLECTIVO ADRI" cacheId="30" dataCaption="" compact="0" compactData="0">
  <location ref="L2:N12" firstHeaderRow="0" firstDataRow="2" firstDataCol="0"/>
  <pivotFields>
    <pivotField name="OPERACIÓN" axis="axisRow" compact="0" outline="0" multipleItemSelectionAllowed="1" showAll="0" sortType="ascending">
      <items>
        <item x="14"/>
        <item x="15"/>
        <item x="21"/>
        <item x="6"/>
        <item x="2"/>
        <item x="12"/>
        <item x="16"/>
        <item x="23"/>
        <item x="19"/>
        <item x="24"/>
        <item x="10"/>
        <item x="8"/>
        <item x="7"/>
        <item x="9"/>
        <item x="22"/>
        <item x="13"/>
        <item x="18"/>
        <item x="20"/>
        <item x="26"/>
        <item x="11"/>
        <item x="0"/>
        <item x="1"/>
        <item x="3"/>
        <item x="25"/>
        <item x="5"/>
        <item x="4"/>
        <item x="17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sd="0" x="7"/>
        <item sd="0" x="2"/>
        <item sd="0" x="0"/>
        <item sd="0" x="3"/>
        <item sd="0" x="6"/>
        <item sd="0" x="1"/>
        <item sd="0" x="8"/>
        <item sd="0" x="5"/>
        <item sd="0" x="4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32.xml><?xml version="1.0" encoding="utf-8"?>
<pivotTableDefinition xmlns="http://schemas.openxmlformats.org/spreadsheetml/2006/main" name="CAMISA MINCIVIL CAQUI" cacheId="31" dataCaption="" compact="0" compactData="0">
  <location ref="L2:N41" firstHeaderRow="0" firstDataRow="2" firstDataCol="0"/>
  <pivotFields>
    <pivotField name="OPERACIÓN" axis="axisRow" compact="0" outline="0" multipleItemSelectionAllowed="1" showAll="0" sortType="ascending">
      <items>
        <item x="12"/>
        <item x="13"/>
        <item x="19"/>
        <item x="4"/>
        <item x="0"/>
        <item x="10"/>
        <item x="14"/>
        <item x="21"/>
        <item x="17"/>
        <item x="22"/>
        <item x="27"/>
        <item x="26"/>
        <item x="25"/>
        <item x="29"/>
        <item x="28"/>
        <item x="8"/>
        <item x="6"/>
        <item x="5"/>
        <item x="7"/>
        <item x="20"/>
        <item x="11"/>
        <item x="16"/>
        <item x="18"/>
        <item x="24"/>
        <item x="9"/>
        <item x="1"/>
        <item x="23"/>
        <item x="3"/>
        <item x="2"/>
        <item x="15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4"/>
        <item x="6"/>
        <item x="5"/>
        <item x="2"/>
        <item x="7"/>
        <item x="3"/>
        <item x="0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33.xml><?xml version="1.0" encoding="utf-8"?>
<pivotTableDefinition xmlns="http://schemas.openxmlformats.org/spreadsheetml/2006/main" name="CAMISA DRIL- SIN REFLECTIVO GAL" cacheId="32" dataCaption="" compact="0" compactData="0">
  <location ref="L2:N37" firstHeaderRow="0" firstDataRow="2" firstDataCol="0"/>
  <pivotFields>
    <pivotField name="OPERACIÓN" axis="axisRow" compact="0" outline="0" multipleItemSelectionAllowed="1" showAll="0" sortType="ascending">
      <items>
        <item x="12"/>
        <item x="13"/>
        <item x="19"/>
        <item x="4"/>
        <item x="0"/>
        <item x="10"/>
        <item x="14"/>
        <item x="21"/>
        <item x="17"/>
        <item x="25"/>
        <item x="22"/>
        <item x="8"/>
        <item x="6"/>
        <item x="5"/>
        <item x="7"/>
        <item x="20"/>
        <item x="11"/>
        <item x="16"/>
        <item x="18"/>
        <item x="24"/>
        <item x="9"/>
        <item x="26"/>
        <item x="1"/>
        <item x="23"/>
        <item x="3"/>
        <item x="27"/>
        <item x="2"/>
        <item x="15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4"/>
        <item x="0"/>
        <item x="2"/>
        <item x="1"/>
        <item x="3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34.xml><?xml version="1.0" encoding="utf-8"?>
<pivotTableDefinition xmlns="http://schemas.openxmlformats.org/spreadsheetml/2006/main" name="CAMISA MIINCIVIL GALVAN" cacheId="33" dataCaption="" compact="0" compactData="0">
  <location ref="L2:N41" firstHeaderRow="0" firstDataRow="2" firstDataCol="0"/>
  <pivotFields>
    <pivotField name="OPERACIÓN" axis="axisRow" compact="0" outline="0" multipleItemSelectionAllowed="1" showAll="0" sortType="ascending">
      <items>
        <item x="12"/>
        <item x="13"/>
        <item x="19"/>
        <item x="4"/>
        <item x="0"/>
        <item x="10"/>
        <item x="14"/>
        <item x="21"/>
        <item x="17"/>
        <item x="25"/>
        <item x="22"/>
        <item x="27"/>
        <item x="30"/>
        <item x="31"/>
        <item x="32"/>
        <item x="26"/>
        <item x="8"/>
        <item x="6"/>
        <item x="5"/>
        <item x="7"/>
        <item x="29"/>
        <item x="20"/>
        <item x="11"/>
        <item x="16"/>
        <item x="18"/>
        <item x="24"/>
        <item x="9"/>
        <item x="28"/>
        <item x="1"/>
        <item x="23"/>
        <item x="3"/>
        <item x="2"/>
        <item x="15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0"/>
        <item x="1"/>
        <item x="3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35.xml><?xml version="1.0" encoding="utf-8"?>
<pivotTableDefinition xmlns="http://schemas.openxmlformats.org/spreadsheetml/2006/main" name="CAMISA RAVA GROUP GALVAN" cacheId="34" dataCaption="" compact="0" compactData="0">
  <location ref="L2:N38" firstHeaderRow="0" firstDataRow="2" firstDataCol="0"/>
  <pivotFields>
    <pivotField name="OPERACIÓN" axis="axisRow" compact="0" outline="0" multipleItemSelectionAllowed="1" showAll="0" sortType="ascending">
      <items>
        <item x="12"/>
        <item x="26"/>
        <item x="13"/>
        <item x="19"/>
        <item x="4"/>
        <item x="0"/>
        <item x="10"/>
        <item x="14"/>
        <item x="21"/>
        <item x="17"/>
        <item x="25"/>
        <item x="22"/>
        <item x="27"/>
        <item x="28"/>
        <item x="29"/>
        <item x="30"/>
        <item x="8"/>
        <item x="6"/>
        <item x="5"/>
        <item x="7"/>
        <item x="20"/>
        <item x="11"/>
        <item x="16"/>
        <item x="18"/>
        <item x="24"/>
        <item x="9"/>
        <item x="1"/>
        <item x="23"/>
        <item x="3"/>
        <item x="2"/>
        <item x="15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1"/>
        <item x="0"/>
        <item x="3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36.xml><?xml version="1.0" encoding="utf-8"?>
<pivotTableDefinition xmlns="http://schemas.openxmlformats.org/spreadsheetml/2006/main" name="CAMISA AGRO HITU" cacheId="35" dataCaption="" compact="0" compactData="0">
  <location ref="L2:N40" firstHeaderRow="0" firstDataRow="2" firstDataCol="0"/>
  <pivotFields>
    <pivotField name="OPERACIÓN" axis="axisRow" compact="0" outline="0" multipleItemSelectionAllowed="1" showAll="0" sortType="ascending">
      <items>
        <item x="12"/>
        <item x="13"/>
        <item x="19"/>
        <item x="4"/>
        <item x="0"/>
        <item x="10"/>
        <item x="14"/>
        <item x="21"/>
        <item x="17"/>
        <item x="26"/>
        <item x="22"/>
        <item x="28"/>
        <item x="8"/>
        <item x="6"/>
        <item x="5"/>
        <item x="7"/>
        <item x="20"/>
        <item x="11"/>
        <item x="16"/>
        <item x="18"/>
        <item x="24"/>
        <item x="9"/>
        <item x="27"/>
        <item x="1"/>
        <item x="23"/>
        <item x="3"/>
        <item x="25"/>
        <item x="2"/>
        <item x="15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4"/>
        <item x="1"/>
        <item x="6"/>
        <item x="5"/>
        <item x="7"/>
        <item x="3"/>
        <item x="2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37.xml><?xml version="1.0" encoding="utf-8"?>
<pivotTableDefinition xmlns="http://schemas.openxmlformats.org/spreadsheetml/2006/main" name="CAMISA AGUAS KPITAL-OXFORD" cacheId="36" dataCaption="" compact="0" compactData="0">
  <location ref="L2:N42" firstHeaderRow="0" firstDataRow="2" firstDataCol="0"/>
  <pivotFields>
    <pivotField name="OPERACIÓN" axis="axisRow" compact="0" outline="0" multipleItemSelectionAllowed="1" showAll="0" sortType="ascending">
      <items>
        <item x="12"/>
        <item x="27"/>
        <item x="13"/>
        <item x="19"/>
        <item x="4"/>
        <item x="0"/>
        <item x="10"/>
        <item x="14"/>
        <item x="21"/>
        <item x="17"/>
        <item x="28"/>
        <item x="29"/>
        <item x="22"/>
        <item x="8"/>
        <item x="6"/>
        <item x="5"/>
        <item x="7"/>
        <item x="20"/>
        <item x="11"/>
        <item x="16"/>
        <item x="18"/>
        <item x="24"/>
        <item x="9"/>
        <item x="25"/>
        <item x="26"/>
        <item x="1"/>
        <item x="23"/>
        <item x="3"/>
        <item x="2"/>
        <item x="15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7"/>
        <item x="0"/>
        <item x="4"/>
        <item x="1"/>
        <item x="6"/>
        <item x="5"/>
        <item x="8"/>
        <item x="3"/>
        <item x="2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38.xml><?xml version="1.0" encoding="utf-8"?>
<pivotTableDefinition xmlns="http://schemas.openxmlformats.org/spreadsheetml/2006/main" name="CAMISA BABU PALMA GALVAN" cacheId="37" dataCaption="" compact="0" compactData="0">
  <location ref="L2:N33" firstHeaderRow="0" firstDataRow="2" firstDataCol="0"/>
  <pivotFields>
    <pivotField name="OPERACIÓN" axis="axisRow" compact="0" outline="0" multipleItemSelectionAllowed="1" showAll="0" sortType="ascending">
      <items>
        <item x="11"/>
        <item x="12"/>
        <item x="20"/>
        <item x="8"/>
        <item x="24"/>
        <item x="1"/>
        <item x="3"/>
        <item x="4"/>
        <item x="7"/>
        <item x="6"/>
        <item x="5"/>
        <item x="21"/>
        <item x="10"/>
        <item x="17"/>
        <item x="19"/>
        <item x="25"/>
        <item x="22"/>
        <item x="18"/>
        <item x="15"/>
        <item x="23"/>
        <item x="14"/>
        <item x="9"/>
        <item x="13"/>
        <item x="0"/>
        <item x="2"/>
        <item x="16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0"/>
        <item x="3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39.xml><?xml version="1.0" encoding="utf-8"?>
<pivotTableDefinition xmlns="http://schemas.openxmlformats.org/spreadsheetml/2006/main" name="CAMISA EMTIBU" cacheId="38" dataCaption="" compact="0" compactData="0">
  <location ref="L2:N50" firstHeaderRow="0" firstDataRow="2" firstDataCol="0"/>
  <pivotFields>
    <pivotField name="OPERACIÓN" axis="axisRow" compact="0" outline="0" multipleItemSelectionAllowed="1" showAll="0" sortType="ascending">
      <items>
        <item x="7"/>
        <item x="20"/>
        <item x="25"/>
        <item x="34"/>
        <item x="23"/>
        <item x="11"/>
        <item x="36"/>
        <item x="1"/>
        <item x="5"/>
        <item x="10"/>
        <item x="13"/>
        <item x="28"/>
        <item x="9"/>
        <item x="15"/>
        <item x="16"/>
        <item x="0"/>
        <item x="32"/>
        <item x="22"/>
        <item x="17"/>
        <item x="6"/>
        <item x="8"/>
        <item x="27"/>
        <item x="40"/>
        <item x="35"/>
        <item x="24"/>
        <item x="3"/>
        <item x="19"/>
        <item x="4"/>
        <item x="31"/>
        <item x="33"/>
        <item x="39"/>
        <item x="12"/>
        <item x="37"/>
        <item x="41"/>
        <item x="21"/>
        <item x="14"/>
        <item x="38"/>
        <item x="29"/>
        <item x="2"/>
        <item x="18"/>
        <item x="30"/>
        <item x="26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3"/>
        <item x="2"/>
        <item x="1"/>
        <item x="4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40.xml><?xml version="1.0" encoding="utf-8"?>
<pivotTableDefinition xmlns="http://schemas.openxmlformats.org/spreadsheetml/2006/main" name="CAMISA MINCIVIL COMBINADA" cacheId="39" dataCaption="" compact="0" compactData="0">
  <location ref="L2:N40" firstHeaderRow="0" firstDataRow="2" firstDataCol="0"/>
  <pivotFields>
    <pivotField name="OPERACIÓN" axis="axisRow" compact="0" outline="0" multipleItemSelectionAllowed="1" showAll="0" sortType="ascending">
      <items>
        <item x="15"/>
        <item x="16"/>
        <item x="22"/>
        <item x="7"/>
        <item x="3"/>
        <item x="13"/>
        <item x="17"/>
        <item x="24"/>
        <item x="20"/>
        <item x="25"/>
        <item x="1"/>
        <item x="0"/>
        <item x="2"/>
        <item x="11"/>
        <item x="9"/>
        <item x="8"/>
        <item x="10"/>
        <item x="23"/>
        <item x="14"/>
        <item x="19"/>
        <item x="21"/>
        <item x="27"/>
        <item x="12"/>
        <item x="4"/>
        <item x="26"/>
        <item x="6"/>
        <item x="5"/>
        <item x="18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7"/>
        <item x="3"/>
        <item x="8"/>
        <item x="1"/>
        <item x="6"/>
        <item x="4"/>
        <item x="0"/>
        <item x="5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41.xml><?xml version="1.0" encoding="utf-8"?>
<pivotTableDefinition xmlns="http://schemas.openxmlformats.org/spreadsheetml/2006/main" name="CAMISA MINCIVIL NUEVO MODELO" cacheId="40" dataCaption="" compact="0" compactData="0">
  <location ref="L2:N34" firstHeaderRow="0" firstDataRow="2" firstDataCol="0"/>
  <pivotFields>
    <pivotField name="OPERACIÓN" axis="axisRow" compact="0" outline="0" multipleItemSelectionAllowed="1" showAll="0" sortType="ascending">
      <items>
        <item x="11"/>
        <item x="12"/>
        <item x="17"/>
        <item x="5"/>
        <item x="19"/>
        <item x="15"/>
        <item x="20"/>
        <item x="1"/>
        <item x="0"/>
        <item x="2"/>
        <item x="9"/>
        <item x="8"/>
        <item x="7"/>
        <item x="6"/>
        <item x="18"/>
        <item x="10"/>
        <item x="14"/>
        <item x="16"/>
        <item x="22"/>
        <item x="21"/>
        <item x="4"/>
        <item x="3"/>
        <item x="13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1"/>
        <item x="0"/>
        <item x="4"/>
        <item x="6"/>
        <item x="7"/>
        <item x="5"/>
        <item x="3"/>
        <item x="2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42.xml><?xml version="1.0" encoding="utf-8"?>
<pivotTableDefinition xmlns="http://schemas.openxmlformats.org/spreadsheetml/2006/main" name="CAMISA SHAMBRAIN CB" cacheId="41" dataCaption="" compact="0" compactData="0">
  <location ref="L2:N38" firstHeaderRow="0" firstDataRow="2" firstDataCol="0"/>
  <pivotFields>
    <pivotField name="OPERACIÓN" axis="axisRow" compact="0" outline="0" multipleItemSelectionAllowed="1" showAll="0" sortType="ascending">
      <items>
        <item x="12"/>
        <item x="13"/>
        <item x="21"/>
        <item x="4"/>
        <item x="0"/>
        <item x="10"/>
        <item x="14"/>
        <item x="23"/>
        <item x="19"/>
        <item x="24"/>
        <item x="8"/>
        <item x="6"/>
        <item x="5"/>
        <item x="7"/>
        <item x="16"/>
        <item x="22"/>
        <item x="11"/>
        <item x="18"/>
        <item x="20"/>
        <item x="26"/>
        <item x="9"/>
        <item x="1"/>
        <item x="25"/>
        <item x="3"/>
        <item x="2"/>
        <item x="15"/>
        <item x="17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4"/>
        <item x="1"/>
        <item x="6"/>
        <item x="5"/>
        <item x="7"/>
        <item x="3"/>
        <item x="2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43.xml><?xml version="1.0" encoding="utf-8"?>
<pivotTableDefinition xmlns="http://schemas.openxmlformats.org/spreadsheetml/2006/main" name="CAMISA SHAMBRAIN DM" cacheId="42" dataCaption="" compact="0" compactData="0">
  <location ref="L2:N34" firstHeaderRow="0" firstDataRow="2" firstDataCol="0"/>
  <pivotFields>
    <pivotField name="OPERACIÓN" axis="axisRow" compact="0" outline="0" multipleItemSelectionAllowed="1" showAll="0" sortType="ascending">
      <items>
        <item x="11"/>
        <item x="12"/>
        <item x="20"/>
        <item x="4"/>
        <item x="0"/>
        <item x="9"/>
        <item x="13"/>
        <item x="22"/>
        <item x="18"/>
        <item x="23"/>
        <item x="6"/>
        <item x="5"/>
        <item x="7"/>
        <item x="14"/>
        <item x="15"/>
        <item x="21"/>
        <item x="10"/>
        <item x="17"/>
        <item x="19"/>
        <item x="25"/>
        <item x="8"/>
        <item x="1"/>
        <item x="24"/>
        <item x="3"/>
        <item x="2"/>
        <item x="16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0"/>
        <item x="1"/>
        <item x="3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44.xml><?xml version="1.0" encoding="utf-8"?>
<pivotTableDefinition xmlns="http://schemas.openxmlformats.org/spreadsheetml/2006/main" name="CAMISA SOLDADOR" cacheId="43" dataCaption="" compact="0" compactData="0">
  <location ref="L2:N38" firstHeaderRow="0" firstDataRow="2" firstDataCol="0"/>
  <pivotFields>
    <pivotField name="OPERACIÓN" axis="axisRow" compact="0" outline="0" multipleItemSelectionAllowed="1" showAll="0" sortType="ascending">
      <items>
        <item x="12"/>
        <item x="13"/>
        <item x="21"/>
        <item x="4"/>
        <item x="0"/>
        <item x="10"/>
        <item x="14"/>
        <item x="23"/>
        <item x="19"/>
        <item x="24"/>
        <item x="8"/>
        <item x="6"/>
        <item x="5"/>
        <item x="7"/>
        <item x="16"/>
        <item x="22"/>
        <item x="11"/>
        <item x="18"/>
        <item x="20"/>
        <item x="26"/>
        <item x="9"/>
        <item x="1"/>
        <item x="25"/>
        <item x="3"/>
        <item x="2"/>
        <item x="15"/>
        <item x="17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4"/>
        <item x="1"/>
        <item x="6"/>
        <item x="5"/>
        <item x="7"/>
        <item x="3"/>
        <item x="2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45.xml><?xml version="1.0" encoding="utf-8"?>
<pivotTableDefinition xmlns="http://schemas.openxmlformats.org/spreadsheetml/2006/main" name="CAMISA PALMAS DEL CESAR IGNIFUG" cacheId="44" dataCaption="" compact="0" compactData="0">
  <location ref="L2:N39" firstHeaderRow="0" firstDataRow="2" firstDataCol="0"/>
  <pivotFields>
    <pivotField name="OPERACIÓN" axis="axisRow" compact="0" outline="0" multipleItemSelectionAllowed="1" showAll="0" sortType="ascending">
      <items>
        <item x="12"/>
        <item x="13"/>
        <item x="21"/>
        <item x="29"/>
        <item x="4"/>
        <item x="0"/>
        <item x="10"/>
        <item x="31"/>
        <item x="14"/>
        <item x="23"/>
        <item x="19"/>
        <item x="24"/>
        <item x="8"/>
        <item x="6"/>
        <item x="5"/>
        <item x="7"/>
        <item x="16"/>
        <item x="22"/>
        <item x="11"/>
        <item x="30"/>
        <item x="18"/>
        <item x="20"/>
        <item x="26"/>
        <item x="9"/>
        <item x="28"/>
        <item x="27"/>
        <item x="1"/>
        <item x="25"/>
        <item x="3"/>
        <item x="2"/>
        <item x="15"/>
        <item x="17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0"/>
        <item x="1"/>
        <item x="3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46.xml><?xml version="1.0" encoding="utf-8"?>
<pivotTableDefinition xmlns="http://schemas.openxmlformats.org/spreadsheetml/2006/main" name="CENTRALES IGNIFUGAS" cacheId="45" dataCaption="" compact="0" compactData="0">
  <location ref="L2:N39" firstHeaderRow="0" firstDataRow="2" firstDataCol="0"/>
  <pivotFields>
    <pivotField name="OPERACIÓN" axis="axisRow" compact="0" outline="0" multipleItemSelectionAllowed="1" showAll="0" sortType="ascending">
      <items>
        <item x="14"/>
        <item x="15"/>
        <item x="23"/>
        <item x="11"/>
        <item x="3"/>
        <item x="5"/>
        <item x="29"/>
        <item x="2"/>
        <item x="7"/>
        <item x="25"/>
        <item x="21"/>
        <item x="18"/>
        <item x="26"/>
        <item x="1"/>
        <item x="17"/>
        <item x="30"/>
        <item x="8"/>
        <item x="9"/>
        <item x="24"/>
        <item x="13"/>
        <item x="20"/>
        <item x="22"/>
        <item x="31"/>
        <item x="4"/>
        <item x="28"/>
        <item x="6"/>
        <item x="27"/>
        <item x="12"/>
        <item x="10"/>
        <item x="0"/>
        <item x="16"/>
        <item x="19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0"/>
        <item x="3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47.xml><?xml version="1.0" encoding="utf-8"?>
<pivotTableDefinition xmlns="http://schemas.openxmlformats.org/spreadsheetml/2006/main" name="CAMISA COMBINADA DRILL" cacheId="46" dataCaption="" compact="0" compactData="0">
  <location ref="L2:N43" firstHeaderRow="0" firstDataRow="2" firstDataCol="0"/>
  <pivotFields>
    <pivotField name="OPERACIÓN" axis="axisRow" compact="0" outline="0" multipleItemSelectionAllowed="1" showAll="0" sortType="ascending">
      <items>
        <item x="18"/>
        <item x="14"/>
        <item x="15"/>
        <item x="23"/>
        <item x="11"/>
        <item x="3"/>
        <item x="5"/>
        <item x="31"/>
        <item x="2"/>
        <item x="7"/>
        <item x="25"/>
        <item x="21"/>
        <item x="26"/>
        <item x="1"/>
        <item x="17"/>
        <item x="8"/>
        <item x="9"/>
        <item x="29"/>
        <item x="24"/>
        <item x="13"/>
        <item x="20"/>
        <item x="22"/>
        <item x="28"/>
        <item x="4"/>
        <item x="30"/>
        <item x="6"/>
        <item x="27"/>
        <item x="12"/>
        <item x="10"/>
        <item x="0"/>
        <item x="16"/>
        <item x="19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1"/>
        <item x="2"/>
        <item x="0"/>
        <item x="5"/>
        <item x="3"/>
        <item x="6"/>
        <item x="7"/>
        <item x="4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48.xml><?xml version="1.0" encoding="utf-8"?>
<pivotTableDefinition xmlns="http://schemas.openxmlformats.org/spreadsheetml/2006/main" name="CAMISA COMBINADA DRILL cens" cacheId="47" dataCaption="" compact="0" compactData="0">
  <location ref="L2:N43" firstHeaderRow="0" firstDataRow="2" firstDataCol="0"/>
  <pivotFields>
    <pivotField name="OPERACIÓN" axis="axisRow" compact="0" outline="0" multipleItemSelectionAllowed="1" showAll="0" sortType="ascending">
      <items>
        <item x="18"/>
        <item x="14"/>
        <item x="15"/>
        <item x="23"/>
        <item x="11"/>
        <item x="3"/>
        <item x="5"/>
        <item x="31"/>
        <item x="2"/>
        <item x="7"/>
        <item x="25"/>
        <item x="21"/>
        <item x="26"/>
        <item x="1"/>
        <item x="17"/>
        <item x="8"/>
        <item x="9"/>
        <item x="29"/>
        <item x="24"/>
        <item x="13"/>
        <item x="20"/>
        <item x="22"/>
        <item x="28"/>
        <item x="4"/>
        <item x="30"/>
        <item x="6"/>
        <item x="27"/>
        <item x="12"/>
        <item x="10"/>
        <item x="0"/>
        <item x="16"/>
        <item x="19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1"/>
        <item x="2"/>
        <item x="0"/>
        <item x="5"/>
        <item x="3"/>
        <item x="6"/>
        <item x="7"/>
        <item x="4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49.xml><?xml version="1.0" encoding="utf-8"?>
<pivotTableDefinition xmlns="http://schemas.openxmlformats.org/spreadsheetml/2006/main" name="Copia de CAMISA SOLDADOR" cacheId="48" dataCaption="" compact="0" compactData="0">
  <location ref="L2:N38" firstHeaderRow="0" firstDataRow="2" firstDataCol="0"/>
  <pivotFields>
    <pivotField name="OPERACIÓN" axis="axisRow" compact="0" outline="0" multipleItemSelectionAllowed="1" showAll="0" sortType="ascending">
      <items>
        <item x="12"/>
        <item x="13"/>
        <item x="21"/>
        <item x="4"/>
        <item x="0"/>
        <item x="10"/>
        <item x="14"/>
        <item x="23"/>
        <item x="19"/>
        <item x="24"/>
        <item x="8"/>
        <item x="6"/>
        <item x="5"/>
        <item x="7"/>
        <item x="16"/>
        <item x="22"/>
        <item x="11"/>
        <item x="18"/>
        <item x="20"/>
        <item x="26"/>
        <item x="9"/>
        <item x="1"/>
        <item x="25"/>
        <item x="3"/>
        <item x="2"/>
        <item x="15"/>
        <item x="17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4"/>
        <item x="1"/>
        <item x="6"/>
        <item x="5"/>
        <item x="7"/>
        <item x="3"/>
        <item x="2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50.xml><?xml version="1.0" encoding="utf-8"?>
<pivotTableDefinition xmlns="http://schemas.openxmlformats.org/spreadsheetml/2006/main" name="CAMISA MEGASER" cacheId="49" dataCaption="" compact="0" compactData="0">
  <location ref="L2:N43" firstHeaderRow="0" firstDataRow="2" firstDataCol="0"/>
  <pivotFields>
    <pivotField name="OPERACIÓN" axis="axisRow" compact="0" outline="0" multipleItemSelectionAllowed="1" showAll="0" sortType="ascending">
      <items>
        <item x="15"/>
        <item x="16"/>
        <item x="26"/>
        <item x="18"/>
        <item x="9"/>
        <item x="20"/>
        <item x="17"/>
        <item x="28"/>
        <item x="21"/>
        <item x="24"/>
        <item x="29"/>
        <item x="1"/>
        <item x="0"/>
        <item x="2"/>
        <item x="14"/>
        <item x="13"/>
        <item x="12"/>
        <item x="27"/>
        <item x="11"/>
        <item x="6"/>
        <item x="4"/>
        <item x="19"/>
        <item x="23"/>
        <item x="25"/>
        <item x="31"/>
        <item x="7"/>
        <item x="30"/>
        <item x="8"/>
        <item x="10"/>
        <item x="5"/>
        <item x="3"/>
        <item x="22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6"/>
        <item x="3"/>
        <item x="7"/>
        <item x="1"/>
        <item x="2"/>
        <item x="4"/>
        <item x="5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51.xml><?xml version="1.0" encoding="utf-8"?>
<pivotTableDefinition xmlns="http://schemas.openxmlformats.org/spreadsheetml/2006/main" name="BATA DE CDM" cacheId="50" dataCaption="" compact="0" compactData="0">
  <location ref="L2:N25" firstHeaderRow="0" firstDataRow="2" firstDataCol="0"/>
  <pivotFields>
    <pivotField name="OPERACIÓN" axis="axisRow" compact="0" outline="0" multipleItemSelectionAllowed="1" showAll="0" sortType="ascending">
      <items>
        <item x="1"/>
        <item x="12"/>
        <item x="7"/>
        <item x="2"/>
        <item x="5"/>
        <item x="8"/>
        <item x="13"/>
        <item x="10"/>
        <item x="3"/>
        <item x="4"/>
        <item x="9"/>
        <item x="11"/>
        <item x="16"/>
        <item x="0"/>
        <item x="6"/>
        <item x="14"/>
        <item x="15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AQUINA" compact="0" outline="0" multipleItemSelectionAllowed="1" showAll="0">
      <items>
        <item x="0"/>
        <item x="1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2"/>
        <item x="1"/>
        <item x="3"/>
        <item x="4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52.xml><?xml version="1.0" encoding="utf-8"?>
<pivotTableDefinition xmlns="http://schemas.openxmlformats.org/spreadsheetml/2006/main" name="CAMISA ARROCERA GELVEZ CABALLER" cacheId="51" dataCaption="" compact="0" compactData="0">
  <location ref="L2:N22" firstHeaderRow="0" firstDataRow="2" firstDataCol="0"/>
  <pivotFields>
    <pivotField name="OPERACIÓN" axis="axisRow" compact="0" outline="0" multipleItemSelectionAllowed="1" showAll="0" sortType="ascending">
      <items>
        <item x="17"/>
        <item x="10"/>
        <item x="2"/>
        <item x="4"/>
        <item x="1"/>
        <item x="14"/>
        <item x="16"/>
        <item x="9"/>
        <item x="8"/>
        <item x="11"/>
        <item x="13"/>
        <item x="3"/>
        <item x="0"/>
        <item x="7"/>
        <item x="15"/>
        <item x="6"/>
        <item x="5"/>
        <item x="12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53.xml><?xml version="1.0" encoding="utf-8"?>
<pivotTableDefinition xmlns="http://schemas.openxmlformats.org/spreadsheetml/2006/main" name="CAMISA POLO CABALLERO " cacheId="52" dataCaption="" compact="0" compactData="0">
  <location ref="L2:N22" firstHeaderRow="0" firstDataRow="2" firstDataCol="0"/>
  <pivotFields>
    <pivotField name="OPERACIÓN" axis="axisRow" compact="0" outline="0" multipleItemSelectionAllowed="1" showAll="0" sortType="ascending">
      <items>
        <item x="17"/>
        <item x="14"/>
        <item x="3"/>
        <item x="11"/>
        <item x="2"/>
        <item x="15"/>
        <item x="7"/>
        <item x="4"/>
        <item x="10"/>
        <item x="8"/>
        <item x="16"/>
        <item x="9"/>
        <item x="1"/>
        <item x="13"/>
        <item x="12"/>
        <item x="0"/>
        <item x="5"/>
        <item x="6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54.xml><?xml version="1.0" encoding="utf-8"?>
<pivotTableDefinition xmlns="http://schemas.openxmlformats.org/spreadsheetml/2006/main" name="CAMISA POLO DAMA " cacheId="53" dataCaption="" compact="0" compactData="0">
  <location ref="L2:N20" firstHeaderRow="0" firstDataRow="2" firstDataCol="0"/>
  <pivotFields>
    <pivotField name="OPERACIÓN" axis="axisRow" compact="0" outline="0" multipleItemSelectionAllowed="1" showAll="0" sortType="ascending">
      <items>
        <item x="15"/>
        <item x="3"/>
        <item x="11"/>
        <item x="2"/>
        <item x="7"/>
        <item x="4"/>
        <item x="10"/>
        <item x="8"/>
        <item x="14"/>
        <item x="9"/>
        <item x="1"/>
        <item x="13"/>
        <item x="12"/>
        <item x="0"/>
        <item x="5"/>
        <item x="6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55.xml><?xml version="1.0" encoding="utf-8"?>
<pivotTableDefinition xmlns="http://schemas.openxmlformats.org/spreadsheetml/2006/main" name="CAMISA POLO EQUIPLAST- DC" cacheId="54" dataCaption="" compact="0" compactData="0">
  <location ref="L2:N17" firstHeaderRow="0" firstDataRow="2" firstDataCol="0"/>
  <pivotFields>
    <pivotField name="OPERACIÓN" axis="axisRow" compact="0" outline="0" multipleItemSelectionAllowed="1" showAll="0" sortType="ascending">
      <items>
        <item x="9"/>
        <item x="12"/>
        <item x="0"/>
        <item x="6"/>
        <item x="10"/>
        <item x="4"/>
        <item x="1"/>
        <item x="5"/>
        <item x="11"/>
        <item x="8"/>
        <item x="7"/>
        <item x="2"/>
        <item x="3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56.xml><?xml version="1.0" encoding="utf-8"?>
<pivotTableDefinition xmlns="http://schemas.openxmlformats.org/spreadsheetml/2006/main" name=" CAMISA POLO CABALLERO REFLE AG" cacheId="55" dataCaption="" compact="0" compactData="0">
  <location ref="L2:N23" firstHeaderRow="0" firstDataRow="2" firstDataCol="0"/>
  <pivotFields>
    <pivotField name="OPERACIÓN" axis="axisRow" compact="0" outline="0" multipleItemSelectionAllowed="1" showAll="0" sortType="ascending">
      <items>
        <item x="14"/>
        <item x="3"/>
        <item x="11"/>
        <item x="2"/>
        <item x="15"/>
        <item x="7"/>
        <item x="4"/>
        <item x="17"/>
        <item x="10"/>
        <item x="8"/>
        <item x="16"/>
        <item x="9"/>
        <item x="1"/>
        <item x="13"/>
        <item x="12"/>
        <item x="0"/>
        <item x="5"/>
        <item x="6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57.xml><?xml version="1.0" encoding="utf-8"?>
<pivotTableDefinition xmlns="http://schemas.openxmlformats.org/spreadsheetml/2006/main" name="CAMISA POLO DAMA REFLE AGUA DE " cacheId="56" dataCaption="" compact="0" compactData="0">
  <location ref="L2:N22" firstHeaderRow="0" firstDataRow="2" firstDataCol="0"/>
  <pivotFields>
    <pivotField name="OPERACIÓN" axis="axisRow" compact="0" outline="0" multipleItemSelectionAllowed="1" showAll="0" sortType="ascending">
      <items>
        <item x="17"/>
        <item x="3"/>
        <item x="11"/>
        <item x="2"/>
        <item x="7"/>
        <item x="4"/>
        <item x="15"/>
        <item x="16"/>
        <item x="10"/>
        <item x="8"/>
        <item x="14"/>
        <item x="9"/>
        <item x="1"/>
        <item x="13"/>
        <item x="12"/>
        <item x="0"/>
        <item x="5"/>
        <item x="6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58.xml><?xml version="1.0" encoding="utf-8"?>
<pivotTableDefinition xmlns="http://schemas.openxmlformats.org/spreadsheetml/2006/main" name="CAMISA POLO PERILLA CON SESGO C" cacheId="57" dataCaption="" compact="0" compactData="0">
  <location ref="L2:N22" firstHeaderRow="0" firstDataRow="2" firstDataCol="0"/>
  <pivotFields>
    <pivotField name="OPERACIÓN" axis="axisRow" compact="0" outline="0" multipleItemSelectionAllowed="1" showAll="0" sortType="ascending">
      <items>
        <item x="0"/>
        <item x="14"/>
        <item x="3"/>
        <item x="11"/>
        <item x="2"/>
        <item x="1"/>
        <item x="15"/>
        <item x="16"/>
        <item x="7"/>
        <item x="4"/>
        <item x="10"/>
        <item x="17"/>
        <item x="8"/>
        <item x="9"/>
        <item x="13"/>
        <item x="12"/>
        <item x="5"/>
        <item x="6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59.xml><?xml version="1.0" encoding="utf-8"?>
<pivotTableDefinition xmlns="http://schemas.openxmlformats.org/spreadsheetml/2006/main" name="CAMISA POLO PECHO Y ESPALDA CON" cacheId="58" dataCaption="" compact="0" compactData="0">
  <location ref="L2:N22" firstHeaderRow="0" firstDataRow="2" firstDataCol="0"/>
  <pivotFields>
    <pivotField name="OPERACIÓN" axis="axisRow" compact="0" outline="0" multipleItemSelectionAllowed="1" showAll="0" sortType="ascending">
      <items>
        <item x="13"/>
        <item x="2"/>
        <item x="10"/>
        <item x="17"/>
        <item x="1"/>
        <item x="0"/>
        <item x="14"/>
        <item x="15"/>
        <item x="6"/>
        <item x="3"/>
        <item x="9"/>
        <item x="16"/>
        <item x="7"/>
        <item x="8"/>
        <item x="12"/>
        <item x="11"/>
        <item x="4"/>
        <item x="5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60.xml><?xml version="1.0" encoding="utf-8"?>
<pivotTableDefinition xmlns="http://schemas.openxmlformats.org/spreadsheetml/2006/main" name="CAMISA POLO CERAMICA ITALIA" cacheId="59" dataCaption="" compact="0" compactData="0">
  <location ref="L2:N22" firstHeaderRow="0" firstDataRow="2" firstDataCol="0"/>
  <pivotFields>
    <pivotField name="OPERACIÓN" axis="axisRow" compact="0" outline="0" multipleItemSelectionAllowed="1" showAll="0" sortType="ascending">
      <items>
        <item x="3"/>
        <item x="11"/>
        <item x="2"/>
        <item x="17"/>
        <item x="16"/>
        <item x="7"/>
        <item x="4"/>
        <item x="10"/>
        <item x="8"/>
        <item x="15"/>
        <item x="9"/>
        <item x="1"/>
        <item x="13"/>
        <item x="12"/>
        <item x="0"/>
        <item x="5"/>
        <item x="6"/>
        <item x="14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61.xml><?xml version="1.0" encoding="utf-8"?>
<pivotTableDefinition xmlns="http://schemas.openxmlformats.org/spreadsheetml/2006/main" name="POLO- SUPERMERCADO LUCIO" cacheId="60" dataCaption="" compact="0" compactData="0">
  <location ref="L2:N24" firstHeaderRow="0" firstDataRow="2" firstDataCol="0"/>
  <pivotFields>
    <pivotField name="OPERACIÓN" axis="axisRow" compact="0" numFmtId="49" outline="0" multipleItemSelectionAllowed="1" showAll="0" sortType="ascending">
      <items>
        <item x="1"/>
        <item x="7"/>
        <item x="15"/>
        <item x="4"/>
        <item x="0"/>
        <item x="2"/>
        <item x="8"/>
        <item x="3"/>
        <item x="10"/>
        <item x="16"/>
        <item x="13"/>
        <item x="5"/>
        <item x="12"/>
        <item x="14"/>
        <item x="9"/>
        <item x="11"/>
        <item x="6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2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62.xml><?xml version="1.0" encoding="utf-8"?>
<pivotTableDefinition xmlns="http://schemas.openxmlformats.org/spreadsheetml/2006/main" name="CAMISA POLO-DAMA CYP TERMINADOS" cacheId="61" dataCaption="" compact="0" compactData="0">
  <location ref="L2:N23" firstHeaderRow="0" firstDataRow="2" firstDataCol="0"/>
  <pivotFields>
    <pivotField name="OPERACIÓN" axis="axisRow" compact="0" outline="0" multipleItemSelectionAllowed="1" showAll="0" sortType="ascending">
      <items>
        <item x="5"/>
        <item x="6"/>
        <item x="13"/>
        <item x="2"/>
        <item x="1"/>
        <item x="14"/>
        <item x="11"/>
        <item x="7"/>
        <item x="4"/>
        <item x="10"/>
        <item x="12"/>
        <item x="16"/>
        <item x="8"/>
        <item x="15"/>
        <item x="0"/>
        <item x="3"/>
        <item x="9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2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63.xml><?xml version="1.0" encoding="utf-8"?>
<pivotTableDefinition xmlns="http://schemas.openxmlformats.org/spreadsheetml/2006/main" name="CAMISA POLO-CABALLERO CYP TERMI" cacheId="62" dataCaption="" compact="0" compactData="0">
  <location ref="L2:N23" firstHeaderRow="0" firstDataRow="2" firstDataCol="0"/>
  <pivotFields>
    <pivotField name="OPERACIÓN" axis="axisRow" compact="0" outline="0" multipleItemSelectionAllowed="1" showAll="0" sortType="ascending">
      <items>
        <item x="5"/>
        <item x="6"/>
        <item x="13"/>
        <item x="2"/>
        <item x="1"/>
        <item x="14"/>
        <item x="11"/>
        <item x="7"/>
        <item x="4"/>
        <item x="10"/>
        <item x="12"/>
        <item x="16"/>
        <item x="8"/>
        <item x="15"/>
        <item x="0"/>
        <item x="3"/>
        <item x="9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2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64.xml><?xml version="1.0" encoding="utf-8"?>
<pivotTableDefinition xmlns="http://schemas.openxmlformats.org/spreadsheetml/2006/main" name="CAMISA POLO QUICK" cacheId="63" dataCaption="" compact="0" compactData="0">
  <location ref="L2:N24" firstHeaderRow="0" firstDataRow="2" firstDataCol="0"/>
  <pivotFields>
    <pivotField name="OPERACIÓN" axis="axisRow" compact="0" outline="0" multipleItemSelectionAllowed="1" showAll="0" sortType="ascending">
      <items>
        <item x="15"/>
        <item x="4"/>
        <item x="5"/>
        <item x="2"/>
        <item x="13"/>
        <item x="1"/>
        <item x="12"/>
        <item x="14"/>
        <item x="8"/>
        <item x="11"/>
        <item x="3"/>
        <item x="7"/>
        <item x="9"/>
        <item x="16"/>
        <item x="0"/>
        <item x="10"/>
        <item x="6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2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65.xml><?xml version="1.0" encoding="utf-8"?>
<pivotTableDefinition xmlns="http://schemas.openxmlformats.org/spreadsheetml/2006/main" name="COFIAS TIPO N" cacheId="64" dataCaption="" compact="0" compactData="0">
  <location ref="L2:N9" firstHeaderRow="0" firstDataRow="2" firstDataCol="0"/>
  <pivotFields>
    <pivotField name="OPERACIÓN" axis="axisRow" compact="0" outline="0" multipleItemSelectionAllowed="1" showAll="0" sortType="ascending">
      <items>
        <item x="2"/>
        <item x="0"/>
        <item x="1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66.xml><?xml version="1.0" encoding="utf-8"?>
<pivotTableDefinition xmlns="http://schemas.openxmlformats.org/spreadsheetml/2006/main" name="POLO-CAMISA OXFORD EQUIPAST DAM" cacheId="65" dataCaption="" compact="0" compactData="0">
  <location ref="L2:N24" firstHeaderRow="0" firstDataRow="2" firstDataCol="0"/>
  <pivotFields>
    <pivotField name="OPERACIÓN" axis="axisRow" compact="0" outline="0" multipleItemSelectionAllowed="1" showAll="0" sortType="ascending">
      <items>
        <item x="15"/>
        <item x="17"/>
        <item x="14"/>
        <item x="16"/>
        <item x="0"/>
        <item x="1"/>
        <item x="2"/>
        <item x="3"/>
        <item x="5"/>
        <item x="11"/>
        <item x="7"/>
        <item x="6"/>
        <item x="13"/>
        <item x="10"/>
        <item x="4"/>
        <item x="8"/>
        <item x="9"/>
        <item x="12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67.xml><?xml version="1.0" encoding="utf-8"?>
<pivotTableDefinition xmlns="http://schemas.openxmlformats.org/spreadsheetml/2006/main" name="POLOS MODULO MARIA" cacheId="66" dataCaption="" compact="0" compactData="0">
  <location ref="L2:N20" firstHeaderRow="0" firstDataRow="2" firstDataCol="0"/>
  <pivotFields>
    <pivotField name="OPERACIÓN" axis="axisRow" compact="0" outline="0" multipleItemSelectionAllowed="1" showAll="0" sortType="ascending">
      <items>
        <item x="13"/>
        <item x="2"/>
        <item x="10"/>
        <item x="11"/>
        <item x="1"/>
        <item x="5"/>
        <item x="9"/>
        <item x="0"/>
        <item x="12"/>
        <item x="3"/>
        <item x="4"/>
        <item x="7"/>
        <item x="8"/>
        <item x="6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68.xml><?xml version="1.0" encoding="utf-8"?>
<pivotTableDefinition xmlns="http://schemas.openxmlformats.org/spreadsheetml/2006/main" name="COFIAS TIPO DOBLE P" cacheId="67" dataCaption="" compact="0" compactData="0">
  <location ref="L2:N11" firstHeaderRow="0" firstDataRow="2" firstDataCol="0"/>
  <pivotFields>
    <pivotField name="OPERACIÓN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69.xml><?xml version="1.0" encoding="utf-8"?>
<pivotTableDefinition xmlns="http://schemas.openxmlformats.org/spreadsheetml/2006/main" name="COFIAS TIPO MONJA" cacheId="68" dataCaption="" compact="0" compactData="0">
  <location ref="L2:N10" firstHeaderRow="0" firstDataRow="2" firstDataCol="0"/>
  <pivotFields>
    <pivotField name="OPERACIÓN" axis="axisRow" compact="0" outline="0" multipleItemSelectionAllowed="1" showAll="0" sortType="ascending">
      <items>
        <item x="5"/>
        <item x="3"/>
        <item x="1"/>
        <item x="4"/>
        <item x="2"/>
        <item x="0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70.xml><?xml version="1.0" encoding="utf-8"?>
<pivotTableDefinition xmlns="http://schemas.openxmlformats.org/spreadsheetml/2006/main" name="COFIA MODELO NUEVO 43491" cacheId="69" dataCaption="" compact="0" compactData="0">
  <location ref="L2:N11" firstHeaderRow="0" firstDataRow="2" firstDataCol="0"/>
  <pivotFields>
    <pivotField name="OPERACIÓN" axis="axisRow" compact="0" outline="0" multipleItemSelectionAllowed="1" showAll="0" sortType="ascending">
      <items>
        <item x="6"/>
        <item x="3"/>
        <item x="2"/>
        <item x="0"/>
        <item x="4"/>
        <item x="5"/>
        <item x="1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71.xml><?xml version="1.0" encoding="utf-8"?>
<pivotTableDefinition xmlns="http://schemas.openxmlformats.org/spreadsheetml/2006/main" name="COFIAS NOVACRON" cacheId="70" dataCaption="" compact="0" compactData="0">
  <location ref="L2:N12" firstHeaderRow="0" firstDataRow="2" firstDataCol="0"/>
  <pivotFields>
    <pivotField name="OPERACIÓN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2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72.xml><?xml version="1.0" encoding="utf-8"?>
<pivotTableDefinition xmlns="http://schemas.openxmlformats.org/spreadsheetml/2006/main" name="Camisa Polo Trasguasimales" cacheId="71" dataCaption="" compact="0" compactData="0">
  <location ref="L2:N23" firstHeaderRow="0" firstDataRow="2" firstDataCol="0"/>
  <pivotFields>
    <pivotField name="OPERACIÓN" axis="axisRow" compact="0" outline="0" multipleItemSelectionAllowed="1" showAll="0" sortType="ascending">
      <items>
        <item x="5"/>
        <item x="6"/>
        <item x="13"/>
        <item x="1"/>
        <item x="2"/>
        <item x="14"/>
        <item x="11"/>
        <item x="7"/>
        <item x="4"/>
        <item x="10"/>
        <item x="12"/>
        <item x="16"/>
        <item x="8"/>
        <item x="15"/>
        <item x="0"/>
        <item x="3"/>
        <item x="9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2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73.xml><?xml version="1.0" encoding="utf-8"?>
<pivotTableDefinition xmlns="http://schemas.openxmlformats.org/spreadsheetml/2006/main" name="PANTALON ANTIFLUIDO-POLOS-DANIE" cacheId="72" dataCaption="" compact="0" compactData="0">
  <location ref="L2:N19" firstHeaderRow="0" firstDataRow="2" firstDataCol="0"/>
  <pivotFields>
    <pivotField name="OPERACIÓN" axis="axisRow" compact="0" outline="0" multipleItemSelectionAllowed="1" showAll="0" sortType="ascending">
      <items>
        <item x="12"/>
        <item x="3"/>
        <item x="4"/>
        <item x="2"/>
        <item x="6"/>
        <item x="11"/>
        <item x="1"/>
        <item x="7"/>
        <item x="0"/>
        <item x="8"/>
        <item x="10"/>
        <item x="5"/>
        <item x="9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74.xml><?xml version="1.0" encoding="utf-8"?>
<pivotTableDefinition xmlns="http://schemas.openxmlformats.org/spreadsheetml/2006/main" name="CAMISA OXFORD ML CABALLERO" cacheId="73" dataCaption="" compact="0" compactData="0">
  <location ref="N5:P32" firstHeaderRow="0" firstDataRow="2" firstDataCol="0"/>
  <pivotFields>
    <pivotField name="OPERACIÓN" axis="axisRow" compact="0" outline="0" multipleItemSelectionAllowed="1" showAll="0" sortType="ascending">
      <items>
        <item x="5"/>
        <item x="10"/>
        <item x="17"/>
        <item x="3"/>
        <item x="14"/>
        <item x="11"/>
        <item x="18"/>
        <item x="0"/>
        <item x="15"/>
        <item x="19"/>
        <item x="9"/>
        <item x="7"/>
        <item x="8"/>
        <item x="6"/>
        <item x="4"/>
        <item x="16"/>
        <item x="13"/>
        <item x="1"/>
        <item x="20"/>
        <item x="2"/>
        <item x="12"/>
        <item x="21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AQUINA" compact="0" outline="0" multipleItemSelectionAllowed="1" showAll="0">
      <items>
        <item x="0"/>
        <item x="1"/>
        <item t="default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0"/>
        <item x="1"/>
        <item x="3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75.xml><?xml version="1.0" encoding="utf-8"?>
<pivotTableDefinition xmlns="http://schemas.openxmlformats.org/spreadsheetml/2006/main" name="CAMISA OXFORD MINCIVIL" cacheId="74" dataCaption="" compact="0" compactData="0">
  <location ref="N5:P32" firstHeaderRow="0" firstDataRow="2" firstDataCol="0"/>
  <pivotFields>
    <pivotField name="OPERACIÓN" axis="axisRow" compact="0" outline="0" multipleItemSelectionAllowed="1" showAll="0" sortType="ascending">
      <items>
        <item x="5"/>
        <item x="10"/>
        <item x="17"/>
        <item x="3"/>
        <item x="14"/>
        <item x="11"/>
        <item x="18"/>
        <item x="0"/>
        <item x="15"/>
        <item x="19"/>
        <item x="9"/>
        <item x="7"/>
        <item x="8"/>
        <item x="6"/>
        <item x="4"/>
        <item x="16"/>
        <item x="13"/>
        <item x="1"/>
        <item x="20"/>
        <item x="2"/>
        <item x="12"/>
        <item x="21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AQUINA" compact="0" outline="0" multipleItemSelectionAllowed="1" showAll="0">
      <items>
        <item x="0"/>
        <item x="1"/>
        <item t="default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0"/>
        <item x="1"/>
        <item x="3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76.xml><?xml version="1.0" encoding="utf-8"?>
<pivotTableDefinition xmlns="http://schemas.openxmlformats.org/spreadsheetml/2006/main" name="CAMISA OXFORD-GLOBAL TRONICK CO" cacheId="75" dataCaption="" compact="0" compactData="0">
  <location ref="L2:N29" firstHeaderRow="0" firstDataRow="2" firstDataCol="0"/>
  <pivotFields>
    <pivotField name="OPERACIÓN" axis="axisRow" compact="0" outline="0" multipleItemSelectionAllowed="1" showAll="0" sortType="ascending">
      <items>
        <item x="16"/>
        <item x="15"/>
        <item x="20"/>
        <item x="14"/>
        <item x="12"/>
        <item x="8"/>
        <item x="6"/>
        <item x="17"/>
        <item x="11"/>
        <item x="5"/>
        <item x="2"/>
        <item x="21"/>
        <item x="4"/>
        <item x="10"/>
        <item x="7"/>
        <item x="9"/>
        <item x="19"/>
        <item x="3"/>
        <item x="13"/>
        <item x="0"/>
        <item x="1"/>
        <item x="18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0"/>
        <item x="1"/>
        <item x="3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77.xml><?xml version="1.0" encoding="utf-8"?>
<pivotTableDefinition xmlns="http://schemas.openxmlformats.org/spreadsheetml/2006/main" name="CAMISA POLO-SUPERMERCADO LOS SE" cacheId="76" dataCaption="" compact="0" compactData="0">
  <location ref="L2:N15" firstHeaderRow="0" firstDataRow="2" firstDataCol="0"/>
  <pivotFields>
    <pivotField name="OPERACIÓN" axis="axisRow" compact="0" outline="0" multipleItemSelectionAllowed="1" showAll="0" sortType="ascending">
      <items>
        <item x="8"/>
        <item x="2"/>
        <item x="0"/>
        <item x="6"/>
        <item x="1"/>
        <item x="3"/>
        <item x="5"/>
        <item x="7"/>
        <item x="4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QUINA" compact="0" outline="0" multipleItemSelectionAllowed="1" showAll="0">
      <items>
        <item x="0"/>
        <item x="1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78.xml><?xml version="1.0" encoding="utf-8"?>
<pivotTableDefinition xmlns="http://schemas.openxmlformats.org/spreadsheetml/2006/main" name="CAMISA OXFORD DM" cacheId="77" dataCaption="" compact="0" compactData="0">
  <location ref="L2:N26" firstHeaderRow="0" firstDataRow="2" firstDataCol="0"/>
  <pivotFields>
    <pivotField name="OPERACIÓN" axis="axisRow" compact="0" outline="0" multipleItemSelectionAllowed="1" showAll="0" sortType="ascending">
      <items>
        <item x="10"/>
        <item x="9"/>
        <item x="15"/>
        <item x="6"/>
        <item x="12"/>
        <item x="1"/>
        <item x="2"/>
        <item x="16"/>
        <item x="0"/>
        <item x="13"/>
        <item x="17"/>
        <item x="5"/>
        <item x="4"/>
        <item x="3"/>
        <item x="7"/>
        <item x="14"/>
        <item x="18"/>
        <item x="8"/>
        <item x="11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AQUINA" compact="0" outline="0" multipleItemSelectionAllowed="1" showAll="0">
      <items>
        <item x="0"/>
        <item x="1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1"/>
        <item x="0"/>
        <item x="3"/>
        <item x="2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79.xml><?xml version="1.0" encoding="utf-8"?>
<pivotTableDefinition xmlns="http://schemas.openxmlformats.org/spreadsheetml/2006/main" name="CAMISA DRIL LIVIANO MODULO EDER" cacheId="78" dataCaption="" compact="0" compactData="0">
  <location ref="L2:N22" firstHeaderRow="0" firstDataRow="2" firstDataCol="0"/>
  <pivotFields>
    <pivotField name="OPERACIÓN" axis="axisRow" compact="0" outline="0" multipleItemSelectionAllowed="1" showAll="0" sortType="ascending">
      <items>
        <item x="14"/>
        <item x="12"/>
        <item x="5"/>
        <item x="10"/>
        <item x="11"/>
        <item x="2"/>
        <item x="13"/>
        <item x="0"/>
        <item x="6"/>
        <item x="8"/>
        <item x="7"/>
        <item x="9"/>
        <item x="4"/>
        <item x="1"/>
        <item x="3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80.xml><?xml version="1.0" encoding="utf-8"?>
<pivotTableDefinition xmlns="http://schemas.openxmlformats.org/spreadsheetml/2006/main" name="CAMISA DRIL AZUL MARINO MODULO " cacheId="79" dataCaption="" compact="0" compactData="0">
  <location ref="L2:N23" firstHeaderRow="0" firstDataRow="2" firstDataCol="0"/>
  <pivotFields>
    <pivotField name="OPERACIÓN" axis="axisRow" compact="0" outline="0" multipleItemSelectionAllowed="1" showAll="0" sortType="ascending">
      <items>
        <item x="13"/>
        <item x="8"/>
        <item x="10"/>
        <item x="9"/>
        <item x="3"/>
        <item x="11"/>
        <item x="4"/>
        <item x="7"/>
        <item x="6"/>
        <item x="0"/>
        <item x="1"/>
        <item x="12"/>
        <item x="2"/>
        <item x="5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5"/>
        <item x="3"/>
        <item x="0"/>
        <item x="4"/>
        <item x="1"/>
        <item x="2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81.xml><?xml version="1.0" encoding="utf-8"?>
<pivotTableDefinition xmlns="http://schemas.openxmlformats.org/spreadsheetml/2006/main" name="CAMISA DRILL SANSON-GALVAN" cacheId="80" dataCaption="" compact="0" compactData="0">
  <location ref="L2:N36" firstHeaderRow="0" firstDataRow="2" firstDataCol="0"/>
  <pivotFields>
    <pivotField name="OPERACIÓN" axis="axisRow" compact="0" outline="0" multipleItemSelectionAllowed="1" showAll="0" sortType="ascending">
      <items>
        <item x="25"/>
        <item x="12"/>
        <item x="13"/>
        <item x="19"/>
        <item x="4"/>
        <item x="0"/>
        <item x="10"/>
        <item x="14"/>
        <item x="21"/>
        <item x="17"/>
        <item x="22"/>
        <item x="8"/>
        <item x="6"/>
        <item x="5"/>
        <item x="7"/>
        <item x="20"/>
        <item x="11"/>
        <item x="16"/>
        <item x="18"/>
        <item x="24"/>
        <item x="9"/>
        <item x="1"/>
        <item x="23"/>
        <item x="3"/>
        <item x="2"/>
        <item x="15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t="default"/>
      </items>
    </pivotField>
    <pivotField name="SAM" dataField="1" compact="0" outline="0" multipleItemSelectionAllowed="1" showAll="0">
      <items>
        <item x="0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6"/>
        <item x="4"/>
        <item x="5"/>
        <item x="2"/>
        <item x="3"/>
        <item x="1"/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82.xml><?xml version="1.0" encoding="utf-8"?>
<pivotTableDefinition xmlns="http://schemas.openxmlformats.org/spreadsheetml/2006/main" name="POLO-CAMISA DRILL" cacheId="81" dataCaption="" compact="0" compactData="0">
  <location ref="L2:N27" firstHeaderRow="0" firstDataRow="2" firstDataCol="0"/>
  <pivotFields>
    <pivotField name="OPERACIÓN" axis="axisRow" compact="0" outline="0" multipleItemSelectionAllowed="1" showAll="0" sortType="ascending">
      <items>
        <item x="22"/>
        <item x="13"/>
        <item x="19"/>
        <item x="5"/>
        <item x="6"/>
        <item x="18"/>
        <item x="7"/>
        <item x="3"/>
        <item x="10"/>
        <item x="17"/>
        <item x="4"/>
        <item x="11"/>
        <item x="2"/>
        <item x="1"/>
        <item x="0"/>
        <item x="21"/>
        <item x="8"/>
        <item x="14"/>
        <item x="16"/>
        <item x="9"/>
        <item x="20"/>
        <item x="12"/>
        <item x="15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83.xml><?xml version="1.0" encoding="utf-8"?>
<pivotTableDefinition xmlns="http://schemas.openxmlformats.org/spreadsheetml/2006/main" name="POLO CUELLO Y PUÑO EN MISMA TEL" cacheId="82" dataCaption="" compact="0" compactData="0">
  <location ref="L2:N22" firstHeaderRow="0" firstDataRow="2" firstDataCol="0"/>
  <pivotFields>
    <pivotField name="OPERACIÓN" axis="axisRow" compact="0" outline="0" multipleItemSelectionAllowed="1" showAll="0" sortType="ascending">
      <items>
        <item x="14"/>
        <item x="3"/>
        <item x="2"/>
        <item x="11"/>
        <item x="0"/>
        <item x="1"/>
        <item x="8"/>
        <item x="4"/>
        <item x="7"/>
        <item x="10"/>
        <item x="13"/>
        <item x="12"/>
        <item x="5"/>
        <item x="9"/>
        <item x="6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84.xml><?xml version="1.0" encoding="utf-8"?>
<pivotTableDefinition xmlns="http://schemas.openxmlformats.org/spreadsheetml/2006/main" name="CAMISA GASES ORIENTE POLO" cacheId="83" dataCaption="" compact="0" compactData="0">
  <location ref="L2:N36" firstHeaderRow="0" firstDataRow="2" firstDataCol="0"/>
  <pivotFields>
    <pivotField name="OPERACIÓN" axis="axisRow" compact="0" outline="0" multipleItemSelectionAllowed="1" showAll="0" sortType="ascending">
      <items>
        <item x="19"/>
        <item x="25"/>
        <item x="6"/>
        <item x="4"/>
        <item x="22"/>
        <item x="18"/>
        <item x="2"/>
        <item x="21"/>
        <item x="13"/>
        <item x="26"/>
        <item x="0"/>
        <item x="23"/>
        <item x="27"/>
        <item x="8"/>
        <item x="3"/>
        <item x="12"/>
        <item x="11"/>
        <item x="9"/>
        <item x="14"/>
        <item x="16"/>
        <item x="20"/>
        <item x="24"/>
        <item x="17"/>
        <item x="1"/>
        <item x="15"/>
        <item x="28"/>
        <item x="10"/>
        <item x="5"/>
        <item x="7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85.xml><?xml version="1.0" encoding="utf-8"?>
<pivotTableDefinition xmlns="http://schemas.openxmlformats.org/spreadsheetml/2006/main" name="OXFORD ACEITE GRASAS C.B" cacheId="84" dataCaption="" compact="0" compactData="0">
  <location ref="L2:N33" firstHeaderRow="0" firstDataRow="2" firstDataCol="0"/>
  <pivotFields>
    <pivotField name="OPERACIÓN" axis="axisRow" compact="0" outline="0" multipleItemSelectionAllowed="1" showAll="0" sortType="ascending">
      <items>
        <item x="13"/>
        <item x="25"/>
        <item x="14"/>
        <item x="21"/>
        <item x="4"/>
        <item x="2"/>
        <item x="18"/>
        <item x="12"/>
        <item x="15"/>
        <item x="22"/>
        <item x="19"/>
        <item x="23"/>
        <item x="5"/>
        <item x="8"/>
        <item x="7"/>
        <item x="6"/>
        <item x="17"/>
        <item x="10"/>
        <item x="20"/>
        <item x="11"/>
        <item x="0"/>
        <item x="1"/>
        <item x="24"/>
        <item x="3"/>
        <item x="9"/>
        <item x="16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0"/>
        <item x="1"/>
        <item x="3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86.xml><?xml version="1.0" encoding="utf-8"?>
<pivotTableDefinition xmlns="http://schemas.openxmlformats.org/spreadsheetml/2006/main" name="CHALECO MINCIVIL" cacheId="85" dataCaption="" compact="0" compactData="0">
  <location ref="L2:N26" firstHeaderRow="0" firstDataRow="2" firstDataCol="0"/>
  <pivotFields>
    <pivotField name="OPERACIÓN" axis="axisRow" compact="0" outline="0" multipleItemSelectionAllowed="1" showAll="0" sortType="ascending">
      <items>
        <item x="9"/>
        <item x="14"/>
        <item x="16"/>
        <item x="10"/>
        <item x="2"/>
        <item x="18"/>
        <item x="13"/>
        <item x="5"/>
        <item x="17"/>
        <item x="11"/>
        <item x="4"/>
        <item x="3"/>
        <item x="12"/>
        <item x="8"/>
        <item x="15"/>
        <item x="1"/>
        <item x="0"/>
        <item x="6"/>
        <item x="7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2"/>
        <item x="1"/>
        <item x="3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87.xml><?xml version="1.0" encoding="utf-8"?>
<pivotTableDefinition xmlns="http://schemas.openxmlformats.org/spreadsheetml/2006/main" name="CHALECO RED Y SERVICO" cacheId="86" dataCaption="" compact="0" compactData="0">
  <location ref="L2:N27" firstHeaderRow="0" firstDataRow="2" firstDataCol="0"/>
  <pivotFields>
    <pivotField name="OPERACIÓN" axis="axisRow" compact="0" outline="0" multipleItemSelectionAllowed="1" showAll="0" sortType="ascending">
      <items>
        <item x="5"/>
        <item x="13"/>
        <item x="11"/>
        <item x="9"/>
        <item x="19"/>
        <item x="4"/>
        <item x="8"/>
        <item x="0"/>
        <item x="10"/>
        <item x="7"/>
        <item x="18"/>
        <item x="15"/>
        <item x="3"/>
        <item x="2"/>
        <item x="12"/>
        <item x="1"/>
        <item x="6"/>
        <item x="14"/>
        <item x="16"/>
        <item x="17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AQUINA" compact="0" outline="0" multipleItemSelectionAllowed="1" showAll="0">
      <items>
        <item x="0"/>
        <item x="1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1"/>
        <item x="0"/>
        <item x="2"/>
        <item x="3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88.xml><?xml version="1.0" encoding="utf-8"?>
<pivotTableDefinition xmlns="http://schemas.openxmlformats.org/spreadsheetml/2006/main" name="CHALECO TIPO PERIODISTA  BODEGA" cacheId="87" dataCaption="" compact="0" compactData="0">
  <location ref="L2:N27" firstHeaderRow="0" firstDataRow="2" firstDataCol="0"/>
  <pivotFields>
    <pivotField name="OPERACIÓN" axis="axisRow" compact="0" outline="0" multipleItemSelectionAllowed="1" showAll="0" sortType="ascending">
      <items>
        <item x="5"/>
        <item x="13"/>
        <item x="11"/>
        <item x="9"/>
        <item x="17"/>
        <item x="14"/>
        <item x="4"/>
        <item x="8"/>
        <item x="0"/>
        <item x="10"/>
        <item x="7"/>
        <item x="19"/>
        <item x="16"/>
        <item x="3"/>
        <item x="2"/>
        <item x="12"/>
        <item x="18"/>
        <item x="1"/>
        <item x="6"/>
        <item x="15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AQUINA" compact="0" outline="0" multipleItemSelectionAllowed="1" showAll="0">
      <items>
        <item x="0"/>
        <item x="1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x="1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0"/>
        <item x="1"/>
        <item x="3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89.xml><?xml version="1.0" encoding="utf-8"?>
<pivotTableDefinition xmlns="http://schemas.openxmlformats.org/spreadsheetml/2006/main" name="BRAGA DE BODEGA" cacheId="88" dataCaption="" compact="0" compactData="0">
  <location ref="L2:N38" firstHeaderRow="0" firstDataRow="2" firstDataCol="0"/>
  <pivotFields>
    <pivotField name="OPERACIÓN" axis="axisRow" compact="0" outline="0" multipleItemSelectionAllowed="1" showAll="0" sortType="ascending">
      <items>
        <item x="8"/>
        <item x="17"/>
        <item x="22"/>
        <item x="10"/>
        <item x="4"/>
        <item x="9"/>
        <item x="13"/>
        <item x="5"/>
        <item x="6"/>
        <item x="20"/>
        <item x="0"/>
        <item x="1"/>
        <item x="3"/>
        <item x="2"/>
        <item x="11"/>
        <item x="19"/>
        <item x="21"/>
        <item x="15"/>
        <item x="23"/>
        <item x="7"/>
        <item x="12"/>
        <item x="24"/>
        <item x="16"/>
        <item x="26"/>
        <item x="25"/>
        <item x="18"/>
        <item x="14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6"/>
        <item x="3"/>
        <item x="7"/>
        <item x="2"/>
        <item x="1"/>
        <item x="5"/>
        <item x="4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90.xml><?xml version="1.0" encoding="utf-8"?>
<pivotTableDefinition xmlns="http://schemas.openxmlformats.org/spreadsheetml/2006/main" name="BRAGA-MINEX" cacheId="89" dataCaption="" compact="0" compactData="0">
  <location ref="L2:N38" firstHeaderRow="0" firstDataRow="2" firstDataCol="0"/>
  <pivotFields>
    <pivotField name="OPERACIÓN" axis="axisRow" compact="0" outline="0" multipleItemSelectionAllowed="1" showAll="0" sortType="ascending">
      <items>
        <item x="8"/>
        <item x="17"/>
        <item x="22"/>
        <item x="10"/>
        <item x="4"/>
        <item x="9"/>
        <item x="13"/>
        <item x="5"/>
        <item x="6"/>
        <item x="20"/>
        <item x="0"/>
        <item x="1"/>
        <item x="3"/>
        <item x="2"/>
        <item x="11"/>
        <item x="19"/>
        <item x="21"/>
        <item x="15"/>
        <item x="23"/>
        <item x="7"/>
        <item x="12"/>
        <item x="24"/>
        <item x="16"/>
        <item x="26"/>
        <item x="25"/>
        <item x="18"/>
        <item x="14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6"/>
        <item x="3"/>
        <item x="7"/>
        <item x="2"/>
        <item x="1"/>
        <item x="5"/>
        <item x="4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91.xml><?xml version="1.0" encoding="utf-8"?>
<pivotTableDefinition xmlns="http://schemas.openxmlformats.org/spreadsheetml/2006/main" name="BRAGAS PROCART" cacheId="90" dataCaption="" compact="0" compactData="0">
  <location ref="L2:N31" firstHeaderRow="0" firstDataRow="2" firstDataCol="0"/>
  <pivotFields>
    <pivotField name="OPERACIÓN" axis="axisRow" compact="0" outline="0" multipleItemSelectionAllowed="1" showAll="0" sortType="ascending">
      <items>
        <item x="10"/>
        <item x="21"/>
        <item x="18"/>
        <item x="2"/>
        <item x="8"/>
        <item x="4"/>
        <item x="15"/>
        <item x="3"/>
        <item x="24"/>
        <item x="26"/>
        <item x="23"/>
        <item x="19"/>
        <item x="7"/>
        <item x="5"/>
        <item x="17"/>
        <item x="11"/>
        <item x="16"/>
        <item x="14"/>
        <item x="9"/>
        <item x="20"/>
        <item x="1"/>
        <item x="22"/>
        <item x="13"/>
        <item x="6"/>
        <item x="0"/>
        <item x="25"/>
        <item x="12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92.xml><?xml version="1.0" encoding="utf-8"?>
<pivotTableDefinition xmlns="http://schemas.openxmlformats.org/spreadsheetml/2006/main" name="BRAGA MONTERREY" cacheId="91" dataCaption="" compact="0" compactData="0">
  <location ref="L2:N27" firstHeaderRow="0" firstDataRow="2" firstDataCol="0"/>
  <pivotFields>
    <pivotField name="OPERACIÓN" axis="axisRow" compact="0" outline="0" multipleItemSelectionAllowed="1" showAll="0" sortType="ascending">
      <items>
        <item x="6"/>
        <item x="10"/>
        <item x="16"/>
        <item x="8"/>
        <item x="5"/>
        <item x="18"/>
        <item x="0"/>
        <item x="19"/>
        <item x="15"/>
        <item x="13"/>
        <item x="3"/>
        <item x="9"/>
        <item x="7"/>
        <item x="12"/>
        <item x="14"/>
        <item x="1"/>
        <item x="17"/>
        <item x="2"/>
        <item x="4"/>
        <item x="11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2"/>
        <item x="3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93.xml><?xml version="1.0" encoding="utf-8"?>
<pivotTableDefinition xmlns="http://schemas.openxmlformats.org/spreadsheetml/2006/main" name="BRAGA MINCIVIL" cacheId="92" dataCaption="" compact="0" compactData="0">
  <location ref="L2:N67" firstHeaderRow="0" firstDataRow="2" firstDataCol="0"/>
  <pivotFields>
    <pivotField name="OPERACIÓN" axis="axisRow" compact="0" outline="0" multipleItemSelectionAllowed="1" showAll="0" sortType="ascending">
      <items>
        <item x="11"/>
        <item x="44"/>
        <item x="1"/>
        <item x="50"/>
        <item x="26"/>
        <item x="56"/>
        <item x="3"/>
        <item x="7"/>
        <item x="0"/>
        <item x="43"/>
        <item x="35"/>
        <item x="47"/>
        <item x="52"/>
        <item x="8"/>
        <item x="38"/>
        <item x="23"/>
        <item x="28"/>
        <item x="39"/>
        <item x="5"/>
        <item x="12"/>
        <item x="57"/>
        <item x="49"/>
        <item x="6"/>
        <item x="54"/>
        <item x="33"/>
        <item x="27"/>
        <item x="4"/>
        <item x="22"/>
        <item x="45"/>
        <item x="40"/>
        <item x="19"/>
        <item x="31"/>
        <item x="20"/>
        <item x="14"/>
        <item x="42"/>
        <item x="32"/>
        <item x="15"/>
        <item x="25"/>
        <item x="24"/>
        <item x="30"/>
        <item x="16"/>
        <item x="9"/>
        <item x="37"/>
        <item x="51"/>
        <item x="46"/>
        <item x="36"/>
        <item x="53"/>
        <item x="55"/>
        <item x="29"/>
        <item x="34"/>
        <item x="58"/>
        <item x="13"/>
        <item x="48"/>
        <item x="18"/>
        <item x="10"/>
        <item x="2"/>
        <item x="21"/>
        <item x="17"/>
        <item x="41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1"/>
        <item x="0"/>
        <item x="3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94.xml><?xml version="1.0" encoding="utf-8"?>
<pivotTableDefinition xmlns="http://schemas.openxmlformats.org/spreadsheetml/2006/main" name="BUSO CUELLO REDONDO-AVICOLA RIC" cacheId="93" dataCaption="" compact="0" compactData="0">
  <location ref="L2:N19" firstHeaderRow="0" firstDataRow="2" firstDataCol="0"/>
  <pivotFields>
    <pivotField name="OPERACIÓN" axis="axisRow" compact="0" outline="0" multipleItemSelectionAllowed="1" showAll="0" sortType="ascending">
      <items>
        <item x="9"/>
        <item x="10"/>
        <item x="2"/>
        <item x="1"/>
        <item x="0"/>
        <item x="4"/>
        <item x="5"/>
        <item x="11"/>
        <item x="3"/>
        <item x="12"/>
        <item x="6"/>
        <item x="7"/>
        <item x="13"/>
        <item x="8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95.xml><?xml version="1.0" encoding="utf-8"?>
<pivotTableDefinition xmlns="http://schemas.openxmlformats.org/spreadsheetml/2006/main" name="FRANELA GASES DEL ORIENTE" cacheId="94" dataCaption="" compact="0" compactData="0">
  <location ref="L2:N18" firstHeaderRow="0" firstDataRow="2" firstDataCol="0"/>
  <pivotFields>
    <pivotField name="OPERACIÓN" axis="axisRow" compact="0" outline="0" multipleItemSelectionAllowed="1" showAll="0" sortType="ascending">
      <items>
        <item x="12"/>
        <item x="7"/>
        <item x="8"/>
        <item x="1"/>
        <item x="0"/>
        <item x="2"/>
        <item x="3"/>
        <item x="9"/>
        <item x="10"/>
        <item x="4"/>
        <item x="5"/>
        <item x="11"/>
        <item x="6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96.xml><?xml version="1.0" encoding="utf-8"?>
<pivotTableDefinition xmlns="http://schemas.openxmlformats.org/spreadsheetml/2006/main" name="BUSO CUELLO REDONDO" cacheId="95" dataCaption="" compact="0" compactData="0">
  <location ref="L2:N19" firstHeaderRow="0" firstDataRow="2" firstDataCol="0"/>
  <pivotFields>
    <pivotField name="OPERACIÓN" axis="axisRow" compact="0" outline="0" multipleItemSelectionAllowed="1" showAll="0" sortType="ascending">
      <items>
        <item x="9"/>
        <item x="10"/>
        <item x="2"/>
        <item x="1"/>
        <item x="0"/>
        <item x="4"/>
        <item x="5"/>
        <item x="11"/>
        <item x="3"/>
        <item x="12"/>
        <item x="6"/>
        <item x="7"/>
        <item x="13"/>
        <item x="8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97.xml><?xml version="1.0" encoding="utf-8"?>
<pivotTableDefinition xmlns="http://schemas.openxmlformats.org/spreadsheetml/2006/main" name="BUSO CUELLO V TODO REDES" cacheId="96" dataCaption="" compact="0" compactData="0">
  <location ref="L2:N16" firstHeaderRow="0" firstDataRow="2" firstDataCol="0"/>
  <pivotFields>
    <pivotField name="OPERACIÓN" axis="axisRow" compact="0" outline="0" multipleItemSelectionAllowed="1" showAll="0" sortType="ascending">
      <items>
        <item x="11"/>
        <item x="4"/>
        <item x="6"/>
        <item x="7"/>
        <item x="2"/>
        <item x="0"/>
        <item x="5"/>
        <item x="1"/>
        <item x="8"/>
        <item x="3"/>
        <item x="9"/>
        <item x="10"/>
        <item t="default"/>
      </items>
    </pivotField>
    <pivotField name="PRECEDENCIA" compact="0" outline="0" multipleItemSelectionAllowed="1" showAll="0">
      <items>
        <item x="0"/>
        <item x="1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98.xml><?xml version="1.0" encoding="utf-8"?>
<pivotTableDefinition xmlns="http://schemas.openxmlformats.org/spreadsheetml/2006/main" name="BUSO MINERALES ALTO VIENTO" cacheId="97" dataCaption="" compact="0" compactData="0">
  <location ref="L2:N18" firstHeaderRow="0" firstDataRow="2" firstDataCol="0"/>
  <pivotFields>
    <pivotField name="OPERACIÓN" axis="axisRow" compact="0" outline="0" multipleItemSelectionAllowed="1" showAll="0" sortType="ascending">
      <items>
        <item x="4"/>
        <item x="6"/>
        <item x="7"/>
        <item x="2"/>
        <item x="0"/>
        <item x="5"/>
        <item x="1"/>
        <item x="8"/>
        <item x="3"/>
        <item x="9"/>
        <item x="12"/>
        <item x="13"/>
        <item x="11"/>
        <item x="10"/>
        <item t="default"/>
      </items>
    </pivotField>
    <pivotField name="PRECEDENCIA" compact="0" outline="0" multipleItemSelectionAllowed="1" showAll="0">
      <items>
        <item x="0"/>
        <item x="1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99.xml><?xml version="1.0" encoding="utf-8"?>
<pivotTableDefinition xmlns="http://schemas.openxmlformats.org/spreadsheetml/2006/main" name="BUSO MINERALES LCM" cacheId="98" dataCaption="" compact="0" compactData="0">
  <location ref="L2:N18" firstHeaderRow="0" firstDataRow="2" firstDataCol="0"/>
  <pivotFields>
    <pivotField name="OPERACIÓN" axis="axisRow" compact="0" outline="0" multipleItemSelectionAllowed="1" showAll="0" sortType="ascending">
      <items>
        <item x="4"/>
        <item x="6"/>
        <item x="7"/>
        <item x="2"/>
        <item x="0"/>
        <item x="5"/>
        <item x="1"/>
        <item x="8"/>
        <item x="3"/>
        <item x="9"/>
        <item x="12"/>
        <item x="13"/>
        <item x="11"/>
        <item x="10"/>
        <item t="default"/>
      </items>
    </pivotField>
    <pivotField name="PRECEDENCIA" compact="0" outline="0" multipleItemSelectionAllowed="1" showAll="0">
      <items>
        <item x="0"/>
        <item x="1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00.xml><?xml version="1.0" encoding="utf-8"?>
<pivotTableDefinition xmlns="http://schemas.openxmlformats.org/spreadsheetml/2006/main" name="BUSO MINA LA UNION" cacheId="99" dataCaption="" compact="0" compactData="0">
  <location ref="L2:N18" firstHeaderRow="0" firstDataRow="2" firstDataCol="0"/>
  <pivotFields>
    <pivotField name="OPERACIÓN" axis="axisRow" compact="0" outline="0" multipleItemSelectionAllowed="1" showAll="0" sortType="ascending">
      <items>
        <item x="4"/>
        <item x="6"/>
        <item x="7"/>
        <item x="2"/>
        <item x="0"/>
        <item x="5"/>
        <item x="1"/>
        <item x="8"/>
        <item x="3"/>
        <item x="9"/>
        <item x="12"/>
        <item x="13"/>
        <item x="11"/>
        <item x="10"/>
        <item t="default"/>
      </items>
    </pivotField>
    <pivotField name="PRECEDENCIA" compact="0" outline="0" multipleItemSelectionAllowed="1" showAll="0">
      <items>
        <item x="0"/>
        <item x="1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01.xml><?xml version="1.0" encoding="utf-8"?>
<pivotTableDefinition xmlns="http://schemas.openxmlformats.org/spreadsheetml/2006/main" name="BUSO COQUES REACTIVO" cacheId="100" dataCaption="" compact="0" compactData="0">
  <location ref="L2:N18" firstHeaderRow="0" firstDataRow="2" firstDataCol="0"/>
  <pivotFields>
    <pivotField name="OPERACIÓN" axis="axisRow" compact="0" outline="0" multipleItemSelectionAllowed="1" showAll="0" sortType="ascending">
      <items>
        <item x="13"/>
        <item x="4"/>
        <item x="6"/>
        <item x="7"/>
        <item x="2"/>
        <item x="0"/>
        <item x="5"/>
        <item x="1"/>
        <item x="8"/>
        <item x="3"/>
        <item x="9"/>
        <item x="12"/>
        <item x="11"/>
        <item x="10"/>
        <item t="default"/>
      </items>
    </pivotField>
    <pivotField name="PRECEDENCIA" compact="0" outline="0" multipleItemSelectionAllowed="1" showAll="0">
      <items>
        <item x="0"/>
        <item x="1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t="default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02.xml><?xml version="1.0" encoding="utf-8"?>
<pivotTableDefinition xmlns="http://schemas.openxmlformats.org/spreadsheetml/2006/main" name="CAMISA POLO CUELLO REDONDO AGUA" cacheId="101" dataCaption="" compact="0" compactData="0">
  <location ref="L2:N17" firstHeaderRow="0" firstDataRow="2" firstDataCol="0"/>
  <pivotFields>
    <pivotField name="OPERACIÓN" axis="axisRow" compact="0" outline="0" multipleItemSelectionAllowed="1" showAll="0" sortType="ascending">
      <items>
        <item x="7"/>
        <item x="8"/>
        <item x="2"/>
        <item x="5"/>
        <item x="1"/>
        <item x="6"/>
        <item x="3"/>
        <item x="0"/>
        <item x="12"/>
        <item x="11"/>
        <item x="9"/>
        <item x="10"/>
        <item x="4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03.xml><?xml version="1.0" encoding="utf-8"?>
<pivotTableDefinition xmlns="http://schemas.openxmlformats.org/spreadsheetml/2006/main" name="FRANELA CUELLO REDONDO-MANGA CO" cacheId="102" dataCaption="" compact="0" compactData="0">
  <location ref="L2:N18" firstHeaderRow="0" firstDataRow="2" firstDataCol="0"/>
  <pivotFields>
    <pivotField name="OPERACIÓN" axis="axisRow" compact="0" outline="0" multipleItemSelectionAllowed="1" showAll="0" sortType="ascending">
      <items>
        <item x="7"/>
        <item x="8"/>
        <item x="2"/>
        <item x="1"/>
        <item x="0"/>
        <item x="4"/>
        <item x="5"/>
        <item x="9"/>
        <item x="3"/>
        <item x="10"/>
        <item x="6"/>
        <item x="11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2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04.xml><?xml version="1.0" encoding="utf-8"?>
<pivotTableDefinition xmlns="http://schemas.openxmlformats.org/spreadsheetml/2006/main" name="CAMISA POLO MANGA CORTA-SUPERME" cacheId="103" dataCaption="" compact="0" compactData="0">
  <location ref="L2:N16" firstHeaderRow="0" firstDataRow="2" firstDataCol="0"/>
  <pivotFields>
    <pivotField name="OPERACIÓN" axis="axisRow" compact="0" outline="0" multipleItemSelectionAllowed="1" showAll="0" sortType="ascending">
      <items>
        <item x="8"/>
        <item x="4"/>
        <item x="2"/>
        <item x="0"/>
        <item x="6"/>
        <item x="3"/>
        <item x="1"/>
        <item x="5"/>
        <item x="7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QUINA" compact="0" outline="0" multipleItemSelectionAllowed="1" showAll="0">
      <items>
        <item x="0"/>
        <item x="1"/>
        <item t="default"/>
      </items>
    </pivotField>
    <pivotField name="SAM" dataField="1" compact="0" outline="0" multipleItemSelectionAllowed="1" showAll="0">
      <items>
        <item x="0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05.xml><?xml version="1.0" encoding="utf-8"?>
<pivotTableDefinition xmlns="http://schemas.openxmlformats.org/spreadsheetml/2006/main" name="SUDADERA CON REFLECTIVO" cacheId="104" dataCaption="" compact="0" compactData="0">
  <location ref="L2:N16" firstHeaderRow="0" firstDataRow="2" firstDataCol="0"/>
  <pivotFields>
    <pivotField name="OPERACIÓN" axis="axisRow" compact="0" outline="0" multipleItemSelectionAllowed="1" showAll="0" sortType="ascending">
      <items>
        <item x="11"/>
        <item x="0"/>
        <item x="6"/>
        <item x="3"/>
        <item x="7"/>
        <item x="1"/>
        <item x="2"/>
        <item x="10"/>
        <item x="5"/>
        <item x="8"/>
        <item x="9"/>
        <item x="4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06.xml><?xml version="1.0" encoding="utf-8"?>
<pivotTableDefinition xmlns="http://schemas.openxmlformats.org/spreadsheetml/2006/main" name="SUDADERA SIN REFLECTIVO" cacheId="105" dataCaption="" compact="0" compactData="0">
  <location ref="L2:N16" firstHeaderRow="0" firstDataRow="2" firstDataCol="0"/>
  <pivotFields>
    <pivotField name="OPERACIÓN" axis="axisRow" compact="0" outline="0" multipleItemSelectionAllowed="1" showAll="0" sortType="ascending">
      <items>
        <item x="0"/>
        <item x="10"/>
        <item x="1"/>
        <item x="6"/>
        <item x="11"/>
        <item x="2"/>
        <item x="9"/>
        <item x="3"/>
        <item x="4"/>
        <item x="8"/>
        <item x="5"/>
        <item x="7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07.xml><?xml version="1.0" encoding="utf-8"?>
<pivotTableDefinition xmlns="http://schemas.openxmlformats.org/spreadsheetml/2006/main" name="SUDADERA ARROCERA GELVEZ" cacheId="106" dataCaption="" compact="0" compactData="0">
  <location ref="L2:N16" firstHeaderRow="0" firstDataRow="2" firstDataCol="0"/>
  <pivotFields>
    <pivotField name="OPERACIÓN" axis="axisRow" compact="0" outline="0" multipleItemSelectionAllowed="1" showAll="0" sortType="ascending">
      <items>
        <item x="0"/>
        <item x="10"/>
        <item x="1"/>
        <item x="6"/>
        <item x="11"/>
        <item x="2"/>
        <item x="9"/>
        <item x="3"/>
        <item x="4"/>
        <item x="8"/>
        <item x="5"/>
        <item x="7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08.xml><?xml version="1.0" encoding="utf-8"?>
<pivotTableDefinition xmlns="http://schemas.openxmlformats.org/spreadsheetml/2006/main" name="CHALECO CON REFLECTIVO QUICK" cacheId="107" dataCaption="" compact="0" compactData="0">
  <location ref="L2:N17" firstHeaderRow="0" firstDataRow="2" firstDataCol="0"/>
  <pivotFields>
    <pivotField name="OPERACIÓN" axis="axisRow" compact="0" outline="0" multipleItemSelectionAllowed="1" showAll="0" sortType="ascending">
      <items>
        <item x="11"/>
        <item x="6"/>
        <item x="2"/>
        <item x="7"/>
        <item x="10"/>
        <item x="4"/>
        <item x="12"/>
        <item x="8"/>
        <item x="5"/>
        <item x="3"/>
        <item x="1"/>
        <item x="0"/>
        <item x="9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09.xml><?xml version="1.0" encoding="utf-8"?>
<pivotTableDefinition xmlns="http://schemas.openxmlformats.org/spreadsheetml/2006/main" name="satco ingeniería naranja caball" cacheId="108" dataCaption="" compact="0" compactData="0">
  <location ref="L2:N19" firstHeaderRow="0" firstDataRow="2" firstDataCol="0"/>
  <pivotFields>
    <pivotField name="OPERACIÓN" axis="axisRow" compact="0" outline="0" multipleItemSelectionAllowed="1" showAll="0" sortType="ascending">
      <items>
        <item x="4"/>
        <item x="3"/>
        <item x="2"/>
        <item x="6"/>
        <item x="11"/>
        <item x="9"/>
        <item x="10"/>
        <item x="7"/>
        <item x="1"/>
        <item x="0"/>
        <item x="5"/>
        <item x="12"/>
        <item x="8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PERARIO" compact="0" outline="0" multipleItemSelectionAllowed="1" showAll="0">
      <items>
        <item x="0"/>
        <item x="1"/>
        <item x="2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2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10.xml><?xml version="1.0" encoding="utf-8"?>
<pivotTableDefinition xmlns="http://schemas.openxmlformats.org/spreadsheetml/2006/main" name="satco ingeniería naranja dama" cacheId="109" dataCaption="" compact="0" compactData="0">
  <location ref="L2:N19" firstHeaderRow="0" firstDataRow="2" firstDataCol="0"/>
  <pivotFields>
    <pivotField name="OPERACIÓN" axis="axisRow" compact="0" outline="0" multipleItemSelectionAllowed="1" showAll="0" sortType="ascending">
      <items>
        <item x="3"/>
        <item x="5"/>
        <item x="4"/>
        <item x="2"/>
        <item x="8"/>
        <item x="11"/>
        <item x="12"/>
        <item x="9"/>
        <item x="7"/>
        <item x="1"/>
        <item x="0"/>
        <item x="6"/>
        <item x="10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PERARIO" compact="0" outline="0" multipleItemSelectionAllowed="1" showAll="0">
      <items>
        <item x="0"/>
        <item x="1"/>
        <item x="2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2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11.xml><?xml version="1.0" encoding="utf-8"?>
<pivotTableDefinition xmlns="http://schemas.openxmlformats.org/spreadsheetml/2006/main" name="camisa drill con reflectivo cas" cacheId="110" dataCaption="" compact="0" compactData="0">
  <location ref="L2:N29" firstHeaderRow="0" firstDataRow="2" firstDataCol="0"/>
  <pivotFields>
    <pivotField name="OPERACIÓN" axis="axisRow" compact="0" outline="0" multipleItemSelectionAllowed="1" showAll="0" sortType="ascending">
      <items>
        <item x="15"/>
        <item x="7"/>
        <item x="8"/>
        <item x="23"/>
        <item x="2"/>
        <item x="4"/>
        <item x="1"/>
        <item x="22"/>
        <item x="9"/>
        <item x="10"/>
        <item x="3"/>
        <item x="13"/>
        <item x="12"/>
        <item x="11"/>
        <item x="18"/>
        <item x="24"/>
        <item x="0"/>
        <item x="6"/>
        <item x="17"/>
        <item x="16"/>
        <item x="20"/>
        <item x="21"/>
        <item x="5"/>
        <item x="14"/>
        <item x="19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12.xml><?xml version="1.0" encoding="utf-8"?>
<pivotTableDefinition xmlns="http://schemas.openxmlformats.org/spreadsheetml/2006/main" name="camisa dril aguas capital " cacheId="111" dataCaption="" compact="0" compactData="0">
  <location ref="L2:N36" firstHeaderRow="0" firstDataRow="2" firstDataCol="0"/>
  <pivotFields>
    <pivotField name="OPERACIÓN" axis="axisRow" compact="0" outline="0" multipleItemSelectionAllowed="1" showAll="0" sortType="ascending">
      <items>
        <item x="16"/>
        <item x="4"/>
        <item x="3"/>
        <item x="2"/>
        <item x="22"/>
        <item x="5"/>
        <item x="10"/>
        <item x="7"/>
        <item x="12"/>
        <item x="9"/>
        <item x="17"/>
        <item x="1"/>
        <item x="13"/>
        <item x="6"/>
        <item x="14"/>
        <item x="20"/>
        <item x="0"/>
        <item x="23"/>
        <item x="19"/>
        <item x="21"/>
        <item x="11"/>
        <item x="15"/>
        <item x="8"/>
        <item x="24"/>
        <item x="18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3"/>
        <item x="1"/>
        <item x="2"/>
        <item x="6"/>
        <item x="5"/>
        <item x="0"/>
        <item x="7"/>
        <item x="4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13.xml><?xml version="1.0" encoding="utf-8"?>
<pivotTableDefinition xmlns="http://schemas.openxmlformats.org/spreadsheetml/2006/main" name="palma y trabajo" cacheId="112" dataCaption="" compact="0" compactData="0">
  <location ref="L2:N36" firstHeaderRow="0" firstDataRow="2" firstDataCol="0"/>
  <pivotFields>
    <pivotField name="OPERACIÓN" axis="axisRow" compact="0" outline="0" multipleItemSelectionAllowed="1" showAll="0" sortType="ascending">
      <items>
        <item x="17"/>
        <item x="6"/>
        <item x="7"/>
        <item x="20"/>
        <item x="4"/>
        <item x="13"/>
        <item x="15"/>
        <item x="16"/>
        <item x="9"/>
        <item x="22"/>
        <item x="10"/>
        <item x="18"/>
        <item x="5"/>
        <item x="1"/>
        <item x="8"/>
        <item x="3"/>
        <item x="21"/>
        <item x="12"/>
        <item x="19"/>
        <item x="14"/>
        <item x="23"/>
        <item x="24"/>
        <item x="11"/>
        <item x="0"/>
        <item x="2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x="1"/>
        <item x="3"/>
        <item x="6"/>
        <item x="4"/>
        <item x="2"/>
        <item x="5"/>
        <item x="7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14.xml><?xml version="1.0" encoding="utf-8"?>
<pivotTableDefinition xmlns="http://schemas.openxmlformats.org/spreadsheetml/2006/main" name="camubuso con reflectivo agua de" cacheId="113" dataCaption="" compact="0" compactData="0">
  <location ref="L2:N24" firstHeaderRow="0" firstDataRow="2" firstDataCol="0"/>
  <pivotFields>
    <pivotField name="OPERACIÓN" axis="axisRow" compact="0" outline="0" multipleItemSelectionAllowed="1" showAll="0" sortType="ascending">
      <items>
        <item x="18"/>
        <item x="5"/>
        <item x="15"/>
        <item x="4"/>
        <item x="9"/>
        <item x="11"/>
        <item x="6"/>
        <item x="0"/>
        <item x="1"/>
        <item x="14"/>
        <item x="12"/>
        <item x="13"/>
        <item x="3"/>
        <item x="17"/>
        <item x="16"/>
        <item x="8"/>
        <item x="2"/>
        <item x="7"/>
        <item x="10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1"/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15.xml><?xml version="1.0" encoding="utf-8"?>
<pivotTableDefinition xmlns="http://schemas.openxmlformats.org/spreadsheetml/2006/main" name="camisa megaserv  point" cacheId="114" dataCaption="" compact="0" compactData="0">
  <location ref="L2:N29" firstHeaderRow="0" firstDataRow="2" firstDataCol="0"/>
  <pivotFields>
    <pivotField name="OPERACIÓN" axis="axisRow" compact="0" outline="0" multipleItemSelectionAllowed="1" showAll="0" sortType="ascending">
      <items>
        <item x="7"/>
        <item x="10"/>
        <item x="23"/>
        <item x="3"/>
        <item x="5"/>
        <item x="6"/>
        <item x="0"/>
        <item x="16"/>
        <item x="15"/>
        <item x="12"/>
        <item x="24"/>
        <item x="8"/>
        <item x="17"/>
        <item x="11"/>
        <item x="2"/>
        <item x="9"/>
        <item x="4"/>
        <item x="20"/>
        <item x="13"/>
        <item x="22"/>
        <item x="18"/>
        <item x="14"/>
        <item x="1"/>
        <item x="21"/>
        <item x="19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16.xml><?xml version="1.0" encoding="utf-8"?>
<pivotTableDefinition xmlns="http://schemas.openxmlformats.org/spreadsheetml/2006/main" name="megaserv point pantalón licra " cacheId="115" dataCaption="" compact="0" compactData="0">
  <location ref="L2:N21" firstHeaderRow="0" firstDataRow="2" firstDataCol="0"/>
  <pivotFields>
    <pivotField name="OPERACIÓN" axis="axisRow" compact="0" outline="0" multipleItemSelectionAllowed="1" showAll="0" sortType="ascending">
      <items>
        <item x="13"/>
        <item x="4"/>
        <item x="1"/>
        <item x="3"/>
        <item x="0"/>
        <item x="5"/>
        <item x="2"/>
        <item x="8"/>
        <item x="6"/>
        <item x="11"/>
        <item x="12"/>
        <item x="7"/>
        <item x="10"/>
        <item x="9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OPERARIO" compact="0" outline="0" multipleItemSelectionAllowed="1" showAll="0">
      <items>
        <item x="0"/>
        <item x="1"/>
        <item x="2"/>
        <item x="3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17.xml><?xml version="1.0" encoding="utf-8"?>
<pivotTableDefinition xmlns="http://schemas.openxmlformats.org/spreadsheetml/2006/main" name="BALANCEO" cacheId="116" dataCaption="" compact="0" compactData="0">
  <location ref="A3:D27" firstHeaderRow="0" firstDataRow="3" firstDataCol="0"/>
  <pivotFields>
    <pivotField name="LET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PERACIÓN" axis="axisRow" compact="0" outline="0" multipleItemSelectionAllowed="1" showAll="0" sortType="ascending">
      <items>
        <item x="12"/>
        <item x="14"/>
        <item x="10"/>
        <item x="9"/>
        <item x="7"/>
        <item x="0"/>
        <item x="1"/>
        <item x="3"/>
        <item x="6"/>
        <item x="13"/>
        <item x="2"/>
        <item x="5"/>
        <item x="11"/>
        <item x="8"/>
        <item x="4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MAQUINA" axis="axisRow" compact="0" outline="0" multipleItemSelectionAllowed="1" showAll="0" sortType="ascending" defaultSubtotal="0">
      <items>
        <item x="1"/>
        <item x="2"/>
        <item x="3"/>
        <item x="0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ECCION" compact="0" outline="0" multipleItemSelectionAllowed="1" showAll="0">
      <items>
        <item x="0"/>
        <item x="1"/>
        <item x="2"/>
        <item t="default"/>
      </items>
    </pivotField>
    <pivotField name="OPERARIO" axis="axisRow" compact="0" outline="0" multipleItemSelectionAllowed="1" showAll="0" sortType="ascending">
      <items>
        <item x="0"/>
        <item x="2"/>
        <item x="1"/>
        <item x="3"/>
        <item x="4"/>
        <item x="5"/>
        <item x="7"/>
        <item x="6"/>
        <item t="default"/>
      </items>
    </pivotField>
  </pivotFields>
  <rowFields>
    <field x="6"/>
    <field x="3"/>
    <field x="1"/>
  </rowFields>
  <dataFields>
    <dataField name="Suma de SAM" fld="4" baseField="0"/>
  </dataFields>
</pivotTableDefinition>
</file>

<file path=xl/pivotTables/pivotTable118.xml><?xml version="1.0" encoding="utf-8"?>
<pivotTableDefinition xmlns="http://schemas.openxmlformats.org/spreadsheetml/2006/main" name="Bioseguridad agroingenium " cacheId="117" dataCaption="" compact="0" compactData="0">
  <location ref="L2:N31" firstHeaderRow="0" firstDataRow="2" firstDataCol="0"/>
  <pivotFields>
    <pivotField name="OPERACIÓN" axis="axisRow" compact="0" outline="0" multipleItemSelectionAllowed="1" showAll="0" sortType="ascending">
      <items>
        <item x="12"/>
        <item x="10"/>
        <item x="2"/>
        <item x="3"/>
        <item x="16"/>
        <item x="17"/>
        <item x="0"/>
        <item x="5"/>
        <item x="19"/>
        <item x="4"/>
        <item x="7"/>
        <item x="20"/>
        <item x="11"/>
        <item x="6"/>
        <item x="18"/>
        <item x="21"/>
        <item x="24"/>
        <item x="15"/>
        <item x="13"/>
        <item x="14"/>
        <item x="23"/>
        <item x="22"/>
        <item x="8"/>
        <item x="1"/>
        <item x="9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1"/>
        <item x="2"/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19.xml><?xml version="1.0" encoding="utf-8"?>
<pivotTableDefinition xmlns="http://schemas.openxmlformats.org/spreadsheetml/2006/main" name="polo embragues del oriente Verd" cacheId="118" dataCaption="" compact="0" compactData="0">
  <location ref="L2:N22" firstHeaderRow="0" firstDataRow="2" firstDataCol="0"/>
  <pivotFields>
    <pivotField name="OPERACIÓN" axis="axisRow" compact="0" outline="0" multipleItemSelectionAllowed="1" showAll="0" sortType="ascending">
      <items>
        <item x="17"/>
        <item x="3"/>
        <item x="13"/>
        <item x="2"/>
        <item x="7"/>
        <item x="9"/>
        <item x="16"/>
        <item x="4"/>
        <item x="12"/>
        <item x="10"/>
        <item x="11"/>
        <item x="1"/>
        <item x="15"/>
        <item x="14"/>
        <item x="6"/>
        <item x="0"/>
        <item x="5"/>
        <item x="8"/>
        <item t="default"/>
      </items>
    </pivotField>
    <pivotField name="PRECEDENCIA" compact="0" outline="0" multipleItemSelectionAllowed="1" showAll="0">
      <items>
        <item x="0"/>
        <item x="1"/>
        <item t="default"/>
      </items>
    </pivotField>
    <pivotField name="MAQUINA" compact="0" outline="0" multipleItemSelectionAllowed="1" showAll="0">
      <items>
        <item x="0"/>
        <item x="1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20.xml><?xml version="1.0" encoding="utf-8"?>
<pivotTableDefinition xmlns="http://schemas.openxmlformats.org/spreadsheetml/2006/main" name="Franela cuello redondo mundo de" cacheId="119" dataCaption="" compact="0" compactData="0">
  <location ref="L2:N17" firstHeaderRow="0" firstDataRow="2" firstDataCol="0"/>
  <pivotFields>
    <pivotField name="OPERACIÓN" axis="axisRow" compact="0" outline="0" multipleItemSelectionAllowed="1" showAll="0" sortType="ascending">
      <items>
        <item x="9"/>
        <item x="4"/>
        <item x="5"/>
        <item x="0"/>
        <item x="1"/>
        <item x="2"/>
        <item x="6"/>
        <item x="7"/>
        <item x="3"/>
        <item x="8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OPERARIO" compact="0" outline="0" multipleItemSelectionAllowed="1" showAll="0">
      <items>
        <item x="0"/>
        <item x="1"/>
        <item x="2"/>
        <item x="3"/>
        <item t="default"/>
      </items>
    </pivotField>
    <pivotField name="OP" compact="0" outline="0" multipleItemSelectionAllowed="1" showAll="0">
      <items>
        <item x="0"/>
        <item x="1"/>
        <item x="2"/>
        <item x="3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21.xml><?xml version="1.0" encoding="utf-8"?>
<pivotTableDefinition xmlns="http://schemas.openxmlformats.org/spreadsheetml/2006/main" name="Franela cuello redondo carbones" cacheId="120" dataCaption="" compact="0" compactData="0">
  <location ref="L2:N22" firstHeaderRow="0" firstDataRow="2" firstDataCol="0"/>
  <pivotFields>
    <pivotField name="OPERACIÓN" axis="axisRow" compact="0" outline="0" multipleItemSelectionAllowed="1" showAll="0" sortType="ascending">
      <items>
        <item x="13"/>
        <item x="4"/>
        <item x="5"/>
        <item x="0"/>
        <item x="1"/>
        <item x="2"/>
        <item x="6"/>
        <item x="11"/>
        <item x="9"/>
        <item x="10"/>
        <item x="7"/>
        <item x="3"/>
        <item x="12"/>
        <item x="8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4"/>
        <item x="0"/>
        <item x="1"/>
        <item x="3"/>
        <item x="2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22.xml><?xml version="1.0" encoding="utf-8"?>
<pivotTableDefinition xmlns="http://schemas.openxmlformats.org/spreadsheetml/2006/main" name="Franela cuello redondo ceramica" cacheId="121" dataCaption="" compact="0" compactData="0">
  <location ref="L2:N18" firstHeaderRow="0" firstDataRow="2" firstDataCol="0"/>
  <pivotFields>
    <pivotField name="OPERACIÓN" axis="axisRow" compact="0" outline="0" multipleItemSelectionAllowed="1" showAll="0" sortType="ascending">
      <items>
        <item x="10"/>
        <item x="4"/>
        <item x="5"/>
        <item x="0"/>
        <item x="1"/>
        <item x="2"/>
        <item x="6"/>
        <item x="7"/>
        <item x="3"/>
        <item x="9"/>
        <item x="8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23.xml><?xml version="1.0" encoding="utf-8"?>
<pivotTableDefinition xmlns="http://schemas.openxmlformats.org/spreadsheetml/2006/main" name="GARRAS" cacheId="122" dataCaption="" compact="0" compactData="0">
  <location ref="L2:N6" firstHeaderRow="0" firstDataRow="2" firstDataCol="0"/>
  <pivotFields>
    <pivotField name="OPERACIÓN" axis="axisRow" compact="0" outline="0" multipleItemSelectionAllowed="1" showAll="0" sortType="ascending">
      <items>
        <item x="1"/>
        <item x="0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t="default"/>
      </items>
    </pivotField>
    <pivotField name="SAM" dataField="1" compact="0" numFmtId="164" outline="0" multipleItemSelectionAllowed="1" showAll="0">
      <items>
        <item x="0"/>
        <item x="1"/>
        <item t="default"/>
      </items>
    </pivotField>
    <pivotField name="OPERARIO" compact="0" outline="0" multipleItemSelectionAllowed="1" showAll="0">
      <items>
        <item x="0"/>
        <item x="1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24.xml><?xml version="1.0" encoding="utf-8"?>
<pivotTableDefinition xmlns="http://schemas.openxmlformats.org/spreadsheetml/2006/main" name="Jean industrial control de Cali" cacheId="123" dataCaption="" compact="0" compactData="0">
  <location ref="L2:N6" firstHeaderRow="0" firstDataRow="2" firstDataCol="0"/>
  <pivotFields>
    <pivotField name="OPERACIÓN" axis="axisRow" compact="0" outline="0" multipleItemSelectionAllowed="1" showAll="0" sortType="ascending">
      <items>
        <item x="1"/>
        <item x="0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25.xml><?xml version="1.0" encoding="utf-8"?>
<pivotTableDefinition xmlns="http://schemas.openxmlformats.org/spreadsheetml/2006/main" name="CAMISA JEAN DESPELUZAR" cacheId="124" dataCaption="" compact="0" compactData="0">
  <location ref="L2:N6" firstHeaderRow="0" firstDataRow="2" firstDataCol="0"/>
  <pivotFields>
    <pivotField name="OPERACIÓN" axis="axisRow" compact="0" outline="0" multipleItemSelectionAllowed="1" showAll="0" sortType="ascending">
      <items>
        <item x="1"/>
        <item x="0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26.xml><?xml version="1.0" encoding="utf-8"?>
<pivotTableDefinition xmlns="http://schemas.openxmlformats.org/spreadsheetml/2006/main" name="CAMISA POLO CONTROL DE CALIDAD" cacheId="125" dataCaption="" compact="0" compactData="0">
  <location ref="L2:N5" firstHeaderRow="0" firstDataRow="2" firstDataCol="0"/>
  <pivotFields>
    <pivotField name="OPERACIÓN" axis="axisRow" compact="0" outline="0" multipleItemSelectionAllowed="1" showAll="0" sortType="ascending">
      <items>
        <item x="0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27.xml><?xml version="1.0" encoding="utf-8"?>
<pivotTableDefinition xmlns="http://schemas.openxmlformats.org/spreadsheetml/2006/main" name="SUDADERA CONTROL DE CALIDAD" cacheId="126" dataCaption="" compact="0" compactData="0">
  <location ref="L2:N6" firstHeaderRow="0" firstDataRow="2" firstDataCol="0"/>
  <pivotFields>
    <pivotField name="OPERACIÓN" axis="axisRow" compact="0" outline="0" multipleItemSelectionAllowed="1" showAll="0" sortType="ascending">
      <items>
        <item x="0"/>
        <item x="1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28.xml><?xml version="1.0" encoding="utf-8"?>
<pivotTableDefinition xmlns="http://schemas.openxmlformats.org/spreadsheetml/2006/main" name="BRAGAS CONTROL DE CALIDAD" cacheId="127" dataCaption="" compact="0" compactData="0">
  <location ref="L2:N6" firstHeaderRow="0" firstDataRow="2" firstDataCol="0"/>
  <pivotFields>
    <pivotField name="OPERACIÓN" axis="axisRow" compact="0" outline="0" multipleItemSelectionAllowed="1" showAll="0" sortType="ascending">
      <items>
        <item x="1"/>
        <item x="0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29.xml><?xml version="1.0" encoding="utf-8"?>
<pivotTableDefinition xmlns="http://schemas.openxmlformats.org/spreadsheetml/2006/main" name="polo gris con metido en malla" cacheId="128" dataCaption="" compact="0" compactData="0">
  <location ref="L2:N29" firstHeaderRow="0" firstDataRow="2" firstDataCol="0"/>
  <pivotFields>
    <pivotField name="OPERACIÓN" axis="axisRow" compact="0" outline="0" multipleItemSelectionAllowed="1" showAll="0" sortType="ascending">
      <items>
        <item x="3"/>
        <item x="13"/>
        <item x="2"/>
        <item x="7"/>
        <item x="9"/>
        <item x="24"/>
        <item x="16"/>
        <item x="18"/>
        <item x="20"/>
        <item x="4"/>
        <item x="12"/>
        <item x="10"/>
        <item x="23"/>
        <item x="17"/>
        <item x="19"/>
        <item x="21"/>
        <item x="11"/>
        <item x="1"/>
        <item x="15"/>
        <item x="14"/>
        <item x="6"/>
        <item x="0"/>
        <item x="5"/>
        <item x="8"/>
        <item x="22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30.xml><?xml version="1.0" encoding="utf-8"?>
<pivotTableDefinition xmlns="http://schemas.openxmlformats.org/spreadsheetml/2006/main" name="jean caballero napoles" cacheId="129" dataCaption="" compact="0" compactData="0">
  <location ref="L2:N29" firstHeaderRow="0" firstDataRow="2" firstDataCol="0"/>
  <pivotFields>
    <pivotField name="OPERACIÓN" axis="axisRow" compact="0" outline="0" multipleItemSelectionAllowed="1" showAll="0" sortType="ascending">
      <items>
        <item x="14"/>
        <item x="7"/>
        <item x="5"/>
        <item x="3"/>
        <item x="1"/>
        <item x="19"/>
        <item x="18"/>
        <item x="20"/>
        <item x="16"/>
        <item x="9"/>
        <item x="10"/>
        <item x="11"/>
        <item x="17"/>
        <item x="21"/>
        <item x="0"/>
        <item x="2"/>
        <item x="22"/>
        <item x="15"/>
        <item x="13"/>
        <item x="8"/>
        <item x="6"/>
        <item x="24"/>
        <item x="4"/>
        <item x="23"/>
        <item x="12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31.xml><?xml version="1.0" encoding="utf-8"?>
<pivotTableDefinition xmlns="http://schemas.openxmlformats.org/spreadsheetml/2006/main" name=" jean dama napoles" cacheId="130" dataCaption="" compact="0" compactData="0">
  <location ref="L2:N29" firstHeaderRow="0" firstDataRow="2" firstDataCol="0"/>
  <pivotFields>
    <pivotField name="OPERACIÓN" axis="axisRow" compact="0" outline="0" multipleItemSelectionAllowed="1" showAll="0" sortType="ascending">
      <items>
        <item x="24"/>
        <item x="23"/>
        <item x="17"/>
        <item x="21"/>
        <item x="11"/>
        <item x="18"/>
        <item x="7"/>
        <item x="14"/>
        <item x="15"/>
        <item x="13"/>
        <item x="10"/>
        <item x="8"/>
        <item x="6"/>
        <item x="22"/>
        <item x="20"/>
        <item x="0"/>
        <item x="2"/>
        <item x="5"/>
        <item x="19"/>
        <item x="3"/>
        <item x="12"/>
        <item x="4"/>
        <item x="1"/>
        <item x="9"/>
        <item x="16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32.xml><?xml version="1.0" encoding="utf-8"?>
<pivotTableDefinition xmlns="http://schemas.openxmlformats.org/spreadsheetml/2006/main" name="COPIA " cacheId="131" dataCaption="" compact="0" compactData="0">
  <location ref="L2:N5" firstHeaderRow="0" firstDataRow="2" firstDataCol="0"/>
  <pivotFields>
    <pivotField name="OPERACIÓN" axis="axisRow" compact="0" outline="0" multipleItemSelectionAllowed="1" showAll="0" sortType="ascending">
      <items>
        <item x="0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t="default"/>
      </items>
    </pivotField>
    <pivotField name="SAM" dataField="1" compact="0" outline="0" multipleItemSelectionAllowed="1" showAll="0">
      <items>
        <item x="0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33.xml><?xml version="1.0" encoding="utf-8"?>
<pivotTableDefinition xmlns="http://schemas.openxmlformats.org/spreadsheetml/2006/main" name="chaleco periodista Javier barbo" cacheId="132" dataCaption="" compact="0" compactData="0">
  <location ref="L2:N30" firstHeaderRow="0" firstDataRow="2" firstDataCol="0"/>
  <pivotFields>
    <pivotField name="OPERACIÓN" axis="axisRow" compact="0" outline="0" multipleItemSelectionAllowed="1" showAll="0" sortType="ascending">
      <items>
        <item x="23"/>
        <item x="1"/>
        <item x="12"/>
        <item x="18"/>
        <item x="8"/>
        <item x="10"/>
        <item x="15"/>
        <item x="3"/>
        <item x="0"/>
        <item x="5"/>
        <item x="21"/>
        <item x="17"/>
        <item x="11"/>
        <item x="16"/>
        <item x="20"/>
        <item x="13"/>
        <item x="19"/>
        <item x="9"/>
        <item x="14"/>
        <item x="7"/>
        <item x="6"/>
        <item x="2"/>
        <item x="22"/>
        <item x="4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34.xml><?xml version="1.0" encoding="utf-8"?>
<pivotTableDefinition xmlns="http://schemas.openxmlformats.org/spreadsheetml/2006/main" name="chaqueta impermeable mincivil " cacheId="133" dataCaption="" compact="0" compactData="0">
  <location ref="L2:N31" firstHeaderRow="0" firstDataRow="2" firstDataCol="0"/>
  <pivotFields>
    <pivotField name="OPERACIÓN" axis="axisRow" compact="0" outline="0" multipleItemSelectionAllowed="1" showAll="0" sortType="ascending">
      <items>
        <item x="22"/>
        <item x="24"/>
        <item x="11"/>
        <item x="5"/>
        <item x="20"/>
        <item x="12"/>
        <item x="6"/>
        <item x="19"/>
        <item x="10"/>
        <item x="14"/>
        <item x="8"/>
        <item x="15"/>
        <item x="13"/>
        <item x="4"/>
        <item x="21"/>
        <item x="17"/>
        <item x="3"/>
        <item x="2"/>
        <item x="23"/>
        <item x="18"/>
        <item x="1"/>
        <item x="0"/>
        <item x="16"/>
        <item x="7"/>
        <item x="9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1"/>
        <item x="0"/>
        <item x="2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35.xml><?xml version="1.0" encoding="utf-8"?>
<pivotTableDefinition xmlns="http://schemas.openxmlformats.org/spreadsheetml/2006/main" name="CAMISA DRIL EXTRACTORA SAN FERN" cacheId="134" dataCaption="" compact="0" compactData="0">
  <location ref="L2:N29" firstHeaderRow="0" firstDataRow="2" firstDataCol="0"/>
  <pivotFields>
    <pivotField name="OPERACIÓN" axis="axisRow" compact="0" outline="0" multipleItemSelectionAllowed="1" showAll="0" sortType="ascending">
      <items>
        <item x="16"/>
        <item x="4"/>
        <item x="3"/>
        <item x="2"/>
        <item x="22"/>
        <item x="5"/>
        <item x="10"/>
        <item x="7"/>
        <item x="12"/>
        <item x="9"/>
        <item x="17"/>
        <item x="1"/>
        <item x="13"/>
        <item x="6"/>
        <item x="14"/>
        <item x="20"/>
        <item x="0"/>
        <item x="23"/>
        <item x="19"/>
        <item x="21"/>
        <item x="11"/>
        <item x="15"/>
        <item x="8"/>
        <item x="24"/>
        <item x="18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36.xml><?xml version="1.0" encoding="utf-8"?>
<pivotTableDefinition xmlns="http://schemas.openxmlformats.org/spreadsheetml/2006/main" name="Braga unión temporal " cacheId="135" dataCaption="" compact="0" compactData="0">
  <location ref="L2:N31" firstHeaderRow="0" firstDataRow="2" firstDataCol="0"/>
  <pivotFields>
    <pivotField name="OPERACIÓN" axis="axisRow" compact="0" outline="0" multipleItemSelectionAllowed="1" showAll="0" sortType="ascending">
      <items>
        <item x="24"/>
        <item x="21"/>
        <item x="16"/>
        <item x="6"/>
        <item x="12"/>
        <item x="8"/>
        <item x="15"/>
        <item x="23"/>
        <item x="17"/>
        <item x="9"/>
        <item x="13"/>
        <item x="11"/>
        <item x="0"/>
        <item x="5"/>
        <item x="1"/>
        <item x="4"/>
        <item x="3"/>
        <item x="2"/>
        <item x="22"/>
        <item x="20"/>
        <item x="18"/>
        <item x="7"/>
        <item x="14"/>
        <item x="19"/>
        <item x="10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OPERARIO" compact="0" outline="0" multipleItemSelectionAllowed="1" showAll="0">
      <items>
        <item x="0"/>
        <item x="1"/>
        <item x="2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37.xml><?xml version="1.0" encoding="utf-8"?>
<pivotTableDefinition xmlns="http://schemas.openxmlformats.org/spreadsheetml/2006/main" name="camisa polo 44646" cacheId="136" dataCaption="" compact="0" compactData="0">
  <location ref="L2:N11" firstHeaderRow="0" firstDataRow="2" firstDataCol="0"/>
  <pivotFields>
    <pivotField name="OPERACIÓN" axis="axisRow" compact="0" outline="0" multipleItemSelectionAllowed="1" showAll="0" sortType="ascending">
      <items>
        <item x="2"/>
        <item x="0"/>
        <item x="1"/>
        <item t="default"/>
      </items>
    </pivotField>
    <pivotField name="PRECEDENCIA" compact="0" outline="0" multipleItemSelectionAllowed="1" showAll="0">
      <items>
        <item x="0"/>
        <item x="1"/>
        <item x="2"/>
        <item t="default"/>
      </items>
    </pivotField>
    <pivotField name="MAQUINA" compact="0" outline="0" multipleItemSelectionAllowed="1" showAll="0">
      <items>
        <item x="0"/>
        <item x="1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t="default"/>
      </items>
    </pivotField>
    <pivotField name="OPERARIO" compact="0" outline="0" multipleItemSelectionAllowed="1" showAll="0">
      <items>
        <item x="0"/>
        <item x="1"/>
        <item x="2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38.xml><?xml version="1.0" encoding="utf-8"?>
<pivotTableDefinition xmlns="http://schemas.openxmlformats.org/spreadsheetml/2006/main" name="chaleco dril combinado sacyr " cacheId="137" dataCaption="" compact="0" compactData="0">
  <location ref="L2:N32" firstHeaderRow="0" firstDataRow="2" firstDataCol="0"/>
  <pivotFields>
    <pivotField name="OPERACIÓN" axis="axisRow" compact="0" outline="0" multipleItemSelectionAllowed="1" showAll="0" sortType="ascending">
      <items>
        <item x="24"/>
        <item x="27"/>
        <item x="6"/>
        <item x="16"/>
        <item x="12"/>
        <item x="25"/>
        <item x="14"/>
        <item x="18"/>
        <item x="21"/>
        <item x="22"/>
        <item x="26"/>
        <item x="10"/>
        <item x="8"/>
        <item x="3"/>
        <item x="0"/>
        <item x="4"/>
        <item x="5"/>
        <item x="11"/>
        <item x="9"/>
        <item x="7"/>
        <item x="17"/>
        <item x="20"/>
        <item x="23"/>
        <item x="2"/>
        <item x="13"/>
        <item x="19"/>
        <item x="15"/>
        <item x="1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OPERARI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39.xml><?xml version="1.0" encoding="utf-8"?>
<pivotTableDefinition xmlns="http://schemas.openxmlformats.org/spreadsheetml/2006/main" name="Chaqueta jean soldador " cacheId="138" dataCaption="" compact="0" compactData="0">
  <location ref="L2:N12" firstHeaderRow="0" firstDataRow="2" firstDataCol="0"/>
  <pivotFields>
    <pivotField name="OPERACIÓN" axis="axisRow" compact="0" outline="0" multipleItemSelectionAllowed="1" showAll="0" sortType="ascending">
      <items>
        <item x="0"/>
        <item x="3"/>
        <item x="2"/>
        <item x="7"/>
        <item x="4"/>
        <item x="5"/>
        <item x="6"/>
        <item x="1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OPERARI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40.xml><?xml version="1.0" encoding="utf-8"?>
<pivotTableDefinition xmlns="http://schemas.openxmlformats.org/spreadsheetml/2006/main" name="C.CALIDAD CAM.OXFORD CAB" cacheId="139" dataCaption="" compact="0" compactData="0">
  <location ref="L2:N9" firstHeaderRow="0" firstDataRow="2" firstDataCol="0"/>
  <pivotFields>
    <pivotField name="OPERACIÓN" axis="axisRow" compact="0" outline="0" multipleItemSelectionAllowed="1" showAll="0" sortType="ascending">
      <items>
        <item x="4"/>
        <item x="1"/>
        <item x="0"/>
        <item x="3"/>
        <item x="2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OPERARIO" compact="0" outline="0" multipleItemSelectionAllowed="1" showAll="0">
      <items>
        <item x="0"/>
        <item x="1"/>
        <item x="2"/>
        <item x="3"/>
        <item t="default"/>
      </items>
    </pivotField>
    <pivotField name="OP" compact="0" outline="0" multipleItemSelectionAllowed="1" showAll="0">
      <items>
        <item x="0"/>
        <item x="1"/>
        <item x="2"/>
        <item x="3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41.xml><?xml version="1.0" encoding="utf-8"?>
<pivotTableDefinition xmlns="http://schemas.openxmlformats.org/spreadsheetml/2006/main" name="C.CALIDAD JEAN NAPOLES DAMA" cacheId="140" dataCaption="" compact="0" compactData="0">
  <location ref="L2:N11" firstHeaderRow="0" firstDataRow="2" firstDataCol="0"/>
  <pivotFields>
    <pivotField name="OPERACIÓN" axis="axisRow" compact="0" outline="0" multipleItemSelectionAllowed="1" showAll="0" sortType="ascending">
      <items>
        <item x="6"/>
        <item x="3"/>
        <item x="0"/>
        <item x="5"/>
        <item x="2"/>
        <item x="4"/>
        <item x="1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PERARI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42.xml><?xml version="1.0" encoding="utf-8"?>
<pivotTableDefinition xmlns="http://schemas.openxmlformats.org/spreadsheetml/2006/main" name="C.CALIDAD CAM. SHAMBRAY" cacheId="141" dataCaption="" compact="0" compactData="0">
  <location ref="L2:N9" firstHeaderRow="0" firstDataRow="2" firstDataCol="0"/>
  <pivotFields>
    <pivotField name="OPERACIÓN" axis="axisRow" compact="0" outline="0" multipleItemSelectionAllowed="1" showAll="0" sortType="ascending">
      <items>
        <item x="4"/>
        <item x="1"/>
        <item x="0"/>
        <item x="3"/>
        <item x="2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OPERARIO" compact="0" outline="0" multipleItemSelectionAllowed="1" showAll="0">
      <items>
        <item x="0"/>
        <item x="1"/>
        <item x="2"/>
        <item x="3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43.xml><?xml version="1.0" encoding="utf-8"?>
<pivotTableDefinition xmlns="http://schemas.openxmlformats.org/spreadsheetml/2006/main" name="C.CALIDAD PANT. DRILL" cacheId="142" dataCaption="" compact="0" compactData="0">
  <location ref="L2:N10" firstHeaderRow="0" firstDataRow="2" firstDataCol="0"/>
  <pivotFields>
    <pivotField name="OPERACIÓN" axis="axisRow" compact="0" outline="0" multipleItemSelectionAllowed="1" showAll="0" sortType="ascending">
      <items>
        <item x="5"/>
        <item x="3"/>
        <item x="0"/>
        <item x="4"/>
        <item x="2"/>
        <item x="1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PERARI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44.xml><?xml version="1.0" encoding="utf-8"?>
<pivotTableDefinition xmlns="http://schemas.openxmlformats.org/spreadsheetml/2006/main" name="C.CALIDAD JEAN NAPOLES" cacheId="143" dataCaption="" compact="0" compactData="0">
  <location ref="L2:N11" firstHeaderRow="0" firstDataRow="2" firstDataCol="0"/>
  <pivotFields>
    <pivotField name="OPERACIÓN" axis="axisRow" compact="0" outline="0" multipleItemSelectionAllowed="1" showAll="0" sortType="ascending">
      <items>
        <item x="6"/>
        <item x="3"/>
        <item x="0"/>
        <item x="5"/>
        <item x="2"/>
        <item x="4"/>
        <item x="1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PERARI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45.xml><?xml version="1.0" encoding="utf-8"?>
<pivotTableDefinition xmlns="http://schemas.openxmlformats.org/spreadsheetml/2006/main" name=" C.CALIDAD CAM. POLO SPEED" cacheId="144" dataCaption="" compact="0" compactData="0">
  <location ref="L2:N9" firstHeaderRow="0" firstDataRow="2" firstDataCol="0"/>
  <pivotFields>
    <pivotField name="OPERACIÓN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PRECEDENC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QUINA" compact="0" outline="0" multipleItemSelectionAllowed="1" showAll="0">
      <items>
        <item x="0"/>
        <item x="1"/>
        <item x="2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OPERARIO" compact="0" outline="0" multipleItemSelectionAllowed="1" showAll="0">
      <items>
        <item x="0"/>
        <item x="1"/>
        <item x="2"/>
        <item x="3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46.xml><?xml version="1.0" encoding="utf-8"?>
<pivotTableDefinition xmlns="http://schemas.openxmlformats.org/spreadsheetml/2006/main" name="CORTEE" cacheId="145" dataCaption="" compact="0" compactData="0">
  <location ref="L2:N9" firstHeaderRow="0" firstDataRow="2" firstDataCol="0"/>
  <pivotFields>
    <pivotField name="OPERACIÓN" axis="axisRow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PRECEDENCIA" compact="0" outline="0" multipleItemSelectionAllowed="1" showAll="0">
      <items>
        <item x="0"/>
        <item t="default"/>
      </items>
    </pivotField>
    <pivotField name="MAQUINA" compact="0" outline="0" multipleItemSelectionAllowed="1" showAll="0">
      <items>
        <item x="0"/>
        <item x="1"/>
        <item x="2"/>
        <item x="3"/>
        <item t="default"/>
      </items>
    </pivotField>
    <pivotField name="SAM" dataField="1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OPERARIO" compact="0" outline="0" multipleItemSelectionAllowed="1" showAll="0">
      <items>
        <item x="0"/>
        <item x="1"/>
        <item x="2"/>
        <item t="default"/>
      </items>
    </pivotField>
    <pivotField name="OP" compact="0" outline="0" multipleItemSelectionAllowed="1" showAll="0">
      <items>
        <item x="0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47.xml><?xml version="1.0" encoding="utf-8"?>
<pivotTableDefinition xmlns="http://schemas.openxmlformats.org/spreadsheetml/2006/main" name="C.CALIDAD PLANCHADO -CAM. OXFOR" cacheId="146" dataCaption="" compact="0" compactData="0">
  <location ref="L2:N6" firstHeaderRow="0" firstDataRow="2" firstDataCol="0"/>
  <pivotFields>
    <pivotField name="OPERACIÓN" axis="axisRow" compact="0" outline="0" multipleItemSelectionAllowed="1" showAll="0" sortType="ascending">
      <items>
        <item x="1"/>
        <item x="0"/>
        <item t="default"/>
      </items>
    </pivotField>
    <pivotField name="PRECEDENCIA" compact="0" outline="0" multipleItemSelectionAllowed="1" showAll="0">
      <items>
        <item x="0"/>
        <item x="1"/>
        <item t="default"/>
      </items>
    </pivotField>
    <pivotField name="MAQUINA" compact="0" outline="0" multipleItemSelectionAllowed="1" showAll="0">
      <items>
        <item x="0"/>
        <item x="1"/>
        <item t="default"/>
      </items>
    </pivotField>
    <pivotField name="SAM" dataField="1" compact="0" numFmtId="164" outline="0" multipleItemSelectionAllowed="1" showAll="0">
      <items>
        <item x="0"/>
        <item x="1"/>
        <item t="default"/>
      </items>
    </pivotField>
    <pivotField name="OPERARIO" compact="0" outline="0" multipleItemSelectionAllowed="1" showAll="0">
      <items>
        <item x="0"/>
        <item x="1"/>
        <item t="default"/>
      </items>
    </pivotField>
    <pivotField name="OP" compact="0" outline="0" multipleItemSelectionAllowed="1" showAll="0">
      <items>
        <item x="0"/>
        <item x="1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pivotTables/pivotTable148.xml><?xml version="1.0" encoding="utf-8"?>
<pivotTableDefinition xmlns="http://schemas.openxmlformats.org/spreadsheetml/2006/main" name="...." cacheId="147" dataCaption="" compact="0" compactData="0">
  <location ref="L2:N6" firstHeaderRow="0" firstDataRow="2" firstDataCol="0"/>
  <pivotFields>
    <pivotField name="OPERACIÓN" axis="axisRow" compact="0" outline="0" multipleItemSelectionAllowed="1" showAll="0" sortType="ascending">
      <items>
        <item x="1"/>
        <item x="0"/>
        <item t="default"/>
      </items>
    </pivotField>
    <pivotField name="PRECEDENCIA" compact="0" outline="0" multipleItemSelectionAllowed="1" showAll="0">
      <items>
        <item x="0"/>
        <item x="1"/>
        <item t="default"/>
      </items>
    </pivotField>
    <pivotField name="MAQUINA" compact="0" outline="0" multipleItemSelectionAllowed="1" showAll="0">
      <items>
        <item x="0"/>
        <item x="1"/>
        <item t="default"/>
      </items>
    </pivotField>
    <pivotField name="SAM" dataField="1" compact="0" outline="0" multipleItemSelectionAllowed="1" showAll="0">
      <items>
        <item x="0"/>
        <item x="1"/>
        <item t="default"/>
      </items>
    </pivotField>
    <pivotField name="OPERARIO" compact="0" outline="0" multipleItemSelectionAllowed="1" showAll="0">
      <items>
        <item x="0"/>
        <item x="1"/>
        <item t="default"/>
      </items>
    </pivotField>
    <pivotField name="OP" compact="0" outline="0" multipleItemSelectionAllowed="1" showAll="0">
      <items>
        <item x="0"/>
        <item x="1"/>
        <item t="default"/>
      </items>
    </pivotField>
    <pivotField name="SECCIÓN" compact="0" outline="0" multipleItemSelectionAllowed="1" showAll="0">
      <items>
        <item x="0"/>
        <item t="default"/>
      </items>
    </pivotField>
    <pivotField name="OPERARIO A" axis="axisRow" compact="0" outline="0" multipleItemSelectionAllowed="1" showAll="0" sortType="ascending">
      <items>
        <item x="0"/>
        <item t="default"/>
      </items>
    </pivotField>
  </pivotFields>
  <rowFields>
    <field x="7"/>
    <field x="0"/>
  </rowFields>
  <dataFields>
    <dataField name="Suma de SAM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5.xm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6.xm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7.xm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8.xm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9.xm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0.xm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1.xm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2.xm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3.xm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4.xm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5.xm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6.xm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7.xm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8.xml"/><Relationship Id="rId2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9.xml"/><Relationship Id="rId2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0.xml"/><Relationship Id="rId2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1.xml"/><Relationship Id="rId2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2.xml"/><Relationship Id="rId2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3.xml"/><Relationship Id="rId2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4.xml"/><Relationship Id="rId2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5.xml"/><Relationship Id="rId2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6.xml"/><Relationship Id="rId2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7.xml"/><Relationship Id="rId2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8.xml"/><Relationship Id="rId2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9.xml"/><Relationship Id="rId2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0.xml"/><Relationship Id="rId2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1.xml"/><Relationship Id="rId2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2.xml"/><Relationship Id="rId2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3.xml"/><Relationship Id="rId2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4.xml"/><Relationship Id="rId2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5.xml"/><Relationship Id="rId2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6.xml"/><Relationship Id="rId2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7.xml"/><Relationship Id="rId2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8.xml"/><Relationship Id="rId2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9.xml"/><Relationship Id="rId2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0.xml"/><Relationship Id="rId2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1.xml"/><Relationship Id="rId2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2.xml"/><Relationship Id="rId2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3.xml"/><Relationship Id="rId2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4.xml"/><Relationship Id="rId2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5.xml"/><Relationship Id="rId2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6.xml"/><Relationship Id="rId2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7.xml"/><Relationship Id="rId2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8.xml"/><Relationship Id="rId2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9.xml"/><Relationship Id="rId2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0.xml"/><Relationship Id="rId2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1.xml"/><Relationship Id="rId2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2.xml"/><Relationship Id="rId2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3.xml"/><Relationship Id="rId2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4.xml"/><Relationship Id="rId2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5.xml"/><Relationship Id="rId2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6.xml"/><Relationship Id="rId2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7.xml"/><Relationship Id="rId2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8.xml"/><Relationship Id="rId2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9.xml"/><Relationship Id="rId2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0.xml"/><Relationship Id="rId2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1.xml"/><Relationship Id="rId2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2.xml"/><Relationship Id="rId2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3.xml"/><Relationship Id="rId2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4.xml"/><Relationship Id="rId2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5.xml"/><Relationship Id="rId2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6.xml"/><Relationship Id="rId2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7.xml"/><Relationship Id="rId2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8.xml"/><Relationship Id="rId2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9.xml"/><Relationship Id="rId2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0.xml"/><Relationship Id="rId2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1.xml"/><Relationship Id="rId2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2.xml"/><Relationship Id="rId2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3.xml"/><Relationship Id="rId2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4.xml"/><Relationship Id="rId2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5.xml"/><Relationship Id="rId2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6.xml"/><Relationship Id="rId2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7.xml"/><Relationship Id="rId2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8.xml"/><Relationship Id="rId2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9.xml"/><Relationship Id="rId2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0.xml"/><Relationship Id="rId2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1.xml"/><Relationship Id="rId2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2.xml"/><Relationship Id="rId2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3.xml"/><Relationship Id="rId2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4.xml"/><Relationship Id="rId2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5.xml"/><Relationship Id="rId2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6.xml"/><Relationship Id="rId2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7.xml"/><Relationship Id="rId2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8.xml"/><Relationship Id="rId2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9.xml"/><Relationship Id="rId2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0.xml"/><Relationship Id="rId2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1.xml"/><Relationship Id="rId2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2.xml"/><Relationship Id="rId2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3.xml"/><Relationship Id="rId2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4.xml"/><Relationship Id="rId2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5.xml"/><Relationship Id="rId2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6.xml"/><Relationship Id="rId2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7.xml"/><Relationship Id="rId2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8.xml"/><Relationship Id="rId2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9.xml"/><Relationship Id="rId2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0.xml"/><Relationship Id="rId2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1.xml"/><Relationship Id="rId2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2.xml"/><Relationship Id="rId2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3.xml"/><Relationship Id="rId2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4.xml"/><Relationship Id="rId2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5.xml"/><Relationship Id="rId2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6.xml"/><Relationship Id="rId2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7.xml"/><Relationship Id="rId2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8.xml"/><Relationship Id="rId2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9.xml"/><Relationship Id="rId2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0.xml"/><Relationship Id="rId2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1.xml"/><Relationship Id="rId2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2.xml"/><Relationship Id="rId2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3.xml"/><Relationship Id="rId2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4.xml"/><Relationship Id="rId2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5.xml"/><Relationship Id="rId2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6.xml"/><Relationship Id="rId2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7.xml"/><Relationship Id="rId2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8.xml"/><Relationship Id="rId2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9.xml"/><Relationship Id="rId2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0.xml"/><Relationship Id="rId2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1.xml"/><Relationship Id="rId2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2.xml"/><Relationship Id="rId2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3.xml"/><Relationship Id="rId2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4.xml"/><Relationship Id="rId2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5.xml"/><Relationship Id="rId2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6.xml"/><Relationship Id="rId2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7.xml"/><Relationship Id="rId2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8.xml"/><Relationship Id="rId2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9.xml"/><Relationship Id="rId2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0.xml"/><Relationship Id="rId2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1.xml"/><Relationship Id="rId2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2.xml"/><Relationship Id="rId2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3.xml"/><Relationship Id="rId2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4.xml"/><Relationship Id="rId2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5.xml"/><Relationship Id="rId2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6.xml"/><Relationship Id="rId2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7.xml"/><Relationship Id="rId2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8.xml"/><Relationship Id="rId2" Type="http://schemas.openxmlformats.org/officeDocument/2006/relationships/drawing" Target="../drawings/drawing15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8" t="s">
        <v>11</v>
      </c>
      <c r="C3" s="7"/>
      <c r="D3" s="9" t="s">
        <v>12</v>
      </c>
      <c r="E3" s="10">
        <v>88.9</v>
      </c>
      <c r="F3" s="11" t="s">
        <v>13</v>
      </c>
      <c r="G3" s="12"/>
      <c r="H3" s="13"/>
      <c r="I3" s="14" t="s">
        <v>13</v>
      </c>
      <c r="J3" s="15"/>
      <c r="K3" s="4"/>
    </row>
    <row r="4" ht="14.25" customHeight="1">
      <c r="A4" s="7" t="s">
        <v>16</v>
      </c>
      <c r="B4" s="8" t="s">
        <v>17</v>
      </c>
      <c r="C4" s="7"/>
      <c r="D4" s="9" t="s">
        <v>12</v>
      </c>
      <c r="E4" s="10">
        <v>62.3</v>
      </c>
      <c r="F4" s="11" t="s">
        <v>18</v>
      </c>
      <c r="G4" s="12"/>
      <c r="H4" s="13"/>
      <c r="I4" s="14" t="s">
        <v>18</v>
      </c>
      <c r="J4" s="15"/>
      <c r="K4" s="4"/>
    </row>
    <row r="5" ht="14.25" customHeight="1">
      <c r="A5" s="7" t="s">
        <v>20</v>
      </c>
      <c r="B5" s="8" t="s">
        <v>21</v>
      </c>
      <c r="C5" s="7"/>
      <c r="D5" s="9" t="s">
        <v>12</v>
      </c>
      <c r="E5" s="10">
        <v>59.0</v>
      </c>
      <c r="F5" s="11" t="s">
        <v>22</v>
      </c>
      <c r="G5" s="12"/>
      <c r="H5" s="13"/>
      <c r="I5" s="14" t="s">
        <v>22</v>
      </c>
      <c r="J5" s="15"/>
      <c r="K5" s="4"/>
    </row>
    <row r="6" ht="14.25" customHeight="1">
      <c r="A6" s="7" t="s">
        <v>24</v>
      </c>
      <c r="B6" s="8" t="s">
        <v>15</v>
      </c>
      <c r="C6" s="7"/>
      <c r="D6" s="9" t="s">
        <v>12</v>
      </c>
      <c r="E6" s="10">
        <v>50.4</v>
      </c>
      <c r="F6" s="11" t="s">
        <v>14</v>
      </c>
      <c r="G6" s="12"/>
      <c r="H6" s="13"/>
      <c r="I6" s="14" t="s">
        <v>14</v>
      </c>
      <c r="J6" s="15"/>
      <c r="K6" s="5"/>
    </row>
    <row r="7" ht="14.25" customHeight="1">
      <c r="A7" s="7" t="s">
        <v>25</v>
      </c>
      <c r="B7" s="8" t="s">
        <v>26</v>
      </c>
      <c r="C7" s="7"/>
      <c r="D7" s="9" t="s">
        <v>12</v>
      </c>
      <c r="E7" s="10">
        <v>120.4</v>
      </c>
      <c r="F7" s="11" t="s">
        <v>22</v>
      </c>
      <c r="G7" s="12"/>
      <c r="H7" s="13"/>
      <c r="I7" s="14" t="s">
        <v>22</v>
      </c>
      <c r="J7" s="15"/>
      <c r="K7" s="5"/>
    </row>
    <row r="8" ht="14.25" customHeight="1">
      <c r="A8" s="7" t="s">
        <v>28</v>
      </c>
      <c r="B8" s="8" t="s">
        <v>29</v>
      </c>
      <c r="C8" s="7"/>
      <c r="D8" s="9" t="s">
        <v>12</v>
      </c>
      <c r="E8" s="10">
        <v>42.3</v>
      </c>
      <c r="F8" s="18" t="s">
        <v>30</v>
      </c>
      <c r="G8" s="12"/>
      <c r="H8" s="13"/>
      <c r="I8" s="14" t="s">
        <v>30</v>
      </c>
      <c r="J8" s="15"/>
      <c r="K8" s="5"/>
      <c r="P8" s="19"/>
    </row>
    <row r="9" ht="14.25" customHeight="1">
      <c r="A9" s="7" t="s">
        <v>32</v>
      </c>
      <c r="B9" s="8" t="s">
        <v>19</v>
      </c>
      <c r="C9" s="7"/>
      <c r="D9" s="9" t="s">
        <v>12</v>
      </c>
      <c r="E9" s="10">
        <v>57.3</v>
      </c>
      <c r="F9" s="18" t="s">
        <v>14</v>
      </c>
      <c r="G9" s="12"/>
      <c r="H9" s="13"/>
      <c r="I9" s="14" t="s">
        <v>14</v>
      </c>
      <c r="J9" s="15"/>
      <c r="K9" s="5"/>
      <c r="P9" s="19"/>
    </row>
    <row r="10" ht="14.25" customHeight="1">
      <c r="A10" s="7" t="s">
        <v>34</v>
      </c>
      <c r="B10" s="8" t="s">
        <v>35</v>
      </c>
      <c r="C10" s="7"/>
      <c r="D10" s="9" t="s">
        <v>12</v>
      </c>
      <c r="E10" s="10">
        <v>48.2</v>
      </c>
      <c r="F10" s="11" t="s">
        <v>30</v>
      </c>
      <c r="G10" s="12"/>
      <c r="H10" s="13"/>
      <c r="I10" s="14" t="s">
        <v>30</v>
      </c>
      <c r="J10" s="15"/>
      <c r="K10" s="5"/>
      <c r="P10" s="19"/>
    </row>
    <row r="11" ht="14.25" customHeight="1">
      <c r="A11" s="7" t="s">
        <v>36</v>
      </c>
      <c r="B11" s="8" t="s">
        <v>31</v>
      </c>
      <c r="C11" s="7"/>
      <c r="D11" s="9" t="s">
        <v>37</v>
      </c>
      <c r="E11" s="10">
        <v>36.7</v>
      </c>
      <c r="F11" s="18" t="s">
        <v>18</v>
      </c>
      <c r="G11" s="12"/>
      <c r="H11" s="13"/>
      <c r="I11" s="14" t="s">
        <v>18</v>
      </c>
      <c r="J11" s="15"/>
      <c r="K11" s="5"/>
      <c r="P11" s="19"/>
    </row>
    <row r="12" ht="14.25" customHeight="1">
      <c r="A12" s="7" t="s">
        <v>38</v>
      </c>
      <c r="B12" s="8" t="s">
        <v>39</v>
      </c>
      <c r="C12" s="7"/>
      <c r="D12" s="9" t="s">
        <v>40</v>
      </c>
      <c r="E12" s="10">
        <v>21.0</v>
      </c>
      <c r="F12" s="18" t="s">
        <v>41</v>
      </c>
      <c r="G12" s="12"/>
      <c r="H12" s="13"/>
      <c r="I12" s="14" t="s">
        <v>41</v>
      </c>
      <c r="J12" s="15"/>
      <c r="K12" s="5"/>
      <c r="P12" s="19"/>
    </row>
    <row r="13" ht="14.25" customHeight="1">
      <c r="A13" s="7" t="s">
        <v>43</v>
      </c>
      <c r="B13" s="8" t="s">
        <v>44</v>
      </c>
      <c r="C13" s="7"/>
      <c r="D13" s="9" t="s">
        <v>12</v>
      </c>
      <c r="E13" s="10">
        <v>26.6</v>
      </c>
      <c r="F13" s="18" t="s">
        <v>41</v>
      </c>
      <c r="G13" s="12"/>
      <c r="H13" s="13"/>
      <c r="I13" s="14" t="s">
        <v>41</v>
      </c>
      <c r="J13" s="15"/>
      <c r="P13" s="19"/>
    </row>
    <row r="14" ht="14.25" customHeight="1">
      <c r="A14" s="7" t="s">
        <v>46</v>
      </c>
      <c r="B14" s="8" t="s">
        <v>47</v>
      </c>
      <c r="C14" s="7"/>
      <c r="D14" s="9" t="s">
        <v>37</v>
      </c>
      <c r="E14" s="10">
        <v>11.8</v>
      </c>
      <c r="F14" s="18" t="s">
        <v>41</v>
      </c>
      <c r="G14" s="20"/>
      <c r="H14" s="13"/>
      <c r="I14" s="14" t="s">
        <v>41</v>
      </c>
      <c r="J14" s="15"/>
      <c r="P14" s="19"/>
    </row>
    <row r="15" ht="14.25" customHeight="1">
      <c r="A15" s="7" t="s">
        <v>50</v>
      </c>
      <c r="B15" s="8" t="s">
        <v>42</v>
      </c>
      <c r="C15" s="7"/>
      <c r="D15" s="9" t="s">
        <v>12</v>
      </c>
      <c r="E15" s="10">
        <v>41.0</v>
      </c>
      <c r="F15" s="18" t="s">
        <v>22</v>
      </c>
      <c r="G15" s="12"/>
      <c r="H15" s="13"/>
      <c r="I15" s="14" t="s">
        <v>22</v>
      </c>
      <c r="J15" s="15"/>
    </row>
    <row r="16" ht="14.25" customHeight="1">
      <c r="A16" s="7" t="s">
        <v>52</v>
      </c>
      <c r="B16" s="8" t="s">
        <v>27</v>
      </c>
      <c r="C16" s="7"/>
      <c r="D16" s="9" t="s">
        <v>37</v>
      </c>
      <c r="E16" s="10">
        <v>156.0</v>
      </c>
      <c r="F16" s="18" t="s">
        <v>18</v>
      </c>
      <c r="G16" s="12"/>
      <c r="H16" s="13"/>
      <c r="I16" s="14" t="s">
        <v>18</v>
      </c>
      <c r="J16" s="15"/>
    </row>
    <row r="17" ht="14.25" customHeight="1">
      <c r="A17" s="7" t="s">
        <v>54</v>
      </c>
      <c r="B17" s="21" t="s">
        <v>49</v>
      </c>
      <c r="C17" s="7"/>
      <c r="D17" s="9" t="s">
        <v>12</v>
      </c>
      <c r="E17" s="10">
        <v>42.9</v>
      </c>
      <c r="F17" s="18" t="s">
        <v>48</v>
      </c>
      <c r="G17" s="20"/>
      <c r="H17" s="13"/>
      <c r="I17" s="14" t="s">
        <v>48</v>
      </c>
      <c r="J17" s="15"/>
    </row>
    <row r="18" ht="14.25" customHeight="1">
      <c r="A18" s="7" t="s">
        <v>56</v>
      </c>
      <c r="B18" s="8" t="s">
        <v>51</v>
      </c>
      <c r="C18" s="7"/>
      <c r="D18" s="9" t="s">
        <v>12</v>
      </c>
      <c r="E18" s="10">
        <v>16.2</v>
      </c>
      <c r="F18" s="18" t="s">
        <v>48</v>
      </c>
      <c r="G18" s="20"/>
      <c r="H18" s="13"/>
      <c r="I18" s="14" t="s">
        <v>48</v>
      </c>
      <c r="J18" s="15"/>
    </row>
    <row r="19" ht="14.25" customHeight="1">
      <c r="A19" s="7" t="s">
        <v>57</v>
      </c>
      <c r="B19" s="8" t="s">
        <v>58</v>
      </c>
      <c r="C19" s="7"/>
      <c r="D19" s="9" t="s">
        <v>12</v>
      </c>
      <c r="E19" s="10">
        <v>95.2</v>
      </c>
      <c r="F19" s="18" t="s">
        <v>59</v>
      </c>
      <c r="G19" s="12"/>
      <c r="H19" s="13"/>
      <c r="I19" s="14" t="s">
        <v>59</v>
      </c>
      <c r="J19" s="15"/>
    </row>
    <row r="20" ht="14.25" customHeight="1">
      <c r="A20" s="7" t="s">
        <v>60</v>
      </c>
      <c r="B20" s="8" t="s">
        <v>61</v>
      </c>
      <c r="C20" s="7"/>
      <c r="D20" s="9" t="s">
        <v>12</v>
      </c>
      <c r="E20" s="10">
        <v>35.1</v>
      </c>
      <c r="F20" s="18" t="s">
        <v>30</v>
      </c>
      <c r="G20" s="12"/>
      <c r="H20" s="13"/>
      <c r="I20" s="14" t="s">
        <v>30</v>
      </c>
      <c r="J20" s="15"/>
    </row>
    <row r="21" ht="14.25" customHeight="1">
      <c r="A21" s="7" t="s">
        <v>63</v>
      </c>
      <c r="B21" s="8" t="s">
        <v>64</v>
      </c>
      <c r="C21" s="7"/>
      <c r="D21" s="9" t="s">
        <v>40</v>
      </c>
      <c r="E21" s="10">
        <v>35.4</v>
      </c>
      <c r="F21" s="18" t="s">
        <v>41</v>
      </c>
      <c r="G21" s="12"/>
      <c r="H21" s="13"/>
      <c r="I21" s="14" t="s">
        <v>41</v>
      </c>
      <c r="J21" s="15"/>
    </row>
    <row r="22" ht="14.25" customHeight="1">
      <c r="A22" s="7" t="s">
        <v>66</v>
      </c>
      <c r="B22" s="8" t="s">
        <v>65</v>
      </c>
      <c r="C22" s="7"/>
      <c r="D22" s="9" t="s">
        <v>37</v>
      </c>
      <c r="E22" s="10">
        <v>27.7</v>
      </c>
      <c r="F22" s="11" t="s">
        <v>41</v>
      </c>
      <c r="G22" s="12"/>
      <c r="H22" s="13"/>
      <c r="I22" s="14" t="s">
        <v>41</v>
      </c>
      <c r="J22" s="15"/>
    </row>
    <row r="23" ht="14.25" customHeight="1">
      <c r="A23" s="7" t="s">
        <v>68</v>
      </c>
      <c r="B23" s="8" t="s">
        <v>69</v>
      </c>
      <c r="C23" s="7"/>
      <c r="D23" s="9" t="s">
        <v>40</v>
      </c>
      <c r="E23" s="10">
        <v>37.1</v>
      </c>
      <c r="F23" s="18" t="s">
        <v>13</v>
      </c>
      <c r="G23" s="20"/>
      <c r="H23" s="13"/>
      <c r="I23" s="14" t="s">
        <v>13</v>
      </c>
      <c r="J23" s="15"/>
    </row>
    <row r="24" ht="14.25" customHeight="1">
      <c r="A24" s="7" t="s">
        <v>70</v>
      </c>
      <c r="B24" s="8" t="s">
        <v>67</v>
      </c>
      <c r="C24" s="22"/>
      <c r="D24" s="23" t="s">
        <v>37</v>
      </c>
      <c r="E24" s="24">
        <v>36.1</v>
      </c>
      <c r="F24" s="11" t="s">
        <v>41</v>
      </c>
      <c r="G24" s="12"/>
      <c r="H24" s="13"/>
      <c r="I24" s="14" t="s">
        <v>41</v>
      </c>
      <c r="J24" s="15"/>
    </row>
    <row r="25" ht="14.25" customHeight="1">
      <c r="A25" s="7" t="s">
        <v>71</v>
      </c>
      <c r="B25" s="8" t="s">
        <v>72</v>
      </c>
      <c r="C25" s="7"/>
      <c r="D25" s="9" t="s">
        <v>40</v>
      </c>
      <c r="E25" s="10">
        <v>46.5</v>
      </c>
      <c r="F25" s="11" t="s">
        <v>73</v>
      </c>
      <c r="G25" s="12"/>
      <c r="H25" s="13"/>
      <c r="I25" s="14" t="s">
        <v>73</v>
      </c>
      <c r="J25" s="15"/>
    </row>
    <row r="26" ht="14.25" customHeight="1">
      <c r="A26" s="7" t="s">
        <v>75</v>
      </c>
      <c r="B26" s="8" t="s">
        <v>62</v>
      </c>
      <c r="C26" s="7"/>
      <c r="D26" s="9" t="s">
        <v>37</v>
      </c>
      <c r="E26" s="10">
        <v>29.6</v>
      </c>
      <c r="F26" s="11" t="s">
        <v>41</v>
      </c>
      <c r="G26" s="12"/>
      <c r="H26" s="13"/>
      <c r="I26" s="14" t="s">
        <v>41</v>
      </c>
      <c r="J26" s="15"/>
    </row>
    <row r="27" ht="14.25" customHeight="1">
      <c r="A27" s="7" t="s">
        <v>76</v>
      </c>
      <c r="B27" s="8" t="s">
        <v>53</v>
      </c>
      <c r="C27" s="22"/>
      <c r="D27" s="23" t="s">
        <v>12</v>
      </c>
      <c r="E27" s="24">
        <v>6.8</v>
      </c>
      <c r="F27" s="11" t="s">
        <v>48</v>
      </c>
      <c r="G27" s="12"/>
      <c r="H27" s="13"/>
      <c r="I27" s="14" t="s">
        <v>48</v>
      </c>
      <c r="J27" s="15"/>
    </row>
    <row r="28" ht="14.25" customHeight="1">
      <c r="A28" s="9" t="s">
        <v>77</v>
      </c>
      <c r="B28" s="25" t="s">
        <v>78</v>
      </c>
      <c r="C28" s="22"/>
      <c r="D28" s="23" t="s">
        <v>12</v>
      </c>
      <c r="E28" s="24">
        <v>123.6</v>
      </c>
      <c r="F28" s="11" t="s">
        <v>48</v>
      </c>
      <c r="G28" s="12"/>
      <c r="H28" s="13"/>
      <c r="I28" s="26" t="s">
        <v>48</v>
      </c>
    </row>
    <row r="29" ht="14.25" customHeight="1">
      <c r="A29" s="9" t="s">
        <v>79</v>
      </c>
      <c r="B29" s="25" t="s">
        <v>80</v>
      </c>
      <c r="C29" s="22"/>
      <c r="D29" s="23" t="s">
        <v>12</v>
      </c>
      <c r="E29" s="24">
        <v>181.5</v>
      </c>
      <c r="F29" s="11" t="s">
        <v>30</v>
      </c>
      <c r="G29" s="12"/>
      <c r="H29" s="13"/>
      <c r="I29" s="26" t="s">
        <v>30</v>
      </c>
    </row>
    <row r="30" ht="14.25" customHeight="1">
      <c r="A30" s="9" t="s">
        <v>82</v>
      </c>
      <c r="B30" s="25" t="s">
        <v>83</v>
      </c>
      <c r="C30" s="22"/>
      <c r="D30" s="23" t="s">
        <v>37</v>
      </c>
      <c r="E30" s="24">
        <v>83.8</v>
      </c>
      <c r="F30" s="11" t="s">
        <v>41</v>
      </c>
      <c r="G30" s="12"/>
      <c r="H30" s="13"/>
      <c r="I30" s="26" t="s">
        <v>41</v>
      </c>
    </row>
    <row r="31" ht="14.25" customHeight="1">
      <c r="A31" s="9" t="s">
        <v>84</v>
      </c>
      <c r="B31" s="25" t="s">
        <v>85</v>
      </c>
      <c r="C31" s="22"/>
      <c r="D31" s="23" t="s">
        <v>12</v>
      </c>
      <c r="E31" s="24">
        <v>111.3</v>
      </c>
      <c r="F31" s="11" t="s">
        <v>59</v>
      </c>
      <c r="G31" s="12"/>
      <c r="H31" s="13"/>
      <c r="I31" s="26" t="s">
        <v>59</v>
      </c>
    </row>
    <row r="32" ht="14.25" customHeight="1">
      <c r="E32" s="27">
        <f>SUM(E3:E31)</f>
        <v>1730.7</v>
      </c>
    </row>
    <row r="33" ht="14.25" customHeight="1"/>
    <row r="34" ht="14.25" customHeight="1"/>
    <row r="35" ht="14.25" customHeight="1"/>
    <row r="36" ht="14.25" customHeight="1"/>
    <row r="37" ht="14.25" customHeight="1">
      <c r="N37" s="17"/>
    </row>
    <row r="38" ht="14.25" customHeight="1">
      <c r="B38" s="28" t="s">
        <v>89</v>
      </c>
      <c r="D38" s="29">
        <v>10.0</v>
      </c>
      <c r="N38" s="17"/>
    </row>
    <row r="39" ht="14.25" customHeight="1">
      <c r="B39" s="28" t="s">
        <v>90</v>
      </c>
      <c r="D39" s="29">
        <v>1.0</v>
      </c>
      <c r="N39" s="17"/>
    </row>
    <row r="40" ht="14.25" customHeight="1">
      <c r="B40" s="28" t="s">
        <v>91</v>
      </c>
      <c r="D40" s="29">
        <v>3.5</v>
      </c>
      <c r="N40" s="17"/>
    </row>
    <row r="41" ht="14.25" customHeight="1">
      <c r="B41" s="28" t="s">
        <v>92</v>
      </c>
      <c r="D41" s="30">
        <f>+D40*D39*D38</f>
        <v>35</v>
      </c>
      <c r="N41" s="17"/>
    </row>
    <row r="42" ht="14.25" customHeight="1">
      <c r="B42" s="28" t="s">
        <v>93</v>
      </c>
      <c r="D42" s="30">
        <f>+D41*3600</f>
        <v>126000</v>
      </c>
      <c r="N42" s="17"/>
    </row>
    <row r="43" ht="14.25" customHeight="1">
      <c r="B43" s="28" t="s">
        <v>4</v>
      </c>
      <c r="D43" s="31">
        <f>E32</f>
        <v>1730.7</v>
      </c>
      <c r="N43" s="17"/>
    </row>
    <row r="44" ht="14.25" customHeight="1">
      <c r="B44" s="28" t="s">
        <v>94</v>
      </c>
      <c r="D44" s="32">
        <f>+D42/D43</f>
        <v>72.80291212</v>
      </c>
      <c r="E44" s="28" t="s">
        <v>95</v>
      </c>
      <c r="F44" s="6">
        <f>D44*0.9</f>
        <v>65.5226209</v>
      </c>
    </row>
    <row r="45" ht="14.25" customHeight="1">
      <c r="B45" s="28"/>
      <c r="D45" s="28"/>
    </row>
    <row r="46" ht="14.25" customHeight="1">
      <c r="B46" s="28" t="s">
        <v>96</v>
      </c>
      <c r="D46" s="28" t="s">
        <v>97</v>
      </c>
    </row>
    <row r="47" ht="14.25" customHeight="1">
      <c r="B47" s="28" t="s">
        <v>98</v>
      </c>
      <c r="D47" s="29">
        <v>105.9</v>
      </c>
    </row>
    <row r="48" ht="14.25" customHeight="1">
      <c r="B48" s="28" t="s">
        <v>99</v>
      </c>
      <c r="D48" s="29">
        <f>D47*D38</f>
        <v>1059</v>
      </c>
    </row>
    <row r="49" ht="14.25" customHeight="1">
      <c r="B49" s="28" t="s">
        <v>95</v>
      </c>
      <c r="D49" s="33">
        <f>+D42/D48</f>
        <v>118.98017</v>
      </c>
    </row>
    <row r="50" ht="14.25" customHeight="1">
      <c r="B50" s="28"/>
      <c r="D50" s="28"/>
    </row>
    <row r="51" ht="14.25" customHeight="1">
      <c r="B51" s="28" t="s">
        <v>100</v>
      </c>
      <c r="D51" s="33">
        <f>+D49*0.85</f>
        <v>101.1331445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autoFilter ref="$A$2:$H$32"/>
  <printOptions/>
  <pageMargins bottom="0.75" footer="0.0" header="0.0" left="0.7" right="0.7" top="0.75"/>
  <pageSetup scale="70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28.43"/>
    <col customWidth="1" min="3" max="3" width="13.14"/>
    <col customWidth="1" min="4" max="4" width="14.29"/>
    <col customWidth="1" min="5" max="5" width="11.43"/>
    <col customWidth="1" min="6" max="6" width="15.29"/>
    <col customWidth="1" min="7" max="8" width="10.71"/>
    <col customWidth="1" min="9" max="9" width="24.57"/>
    <col customWidth="1" min="10" max="10" width="15.43"/>
    <col customWidth="1" min="11" max="11" width="23.86"/>
    <col customWidth="1" min="12" max="12" width="15.43"/>
    <col customWidth="1" min="13" max="14" width="10.71"/>
  </cols>
  <sheetData>
    <row r="1">
      <c r="I1" s="28"/>
      <c r="J1" s="28"/>
      <c r="K1" s="28"/>
      <c r="L1" s="28"/>
    </row>
    <row r="2" ht="16.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7</v>
      </c>
      <c r="I2" s="2" t="s">
        <v>7</v>
      </c>
      <c r="J2" s="2" t="s">
        <v>4</v>
      </c>
      <c r="K2" s="2" t="s">
        <v>3</v>
      </c>
      <c r="L2" s="2" t="s">
        <v>101</v>
      </c>
    </row>
    <row r="3" ht="16.5" customHeight="1">
      <c r="A3" s="7" t="s">
        <v>10</v>
      </c>
      <c r="B3" s="34" t="s">
        <v>102</v>
      </c>
      <c r="C3" s="7" t="s">
        <v>103</v>
      </c>
      <c r="D3" s="7" t="s">
        <v>104</v>
      </c>
      <c r="E3" s="35">
        <f>2*2*1.21</f>
        <v>4.84</v>
      </c>
      <c r="F3" s="36" t="s">
        <v>105</v>
      </c>
      <c r="G3" s="7" t="s">
        <v>106</v>
      </c>
      <c r="I3" s="37" t="s">
        <v>107</v>
      </c>
      <c r="J3" s="37">
        <f t="shared" ref="J3:J12" si="1">+SUMIFS($E$3:$E$26,$F$3:$F$26,I3)</f>
        <v>54.45</v>
      </c>
      <c r="K3" s="37" t="s">
        <v>104</v>
      </c>
      <c r="L3" s="37"/>
    </row>
    <row r="4" ht="16.5" customHeight="1">
      <c r="A4" s="7" t="s">
        <v>16</v>
      </c>
      <c r="B4" s="34" t="s">
        <v>108</v>
      </c>
      <c r="C4" s="7" t="s">
        <v>103</v>
      </c>
      <c r="D4" s="7" t="s">
        <v>104</v>
      </c>
      <c r="E4" s="35">
        <f t="shared" ref="E4:E5" si="2">4*1.21</f>
        <v>4.84</v>
      </c>
      <c r="F4" s="36" t="s">
        <v>105</v>
      </c>
      <c r="G4" s="7" t="s">
        <v>106</v>
      </c>
      <c r="I4" s="37" t="s">
        <v>109</v>
      </c>
      <c r="J4" s="37">
        <f t="shared" si="1"/>
        <v>56.386</v>
      </c>
      <c r="K4" s="37" t="s">
        <v>110</v>
      </c>
      <c r="L4" s="37" t="s">
        <v>111</v>
      </c>
    </row>
    <row r="5" ht="16.5" customHeight="1">
      <c r="A5" s="7" t="s">
        <v>20</v>
      </c>
      <c r="B5" s="34" t="s">
        <v>112</v>
      </c>
      <c r="C5" s="7" t="s">
        <v>103</v>
      </c>
      <c r="D5" s="7" t="s">
        <v>104</v>
      </c>
      <c r="E5" s="35">
        <f t="shared" si="2"/>
        <v>4.84</v>
      </c>
      <c r="F5" s="36" t="s">
        <v>105</v>
      </c>
      <c r="G5" s="7" t="s">
        <v>106</v>
      </c>
      <c r="I5" s="37" t="s">
        <v>113</v>
      </c>
      <c r="J5" s="37">
        <f t="shared" si="1"/>
        <v>62.194</v>
      </c>
      <c r="K5" s="37" t="s">
        <v>114</v>
      </c>
      <c r="L5" s="37" t="s">
        <v>115</v>
      </c>
    </row>
    <row r="6" ht="16.5" customHeight="1">
      <c r="A6" s="7" t="s">
        <v>24</v>
      </c>
      <c r="B6" s="34" t="s">
        <v>116</v>
      </c>
      <c r="C6" s="7" t="s">
        <v>103</v>
      </c>
      <c r="D6" s="7" t="s">
        <v>110</v>
      </c>
      <c r="E6" s="35">
        <f>11.6*1.21</f>
        <v>14.036</v>
      </c>
      <c r="F6" s="36" t="s">
        <v>117</v>
      </c>
      <c r="G6" s="7" t="s">
        <v>106</v>
      </c>
      <c r="I6" s="37" t="s">
        <v>118</v>
      </c>
      <c r="J6" s="37">
        <f t="shared" si="1"/>
        <v>63.162</v>
      </c>
      <c r="K6" s="37" t="s">
        <v>110</v>
      </c>
      <c r="L6" s="37" t="s">
        <v>111</v>
      </c>
    </row>
    <row r="7" ht="16.5" customHeight="1">
      <c r="A7" s="7" t="s">
        <v>25</v>
      </c>
      <c r="B7" s="34" t="s">
        <v>119</v>
      </c>
      <c r="C7" s="7" t="s">
        <v>120</v>
      </c>
      <c r="D7" s="7" t="s">
        <v>110</v>
      </c>
      <c r="E7" s="35">
        <f>11*1.21</f>
        <v>13.31</v>
      </c>
      <c r="F7" s="36" t="s">
        <v>117</v>
      </c>
      <c r="G7" s="7" t="s">
        <v>106</v>
      </c>
      <c r="I7" s="37" t="s">
        <v>121</v>
      </c>
      <c r="J7" s="37">
        <f t="shared" si="1"/>
        <v>76.201</v>
      </c>
      <c r="K7" s="37" t="s">
        <v>114</v>
      </c>
      <c r="L7" s="37"/>
    </row>
    <row r="8" ht="16.5" customHeight="1">
      <c r="A8" s="7" t="s">
        <v>28</v>
      </c>
      <c r="B8" s="34" t="s">
        <v>122</v>
      </c>
      <c r="C8" s="7" t="s">
        <v>25</v>
      </c>
      <c r="D8" s="7" t="s">
        <v>114</v>
      </c>
      <c r="E8" s="35">
        <f>7*1.21*2</f>
        <v>16.94</v>
      </c>
      <c r="F8" s="36" t="s">
        <v>123</v>
      </c>
      <c r="G8" s="7" t="s">
        <v>106</v>
      </c>
      <c r="I8" s="37" t="s">
        <v>124</v>
      </c>
      <c r="J8" s="37">
        <f t="shared" si="1"/>
        <v>72.6</v>
      </c>
      <c r="K8" s="37" t="s">
        <v>110</v>
      </c>
      <c r="L8" s="37"/>
    </row>
    <row r="9" ht="16.5" customHeight="1">
      <c r="A9" s="7" t="s">
        <v>32</v>
      </c>
      <c r="B9" s="34" t="s">
        <v>125</v>
      </c>
      <c r="C9" s="7" t="s">
        <v>103</v>
      </c>
      <c r="D9" s="7" t="s">
        <v>110</v>
      </c>
      <c r="E9" s="35">
        <f>12*1.21</f>
        <v>14.52</v>
      </c>
      <c r="F9" s="36" t="s">
        <v>126</v>
      </c>
      <c r="G9" s="7" t="s">
        <v>127</v>
      </c>
      <c r="I9" s="37"/>
      <c r="J9" s="37">
        <f t="shared" si="1"/>
        <v>0</v>
      </c>
      <c r="K9" s="37" t="s">
        <v>110</v>
      </c>
      <c r="L9" s="37"/>
    </row>
    <row r="10" ht="16.5" customHeight="1">
      <c r="A10" s="7" t="s">
        <v>34</v>
      </c>
      <c r="B10" s="34" t="s">
        <v>128</v>
      </c>
      <c r="C10" s="7" t="s">
        <v>28</v>
      </c>
      <c r="D10" s="7" t="s">
        <v>104</v>
      </c>
      <c r="E10" s="35">
        <f>3.5*2*1.21</f>
        <v>8.47</v>
      </c>
      <c r="F10" s="36" t="s">
        <v>105</v>
      </c>
      <c r="G10" s="7" t="s">
        <v>106</v>
      </c>
      <c r="I10" s="37" t="s">
        <v>129</v>
      </c>
      <c r="J10" s="37">
        <f t="shared" si="1"/>
        <v>65.34</v>
      </c>
      <c r="K10" s="37" t="s">
        <v>130</v>
      </c>
      <c r="L10" s="37"/>
    </row>
    <row r="11" ht="16.5" customHeight="1">
      <c r="A11" s="7" t="s">
        <v>36</v>
      </c>
      <c r="B11" s="34" t="s">
        <v>131</v>
      </c>
      <c r="C11" s="7" t="s">
        <v>34</v>
      </c>
      <c r="D11" s="7" t="s">
        <v>114</v>
      </c>
      <c r="E11" s="35">
        <f>4.2*1.21*2</f>
        <v>10.164</v>
      </c>
      <c r="F11" s="36" t="s">
        <v>123</v>
      </c>
      <c r="G11" s="7" t="s">
        <v>106</v>
      </c>
      <c r="I11" s="37" t="s">
        <v>97</v>
      </c>
      <c r="J11" s="37">
        <f t="shared" si="1"/>
        <v>87.12</v>
      </c>
      <c r="K11" s="37" t="s">
        <v>114</v>
      </c>
      <c r="L11" s="37"/>
    </row>
    <row r="12" ht="16.5" customHeight="1">
      <c r="A12" s="7" t="s">
        <v>38</v>
      </c>
      <c r="B12" s="34" t="s">
        <v>132</v>
      </c>
      <c r="C12" s="7" t="s">
        <v>36</v>
      </c>
      <c r="D12" s="7" t="s">
        <v>114</v>
      </c>
      <c r="E12" s="35">
        <f>12*1.21*2</f>
        <v>29.04</v>
      </c>
      <c r="F12" s="36" t="s">
        <v>123</v>
      </c>
      <c r="G12" s="7" t="s">
        <v>106</v>
      </c>
      <c r="I12" s="37" t="s">
        <v>133</v>
      </c>
      <c r="J12" s="37">
        <f t="shared" si="1"/>
        <v>75.02</v>
      </c>
      <c r="K12" s="37" t="s">
        <v>134</v>
      </c>
      <c r="L12" s="37"/>
    </row>
    <row r="13" ht="16.5" customHeight="1">
      <c r="A13" s="7" t="s">
        <v>43</v>
      </c>
      <c r="B13" s="34" t="s">
        <v>135</v>
      </c>
      <c r="C13" s="7" t="s">
        <v>38</v>
      </c>
      <c r="D13" s="7" t="s">
        <v>110</v>
      </c>
      <c r="E13" s="35">
        <f>10*1.21*2</f>
        <v>24.2</v>
      </c>
      <c r="F13" s="36" t="s">
        <v>117</v>
      </c>
      <c r="G13" s="7" t="s">
        <v>106</v>
      </c>
      <c r="I13" s="37" t="s">
        <v>136</v>
      </c>
      <c r="J13" s="37">
        <f>+SUMIFS($E$3:$E$27,$F$3:$F$27,I13)</f>
        <v>72</v>
      </c>
      <c r="K13" s="37" t="s">
        <v>137</v>
      </c>
      <c r="L13" s="37"/>
    </row>
    <row r="14" ht="16.5" customHeight="1">
      <c r="A14" s="7" t="s">
        <v>46</v>
      </c>
      <c r="B14" s="34" t="s">
        <v>138</v>
      </c>
      <c r="C14" s="7" t="s">
        <v>43</v>
      </c>
      <c r="D14" s="7" t="s">
        <v>114</v>
      </c>
      <c r="E14" s="35">
        <f>12*2*1.21</f>
        <v>29.04</v>
      </c>
      <c r="F14" s="36" t="s">
        <v>139</v>
      </c>
      <c r="G14" s="7" t="s">
        <v>106</v>
      </c>
      <c r="I14" s="28"/>
      <c r="J14" s="28"/>
      <c r="K14" s="28"/>
      <c r="L14" s="28"/>
    </row>
    <row r="15" ht="16.5" customHeight="1">
      <c r="A15" s="7" t="s">
        <v>50</v>
      </c>
      <c r="B15" s="34" t="s">
        <v>140</v>
      </c>
      <c r="C15" s="7" t="s">
        <v>141</v>
      </c>
      <c r="D15" s="7" t="s">
        <v>114</v>
      </c>
      <c r="E15" s="35">
        <f>24.1*1.21</f>
        <v>29.161</v>
      </c>
      <c r="F15" s="36" t="s">
        <v>139</v>
      </c>
      <c r="G15" s="7" t="s">
        <v>106</v>
      </c>
      <c r="I15" s="38" t="s">
        <v>89</v>
      </c>
      <c r="J15" s="39">
        <v>10.0</v>
      </c>
      <c r="K15" s="38" t="s">
        <v>142</v>
      </c>
      <c r="L15" s="40">
        <v>2417511.0</v>
      </c>
    </row>
    <row r="16" ht="16.5" customHeight="1">
      <c r="A16" s="7" t="s">
        <v>52</v>
      </c>
      <c r="B16" s="34" t="s">
        <v>143</v>
      </c>
      <c r="C16" s="7" t="s">
        <v>50</v>
      </c>
      <c r="D16" s="7" t="s">
        <v>114</v>
      </c>
      <c r="E16" s="35">
        <v>18.0</v>
      </c>
      <c r="F16" s="36" t="s">
        <v>139</v>
      </c>
      <c r="G16" s="7" t="s">
        <v>106</v>
      </c>
      <c r="I16" s="38" t="s">
        <v>90</v>
      </c>
      <c r="J16" s="28">
        <v>1.0</v>
      </c>
      <c r="K16" s="38" t="s">
        <v>144</v>
      </c>
      <c r="L16" s="40">
        <f>+L15/30</f>
        <v>80583.7</v>
      </c>
    </row>
    <row r="17" ht="16.5" customHeight="1">
      <c r="A17" s="7" t="s">
        <v>54</v>
      </c>
      <c r="B17" s="34" t="s">
        <v>145</v>
      </c>
      <c r="C17" s="7" t="s">
        <v>52</v>
      </c>
      <c r="D17" s="7" t="s">
        <v>110</v>
      </c>
      <c r="E17" s="35">
        <f>8.2*1.21</f>
        <v>9.922</v>
      </c>
      <c r="F17" s="36" t="s">
        <v>126</v>
      </c>
      <c r="G17" s="7" t="s">
        <v>106</v>
      </c>
      <c r="I17" s="38" t="s">
        <v>91</v>
      </c>
      <c r="J17" s="29">
        <v>7.5</v>
      </c>
      <c r="K17" s="38" t="s">
        <v>146</v>
      </c>
      <c r="L17" s="40">
        <f>+L16/8</f>
        <v>10072.9625</v>
      </c>
    </row>
    <row r="18" ht="16.5" customHeight="1">
      <c r="A18" s="7" t="s">
        <v>56</v>
      </c>
      <c r="B18" s="34" t="s">
        <v>147</v>
      </c>
      <c r="C18" s="7" t="s">
        <v>148</v>
      </c>
      <c r="D18" s="7" t="s">
        <v>110</v>
      </c>
      <c r="E18" s="35">
        <f>32*1.21</f>
        <v>38.72</v>
      </c>
      <c r="F18" s="36" t="s">
        <v>126</v>
      </c>
      <c r="G18" s="7" t="s">
        <v>106</v>
      </c>
      <c r="I18" s="38" t="s">
        <v>92</v>
      </c>
      <c r="J18" s="28">
        <f>+J17*J16*J15</f>
        <v>75</v>
      </c>
      <c r="K18" s="38" t="s">
        <v>149</v>
      </c>
      <c r="L18" s="41">
        <f t="shared" ref="L18:L19" si="3">+L17/60</f>
        <v>167.8827083</v>
      </c>
    </row>
    <row r="19" ht="16.5" customHeight="1">
      <c r="A19" s="7" t="s">
        <v>57</v>
      </c>
      <c r="B19" s="34" t="s">
        <v>150</v>
      </c>
      <c r="C19" s="7" t="s">
        <v>32</v>
      </c>
      <c r="D19" s="7" t="s">
        <v>110</v>
      </c>
      <c r="E19" s="35">
        <f>4*1.21</f>
        <v>4.84</v>
      </c>
      <c r="F19" s="36" t="s">
        <v>117</v>
      </c>
      <c r="G19" s="7" t="s">
        <v>127</v>
      </c>
      <c r="I19" s="38" t="s">
        <v>93</v>
      </c>
      <c r="J19" s="28">
        <f>+J18*3600</f>
        <v>270000</v>
      </c>
      <c r="K19" s="38" t="s">
        <v>151</v>
      </c>
      <c r="L19" s="41">
        <f t="shared" si="3"/>
        <v>2.798045139</v>
      </c>
    </row>
    <row r="20" ht="16.5" customHeight="1">
      <c r="A20" s="7" t="s">
        <v>60</v>
      </c>
      <c r="B20" s="34" t="s">
        <v>152</v>
      </c>
      <c r="C20" s="7" t="s">
        <v>57</v>
      </c>
      <c r="D20" s="7" t="s">
        <v>110</v>
      </c>
      <c r="E20" s="35">
        <f>60*1.21</f>
        <v>72.6</v>
      </c>
      <c r="F20" s="36" t="s">
        <v>153</v>
      </c>
      <c r="G20" s="7" t="s">
        <v>127</v>
      </c>
      <c r="I20" s="38" t="s">
        <v>4</v>
      </c>
      <c r="J20" s="27">
        <f>+E28</f>
        <v>684.473</v>
      </c>
      <c r="K20" s="38"/>
      <c r="L20" s="28"/>
    </row>
    <row r="21" ht="16.5" customHeight="1">
      <c r="A21" s="7" t="s">
        <v>63</v>
      </c>
      <c r="B21" s="34" t="s">
        <v>154</v>
      </c>
      <c r="C21" s="7" t="s">
        <v>155</v>
      </c>
      <c r="D21" s="7" t="s">
        <v>134</v>
      </c>
      <c r="E21" s="35">
        <f>54*1.21</f>
        <v>65.34</v>
      </c>
      <c r="F21" s="36" t="s">
        <v>156</v>
      </c>
      <c r="G21" s="7" t="s">
        <v>157</v>
      </c>
      <c r="I21" s="38" t="s">
        <v>94</v>
      </c>
      <c r="J21" s="33">
        <f>+J19/J20</f>
        <v>394.4640621</v>
      </c>
      <c r="K21" s="38"/>
      <c r="L21" s="28"/>
    </row>
    <row r="22" ht="16.5" customHeight="1">
      <c r="A22" s="7" t="s">
        <v>66</v>
      </c>
      <c r="B22" s="34" t="s">
        <v>158</v>
      </c>
      <c r="C22" s="7" t="s">
        <v>63</v>
      </c>
      <c r="D22" s="7" t="s">
        <v>104</v>
      </c>
      <c r="E22" s="35">
        <f>26*1.21</f>
        <v>31.46</v>
      </c>
      <c r="F22" s="36" t="s">
        <v>105</v>
      </c>
      <c r="G22" s="7" t="s">
        <v>157</v>
      </c>
      <c r="I22" s="38"/>
      <c r="J22" s="28"/>
      <c r="K22" s="38"/>
      <c r="L22" s="28">
        <v>10.0</v>
      </c>
      <c r="M22" s="28">
        <v>11.0</v>
      </c>
      <c r="N22" s="28"/>
    </row>
    <row r="23" ht="16.5" customHeight="1">
      <c r="A23" s="7" t="s">
        <v>68</v>
      </c>
      <c r="B23" s="34" t="s">
        <v>159</v>
      </c>
      <c r="C23" s="7" t="s">
        <v>103</v>
      </c>
      <c r="D23" s="7" t="s">
        <v>114</v>
      </c>
      <c r="E23" s="35">
        <f>5*1.21</f>
        <v>6.05</v>
      </c>
      <c r="F23" s="36" t="s">
        <v>123</v>
      </c>
      <c r="G23" s="7" t="s">
        <v>157</v>
      </c>
      <c r="I23" s="38" t="s">
        <v>96</v>
      </c>
      <c r="J23" s="28" t="s">
        <v>97</v>
      </c>
      <c r="K23" s="38" t="s">
        <v>160</v>
      </c>
      <c r="L23" s="40">
        <f>+(L16*J15)/(J28)</f>
        <v>3364.9225</v>
      </c>
      <c r="M23" s="42">
        <f>(11*L16)/(J28)</f>
        <v>3701.41475</v>
      </c>
    </row>
    <row r="24" ht="16.5" customHeight="1">
      <c r="A24" s="7" t="s">
        <v>70</v>
      </c>
      <c r="B24" s="34" t="s">
        <v>161</v>
      </c>
      <c r="C24" s="7" t="s">
        <v>162</v>
      </c>
      <c r="D24" s="7" t="s">
        <v>163</v>
      </c>
      <c r="E24" s="35">
        <f>32*1.21</f>
        <v>38.72</v>
      </c>
      <c r="F24" s="36" t="s">
        <v>164</v>
      </c>
      <c r="G24" s="7" t="s">
        <v>157</v>
      </c>
      <c r="I24" s="38" t="s">
        <v>98</v>
      </c>
      <c r="J24" s="28">
        <f>+MAX(J3:J13)</f>
        <v>87.12</v>
      </c>
      <c r="K24" s="38" t="s">
        <v>165</v>
      </c>
      <c r="L24" s="40">
        <f>+($L$16*$J$15)/J26</f>
        <v>2860.184125</v>
      </c>
      <c r="M24" s="42">
        <f>(11*L16)/(J26)</f>
        <v>3146.202538</v>
      </c>
    </row>
    <row r="25" ht="16.5" customHeight="1">
      <c r="A25" s="7" t="s">
        <v>71</v>
      </c>
      <c r="B25" s="34" t="s">
        <v>166</v>
      </c>
      <c r="C25" s="7" t="s">
        <v>70</v>
      </c>
      <c r="D25" s="7" t="s">
        <v>114</v>
      </c>
      <c r="E25" s="35">
        <f>40*1.21</f>
        <v>48.4</v>
      </c>
      <c r="F25" s="36" t="s">
        <v>164</v>
      </c>
      <c r="G25" s="7" t="s">
        <v>157</v>
      </c>
      <c r="I25" s="38" t="s">
        <v>99</v>
      </c>
      <c r="J25" s="28">
        <f>+J24*11</f>
        <v>958.32</v>
      </c>
      <c r="K25" s="38" t="s">
        <v>167</v>
      </c>
      <c r="L25" s="40">
        <f>+L23-L24</f>
        <v>504.7383751</v>
      </c>
      <c r="M25" s="42"/>
    </row>
    <row r="26" ht="16.5" customHeight="1">
      <c r="A26" s="7" t="s">
        <v>75</v>
      </c>
      <c r="B26" s="34" t="s">
        <v>168</v>
      </c>
      <c r="C26" s="7" t="s">
        <v>71</v>
      </c>
      <c r="D26" s="7" t="s">
        <v>114</v>
      </c>
      <c r="E26" s="35">
        <f>62*1.21</f>
        <v>75.02</v>
      </c>
      <c r="F26" s="36" t="s">
        <v>169</v>
      </c>
      <c r="G26" s="7" t="s">
        <v>157</v>
      </c>
      <c r="I26" s="38" t="s">
        <v>95</v>
      </c>
      <c r="J26" s="33">
        <f>+J19/J25</f>
        <v>281.7430503</v>
      </c>
      <c r="K26" s="28"/>
      <c r="L26" s="28"/>
    </row>
    <row r="27" ht="16.5" customHeight="1">
      <c r="A27" s="7" t="s">
        <v>76</v>
      </c>
      <c r="B27" s="34" t="s">
        <v>170</v>
      </c>
      <c r="C27" s="7" t="s">
        <v>75</v>
      </c>
      <c r="D27" s="7" t="s">
        <v>137</v>
      </c>
      <c r="E27" s="35">
        <v>72.0</v>
      </c>
      <c r="F27" s="36" t="s">
        <v>171</v>
      </c>
      <c r="G27" s="7" t="s">
        <v>157</v>
      </c>
      <c r="I27" s="38"/>
      <c r="J27" s="28"/>
      <c r="K27" s="43"/>
      <c r="L27" s="28"/>
    </row>
    <row r="28" ht="16.5" customHeight="1">
      <c r="E28" s="27">
        <f>SUM(E3:E27)</f>
        <v>684.473</v>
      </c>
      <c r="I28" s="38" t="s">
        <v>100</v>
      </c>
      <c r="J28" s="33">
        <f>+J26*0.85</f>
        <v>239.4815928</v>
      </c>
      <c r="K28" s="28"/>
      <c r="L28" s="28"/>
    </row>
    <row r="29" ht="16.5" customHeight="1">
      <c r="I29" s="28"/>
      <c r="J29" s="28"/>
      <c r="K29" s="28"/>
      <c r="L29" s="28"/>
    </row>
    <row r="30" ht="15.75" customHeight="1">
      <c r="I30" s="28"/>
      <c r="J30" s="28"/>
      <c r="K30" s="28"/>
      <c r="L30" s="28"/>
    </row>
    <row r="31" ht="15.75" customHeight="1">
      <c r="I31" s="28"/>
      <c r="J31" s="28"/>
      <c r="K31" s="28"/>
      <c r="L31" s="28"/>
    </row>
    <row r="32" ht="15.75" customHeight="1">
      <c r="I32" s="28"/>
      <c r="J32" s="28"/>
      <c r="K32" s="28"/>
      <c r="L32" s="28"/>
    </row>
    <row r="33" ht="15.75" customHeight="1">
      <c r="I33" s="28"/>
      <c r="J33" s="28"/>
      <c r="K33" s="28"/>
      <c r="L33" s="28"/>
    </row>
    <row r="34" ht="15.75" customHeight="1">
      <c r="I34" s="28"/>
      <c r="J34" s="28"/>
      <c r="K34" s="28"/>
      <c r="L34" s="28"/>
    </row>
    <row r="35" ht="15.75" customHeight="1">
      <c r="I35" s="28"/>
      <c r="J35" s="28"/>
      <c r="K35" s="28"/>
      <c r="L35" s="28"/>
    </row>
    <row r="36" ht="15.75" customHeight="1">
      <c r="I36" s="28"/>
      <c r="J36" s="28"/>
      <c r="K36" s="28"/>
      <c r="L36" s="28"/>
    </row>
    <row r="37" ht="15.75" customHeight="1">
      <c r="I37" s="28"/>
      <c r="J37" s="28"/>
      <c r="K37" s="28"/>
      <c r="L37" s="28"/>
    </row>
    <row r="38" ht="15.75" customHeight="1">
      <c r="I38" s="28"/>
      <c r="J38" s="28"/>
      <c r="K38" s="28"/>
      <c r="L38" s="28"/>
    </row>
    <row r="39" ht="15.75" customHeight="1">
      <c r="I39" s="28"/>
      <c r="J39" s="28"/>
      <c r="K39" s="28"/>
      <c r="L39" s="28"/>
    </row>
    <row r="40" ht="15.75" customHeight="1">
      <c r="I40" s="28"/>
      <c r="J40" s="28"/>
      <c r="K40" s="28"/>
      <c r="L40" s="28"/>
    </row>
    <row r="41" ht="15.75" customHeight="1">
      <c r="I41" s="28"/>
      <c r="J41" s="28"/>
      <c r="K41" s="28"/>
      <c r="L41" s="28"/>
    </row>
    <row r="42" ht="15.75" customHeight="1">
      <c r="I42" s="28"/>
      <c r="J42" s="28"/>
      <c r="K42" s="28"/>
      <c r="L42" s="28"/>
    </row>
    <row r="43" ht="15.75" customHeight="1">
      <c r="I43" s="28"/>
      <c r="J43" s="28"/>
      <c r="K43" s="28"/>
      <c r="L43" s="28"/>
    </row>
    <row r="44" ht="15.75" customHeight="1">
      <c r="I44" s="28"/>
      <c r="J44" s="28"/>
      <c r="K44" s="28"/>
      <c r="L44" s="28"/>
    </row>
    <row r="45" ht="15.75" customHeight="1">
      <c r="I45" s="28"/>
      <c r="J45" s="28"/>
      <c r="K45" s="28"/>
      <c r="L45" s="28"/>
    </row>
    <row r="46" ht="15.75" customHeight="1">
      <c r="I46" s="28"/>
      <c r="J46" s="28"/>
      <c r="K46" s="28"/>
      <c r="L46" s="28"/>
    </row>
    <row r="47" ht="15.75" customHeight="1">
      <c r="I47" s="28"/>
      <c r="J47" s="28"/>
      <c r="K47" s="28"/>
      <c r="L47" s="28"/>
    </row>
    <row r="48" ht="15.75" customHeight="1">
      <c r="I48" s="28"/>
      <c r="J48" s="28"/>
      <c r="K48" s="28"/>
      <c r="L48" s="28"/>
    </row>
    <row r="49" ht="15.75" customHeight="1">
      <c r="I49" s="28"/>
      <c r="J49" s="28"/>
      <c r="K49" s="28"/>
      <c r="L49" s="28"/>
    </row>
    <row r="50" ht="15.75" customHeight="1">
      <c r="I50" s="28"/>
      <c r="J50" s="28"/>
      <c r="K50" s="28"/>
      <c r="L50" s="28"/>
    </row>
    <row r="51" ht="15.75" customHeight="1">
      <c r="I51" s="28"/>
      <c r="J51" s="28"/>
      <c r="K51" s="28"/>
      <c r="L51" s="28"/>
    </row>
    <row r="52" ht="15.75" customHeight="1">
      <c r="I52" s="28"/>
      <c r="J52" s="28"/>
      <c r="K52" s="28"/>
      <c r="L52" s="28"/>
    </row>
    <row r="53" ht="15.75" customHeight="1">
      <c r="I53" s="28"/>
      <c r="J53" s="28"/>
      <c r="K53" s="28"/>
      <c r="L53" s="28"/>
    </row>
    <row r="54" ht="15.75" customHeight="1">
      <c r="I54" s="28"/>
      <c r="J54" s="28"/>
      <c r="K54" s="28"/>
      <c r="L54" s="28"/>
    </row>
    <row r="55" ht="15.75" customHeight="1">
      <c r="I55" s="28"/>
      <c r="J55" s="28"/>
      <c r="K55" s="28"/>
      <c r="L55" s="28"/>
    </row>
    <row r="56" ht="15.75" customHeight="1">
      <c r="I56" s="28"/>
      <c r="J56" s="28"/>
      <c r="K56" s="28"/>
      <c r="L56" s="28"/>
    </row>
    <row r="57" ht="15.75" customHeight="1">
      <c r="I57" s="28"/>
      <c r="J57" s="28"/>
      <c r="K57" s="28"/>
      <c r="L57" s="28"/>
    </row>
    <row r="58" ht="15.75" customHeight="1">
      <c r="I58" s="28"/>
      <c r="J58" s="28"/>
      <c r="K58" s="28"/>
      <c r="L58" s="28"/>
    </row>
    <row r="59" ht="15.75" customHeight="1">
      <c r="I59" s="28"/>
      <c r="J59" s="28"/>
      <c r="K59" s="28"/>
      <c r="L59" s="28"/>
    </row>
    <row r="60" ht="15.75" customHeight="1">
      <c r="I60" s="28"/>
      <c r="J60" s="28"/>
      <c r="K60" s="28"/>
      <c r="L60" s="28"/>
    </row>
    <row r="61" ht="15.75" customHeight="1">
      <c r="I61" s="28"/>
      <c r="J61" s="28"/>
      <c r="K61" s="28"/>
      <c r="L61" s="28"/>
    </row>
    <row r="62" ht="15.75" customHeight="1">
      <c r="I62" s="28"/>
      <c r="J62" s="28"/>
      <c r="K62" s="28"/>
      <c r="L62" s="28"/>
    </row>
    <row r="63" ht="15.75" customHeight="1">
      <c r="I63" s="28"/>
      <c r="J63" s="28"/>
      <c r="K63" s="28"/>
      <c r="L63" s="28"/>
    </row>
    <row r="64" ht="15.75" customHeight="1">
      <c r="I64" s="28"/>
      <c r="J64" s="28"/>
      <c r="K64" s="28"/>
      <c r="L64" s="28"/>
    </row>
    <row r="65" ht="15.75" customHeight="1">
      <c r="I65" s="28"/>
      <c r="J65" s="28"/>
      <c r="K65" s="28"/>
      <c r="L65" s="28"/>
    </row>
    <row r="66" ht="15.75" customHeight="1">
      <c r="I66" s="28"/>
      <c r="J66" s="28"/>
      <c r="K66" s="28"/>
      <c r="L66" s="28"/>
    </row>
    <row r="67" ht="15.75" customHeight="1">
      <c r="I67" s="28"/>
      <c r="J67" s="28"/>
      <c r="K67" s="28"/>
      <c r="L67" s="28"/>
    </row>
    <row r="68" ht="15.75" customHeight="1">
      <c r="I68" s="28"/>
      <c r="J68" s="28"/>
      <c r="K68" s="28"/>
      <c r="L68" s="28"/>
    </row>
    <row r="69" ht="15.75" customHeight="1">
      <c r="I69" s="28"/>
      <c r="J69" s="28"/>
      <c r="K69" s="28"/>
      <c r="L69" s="28"/>
    </row>
    <row r="70" ht="15.75" customHeight="1">
      <c r="I70" s="28"/>
      <c r="J70" s="28"/>
      <c r="K70" s="28"/>
      <c r="L70" s="28"/>
    </row>
    <row r="71" ht="15.75" customHeight="1">
      <c r="I71" s="28"/>
      <c r="J71" s="28"/>
      <c r="K71" s="28"/>
      <c r="L71" s="28"/>
    </row>
    <row r="72" ht="15.75" customHeight="1">
      <c r="I72" s="28"/>
      <c r="J72" s="28"/>
      <c r="K72" s="28"/>
      <c r="L72" s="28"/>
    </row>
    <row r="73" ht="15.75" customHeight="1">
      <c r="I73" s="28"/>
      <c r="J73" s="28"/>
      <c r="K73" s="28"/>
      <c r="L73" s="28"/>
    </row>
    <row r="74" ht="15.75" customHeight="1">
      <c r="I74" s="28"/>
      <c r="J74" s="28"/>
      <c r="K74" s="28"/>
      <c r="L74" s="28"/>
    </row>
    <row r="75" ht="15.75" customHeight="1">
      <c r="I75" s="28"/>
      <c r="J75" s="28"/>
      <c r="K75" s="28"/>
      <c r="L75" s="28"/>
    </row>
    <row r="76" ht="15.75" customHeight="1">
      <c r="I76" s="28"/>
      <c r="J76" s="28"/>
      <c r="K76" s="28"/>
      <c r="L76" s="28"/>
    </row>
    <row r="77" ht="15.75" customHeight="1">
      <c r="I77" s="28"/>
      <c r="J77" s="28"/>
      <c r="K77" s="28"/>
      <c r="L77" s="28"/>
    </row>
    <row r="78" ht="15.75" customHeight="1">
      <c r="I78" s="28"/>
      <c r="J78" s="28"/>
      <c r="K78" s="28"/>
      <c r="L78" s="28"/>
    </row>
    <row r="79" ht="15.75" customHeight="1">
      <c r="I79" s="28"/>
      <c r="J79" s="28"/>
      <c r="K79" s="28"/>
      <c r="L79" s="28"/>
    </row>
    <row r="80" ht="15.75" customHeight="1">
      <c r="I80" s="28"/>
      <c r="J80" s="28"/>
      <c r="K80" s="28"/>
      <c r="L80" s="28"/>
    </row>
    <row r="81" ht="15.75" customHeight="1">
      <c r="I81" s="28"/>
      <c r="J81" s="28"/>
      <c r="K81" s="28"/>
      <c r="L81" s="28"/>
    </row>
    <row r="82" ht="15.75" customHeight="1">
      <c r="I82" s="28"/>
      <c r="J82" s="28"/>
      <c r="K82" s="28"/>
      <c r="L82" s="28"/>
    </row>
    <row r="83" ht="15.75" customHeight="1">
      <c r="I83" s="28"/>
      <c r="J83" s="28"/>
      <c r="K83" s="28"/>
      <c r="L83" s="28"/>
    </row>
    <row r="84" ht="15.75" customHeight="1">
      <c r="I84" s="28"/>
      <c r="J84" s="28"/>
      <c r="K84" s="28"/>
      <c r="L84" s="28"/>
    </row>
    <row r="85" ht="15.75" customHeight="1">
      <c r="I85" s="28"/>
      <c r="J85" s="28"/>
      <c r="K85" s="28"/>
      <c r="L85" s="28"/>
    </row>
    <row r="86" ht="15.75" customHeight="1">
      <c r="I86" s="28"/>
      <c r="J86" s="28"/>
      <c r="K86" s="28"/>
      <c r="L86" s="28"/>
    </row>
    <row r="87" ht="15.75" customHeight="1">
      <c r="I87" s="28"/>
      <c r="J87" s="28"/>
      <c r="K87" s="28"/>
      <c r="L87" s="28"/>
    </row>
    <row r="88" ht="15.75" customHeight="1">
      <c r="I88" s="28"/>
      <c r="J88" s="28"/>
      <c r="K88" s="28"/>
      <c r="L88" s="28"/>
    </row>
    <row r="89" ht="15.75" customHeight="1">
      <c r="I89" s="28"/>
      <c r="J89" s="28"/>
      <c r="K89" s="28"/>
      <c r="L89" s="28"/>
    </row>
    <row r="90" ht="15.75" customHeight="1">
      <c r="I90" s="28"/>
      <c r="J90" s="28"/>
      <c r="K90" s="28"/>
      <c r="L90" s="28"/>
    </row>
    <row r="91" ht="15.75" customHeight="1">
      <c r="I91" s="28"/>
      <c r="J91" s="28"/>
      <c r="K91" s="28"/>
      <c r="L91" s="28"/>
    </row>
    <row r="92" ht="15.75" customHeight="1">
      <c r="I92" s="28"/>
      <c r="J92" s="28"/>
      <c r="K92" s="28"/>
      <c r="L92" s="28"/>
    </row>
    <row r="93" ht="15.75" customHeight="1">
      <c r="I93" s="28"/>
      <c r="J93" s="28"/>
      <c r="K93" s="28"/>
      <c r="L93" s="28"/>
    </row>
    <row r="94" ht="15.75" customHeight="1">
      <c r="I94" s="28"/>
      <c r="J94" s="28"/>
      <c r="K94" s="28"/>
      <c r="L94" s="28"/>
    </row>
    <row r="95" ht="15.75" customHeight="1">
      <c r="I95" s="28"/>
      <c r="J95" s="28"/>
      <c r="K95" s="28"/>
      <c r="L95" s="28"/>
    </row>
    <row r="96" ht="15.75" customHeight="1">
      <c r="I96" s="28"/>
      <c r="J96" s="28"/>
      <c r="K96" s="28"/>
      <c r="L96" s="28"/>
    </row>
    <row r="97" ht="15.75" customHeight="1">
      <c r="I97" s="28"/>
      <c r="J97" s="28"/>
      <c r="K97" s="28"/>
      <c r="L97" s="28"/>
    </row>
    <row r="98" ht="15.75" customHeight="1">
      <c r="I98" s="28"/>
      <c r="J98" s="28"/>
      <c r="K98" s="28"/>
      <c r="L98" s="28"/>
    </row>
    <row r="99" ht="15.75" customHeight="1">
      <c r="I99" s="28"/>
      <c r="J99" s="28"/>
      <c r="K99" s="28"/>
      <c r="L99" s="28"/>
    </row>
    <row r="100" ht="15.75" customHeight="1">
      <c r="I100" s="28"/>
      <c r="J100" s="28"/>
      <c r="K100" s="28"/>
      <c r="L100" s="28"/>
    </row>
    <row r="101" ht="15.75" customHeight="1">
      <c r="I101" s="28"/>
      <c r="J101" s="28"/>
      <c r="K101" s="28"/>
      <c r="L101" s="28"/>
    </row>
    <row r="102" ht="15.75" customHeight="1">
      <c r="I102" s="28"/>
      <c r="J102" s="28"/>
      <c r="K102" s="28"/>
      <c r="L102" s="28"/>
    </row>
    <row r="103" ht="15.75" customHeight="1">
      <c r="I103" s="28"/>
      <c r="J103" s="28"/>
      <c r="K103" s="28"/>
      <c r="L103" s="28"/>
    </row>
    <row r="104" ht="15.75" customHeight="1">
      <c r="I104" s="28"/>
      <c r="J104" s="28"/>
      <c r="K104" s="28"/>
      <c r="L104" s="28"/>
    </row>
    <row r="105" ht="15.75" customHeight="1">
      <c r="I105" s="28"/>
      <c r="J105" s="28"/>
      <c r="K105" s="28"/>
      <c r="L105" s="28"/>
    </row>
    <row r="106" ht="15.75" customHeight="1">
      <c r="I106" s="28"/>
      <c r="J106" s="28"/>
      <c r="K106" s="28"/>
      <c r="L106" s="28"/>
    </row>
    <row r="107" ht="15.75" customHeight="1">
      <c r="I107" s="28"/>
      <c r="J107" s="28"/>
      <c r="K107" s="28"/>
      <c r="L107" s="28"/>
    </row>
    <row r="108" ht="15.75" customHeight="1">
      <c r="I108" s="28"/>
      <c r="J108" s="28"/>
      <c r="K108" s="28"/>
      <c r="L108" s="28"/>
    </row>
    <row r="109" ht="15.75" customHeight="1">
      <c r="I109" s="28"/>
      <c r="J109" s="28"/>
      <c r="K109" s="28"/>
      <c r="L109" s="28"/>
    </row>
    <row r="110" ht="15.75" customHeight="1">
      <c r="I110" s="28"/>
      <c r="J110" s="28"/>
      <c r="K110" s="28"/>
      <c r="L110" s="28"/>
    </row>
    <row r="111" ht="15.75" customHeight="1">
      <c r="I111" s="28"/>
      <c r="J111" s="28"/>
      <c r="K111" s="28"/>
      <c r="L111" s="28"/>
    </row>
    <row r="112" ht="15.75" customHeight="1">
      <c r="I112" s="28"/>
      <c r="J112" s="28"/>
      <c r="K112" s="28"/>
      <c r="L112" s="28"/>
    </row>
    <row r="113" ht="15.75" customHeight="1">
      <c r="I113" s="28"/>
      <c r="J113" s="28"/>
      <c r="K113" s="28"/>
      <c r="L113" s="28"/>
    </row>
    <row r="114" ht="15.75" customHeight="1">
      <c r="I114" s="28"/>
      <c r="J114" s="28"/>
      <c r="K114" s="28"/>
      <c r="L114" s="28"/>
    </row>
    <row r="115" ht="15.75" customHeight="1">
      <c r="I115" s="28"/>
      <c r="J115" s="28"/>
      <c r="K115" s="28"/>
      <c r="L115" s="28"/>
    </row>
    <row r="116" ht="15.75" customHeight="1">
      <c r="I116" s="28"/>
      <c r="J116" s="28"/>
      <c r="K116" s="28"/>
      <c r="L116" s="28"/>
    </row>
    <row r="117" ht="15.75" customHeight="1">
      <c r="I117" s="28"/>
      <c r="J117" s="28"/>
      <c r="K117" s="28"/>
      <c r="L117" s="28"/>
    </row>
    <row r="118" ht="15.75" customHeight="1">
      <c r="I118" s="28"/>
      <c r="J118" s="28"/>
      <c r="K118" s="28"/>
      <c r="L118" s="28"/>
    </row>
    <row r="119" ht="15.75" customHeight="1">
      <c r="I119" s="28"/>
      <c r="J119" s="28"/>
      <c r="K119" s="28"/>
      <c r="L119" s="28"/>
    </row>
    <row r="120" ht="15.75" customHeight="1">
      <c r="I120" s="28"/>
      <c r="J120" s="28"/>
      <c r="K120" s="28"/>
      <c r="L120" s="28"/>
    </row>
    <row r="121" ht="15.75" customHeight="1">
      <c r="I121" s="28"/>
      <c r="J121" s="28"/>
      <c r="K121" s="28"/>
      <c r="L121" s="28"/>
    </row>
    <row r="122" ht="15.75" customHeight="1">
      <c r="I122" s="28"/>
      <c r="J122" s="28"/>
      <c r="K122" s="28"/>
      <c r="L122" s="28"/>
    </row>
    <row r="123" ht="15.75" customHeight="1">
      <c r="I123" s="28"/>
      <c r="J123" s="28"/>
      <c r="K123" s="28"/>
      <c r="L123" s="28"/>
    </row>
    <row r="124" ht="15.75" customHeight="1">
      <c r="I124" s="28"/>
      <c r="J124" s="28"/>
      <c r="K124" s="28"/>
      <c r="L124" s="28"/>
    </row>
    <row r="125" ht="15.75" customHeight="1">
      <c r="I125" s="28"/>
      <c r="J125" s="28"/>
      <c r="K125" s="28"/>
      <c r="L125" s="28"/>
    </row>
    <row r="126" ht="15.75" customHeight="1">
      <c r="I126" s="28"/>
      <c r="J126" s="28"/>
      <c r="K126" s="28"/>
      <c r="L126" s="28"/>
    </row>
    <row r="127" ht="15.75" customHeight="1">
      <c r="I127" s="28"/>
      <c r="J127" s="28"/>
      <c r="K127" s="28"/>
      <c r="L127" s="28"/>
    </row>
    <row r="128" ht="15.75" customHeight="1">
      <c r="I128" s="28"/>
      <c r="J128" s="28"/>
      <c r="K128" s="28"/>
      <c r="L128" s="28"/>
    </row>
    <row r="129" ht="15.75" customHeight="1">
      <c r="I129" s="28"/>
      <c r="J129" s="28"/>
      <c r="K129" s="28"/>
      <c r="L129" s="28"/>
    </row>
    <row r="130" ht="15.75" customHeight="1">
      <c r="I130" s="28"/>
      <c r="J130" s="28"/>
      <c r="K130" s="28"/>
      <c r="L130" s="28"/>
    </row>
    <row r="131" ht="15.75" customHeight="1">
      <c r="I131" s="28"/>
      <c r="J131" s="28"/>
      <c r="K131" s="28"/>
      <c r="L131" s="28"/>
    </row>
    <row r="132" ht="15.75" customHeight="1">
      <c r="I132" s="28"/>
      <c r="J132" s="28"/>
      <c r="K132" s="28"/>
      <c r="L132" s="28"/>
    </row>
    <row r="133" ht="15.75" customHeight="1">
      <c r="I133" s="28"/>
      <c r="J133" s="28"/>
      <c r="K133" s="28"/>
      <c r="L133" s="28"/>
    </row>
    <row r="134" ht="15.75" customHeight="1">
      <c r="I134" s="28"/>
      <c r="J134" s="28"/>
      <c r="K134" s="28"/>
      <c r="L134" s="28"/>
    </row>
    <row r="135" ht="15.75" customHeight="1">
      <c r="I135" s="28"/>
      <c r="J135" s="28"/>
      <c r="K135" s="28"/>
      <c r="L135" s="28"/>
    </row>
    <row r="136" ht="15.75" customHeight="1">
      <c r="I136" s="28"/>
      <c r="J136" s="28"/>
      <c r="K136" s="28"/>
      <c r="L136" s="28"/>
    </row>
    <row r="137" ht="15.75" customHeight="1">
      <c r="I137" s="28"/>
      <c r="J137" s="28"/>
      <c r="K137" s="28"/>
      <c r="L137" s="28"/>
    </row>
    <row r="138" ht="15.75" customHeight="1">
      <c r="I138" s="28"/>
      <c r="J138" s="28"/>
      <c r="K138" s="28"/>
      <c r="L138" s="28"/>
    </row>
    <row r="139" ht="15.75" customHeight="1">
      <c r="I139" s="28"/>
      <c r="J139" s="28"/>
      <c r="K139" s="28"/>
      <c r="L139" s="28"/>
    </row>
    <row r="140" ht="15.75" customHeight="1">
      <c r="I140" s="28"/>
      <c r="J140" s="28"/>
      <c r="K140" s="28"/>
      <c r="L140" s="28"/>
    </row>
    <row r="141" ht="15.75" customHeight="1">
      <c r="I141" s="28"/>
      <c r="J141" s="28"/>
      <c r="K141" s="28"/>
      <c r="L141" s="28"/>
    </row>
    <row r="142" ht="15.75" customHeight="1">
      <c r="I142" s="28"/>
      <c r="J142" s="28"/>
      <c r="K142" s="28"/>
      <c r="L142" s="28"/>
    </row>
    <row r="143" ht="15.75" customHeight="1">
      <c r="I143" s="28"/>
      <c r="J143" s="28"/>
      <c r="K143" s="28"/>
      <c r="L143" s="28"/>
    </row>
    <row r="144" ht="15.75" customHeight="1">
      <c r="I144" s="28"/>
      <c r="J144" s="28"/>
      <c r="K144" s="28"/>
      <c r="L144" s="28"/>
    </row>
    <row r="145" ht="15.75" customHeight="1">
      <c r="I145" s="28"/>
      <c r="J145" s="28"/>
      <c r="K145" s="28"/>
      <c r="L145" s="28"/>
    </row>
    <row r="146" ht="15.75" customHeight="1">
      <c r="I146" s="28"/>
      <c r="J146" s="28"/>
      <c r="K146" s="28"/>
      <c r="L146" s="28"/>
    </row>
    <row r="147" ht="15.75" customHeight="1">
      <c r="I147" s="28"/>
      <c r="J147" s="28"/>
      <c r="K147" s="28"/>
      <c r="L147" s="28"/>
    </row>
    <row r="148" ht="15.75" customHeight="1">
      <c r="I148" s="28"/>
      <c r="J148" s="28"/>
      <c r="K148" s="28"/>
      <c r="L148" s="28"/>
    </row>
    <row r="149" ht="15.75" customHeight="1">
      <c r="I149" s="28"/>
      <c r="J149" s="28"/>
      <c r="K149" s="28"/>
      <c r="L149" s="28"/>
    </row>
    <row r="150" ht="15.75" customHeight="1">
      <c r="I150" s="28"/>
      <c r="J150" s="28"/>
      <c r="K150" s="28"/>
      <c r="L150" s="28"/>
    </row>
    <row r="151" ht="15.75" customHeight="1">
      <c r="I151" s="28"/>
      <c r="J151" s="28"/>
      <c r="K151" s="28"/>
      <c r="L151" s="28"/>
    </row>
    <row r="152" ht="15.75" customHeight="1">
      <c r="I152" s="28"/>
      <c r="J152" s="28"/>
      <c r="K152" s="28"/>
      <c r="L152" s="28"/>
    </row>
    <row r="153" ht="15.75" customHeight="1">
      <c r="I153" s="28"/>
      <c r="J153" s="28"/>
      <c r="K153" s="28"/>
      <c r="L153" s="28"/>
    </row>
    <row r="154" ht="15.75" customHeight="1">
      <c r="I154" s="28"/>
      <c r="J154" s="28"/>
      <c r="K154" s="28"/>
      <c r="L154" s="28"/>
    </row>
    <row r="155" ht="15.75" customHeight="1">
      <c r="I155" s="28"/>
      <c r="J155" s="28"/>
      <c r="K155" s="28"/>
      <c r="L155" s="28"/>
    </row>
    <row r="156" ht="15.75" customHeight="1">
      <c r="I156" s="28"/>
      <c r="J156" s="28"/>
      <c r="K156" s="28"/>
      <c r="L156" s="28"/>
    </row>
    <row r="157" ht="15.75" customHeight="1">
      <c r="I157" s="28"/>
      <c r="J157" s="28"/>
      <c r="K157" s="28"/>
      <c r="L157" s="28"/>
    </row>
    <row r="158" ht="15.75" customHeight="1">
      <c r="I158" s="28"/>
      <c r="J158" s="28"/>
      <c r="K158" s="28"/>
      <c r="L158" s="28"/>
    </row>
    <row r="159" ht="15.75" customHeight="1">
      <c r="I159" s="28"/>
      <c r="J159" s="28"/>
      <c r="K159" s="28"/>
      <c r="L159" s="28"/>
    </row>
    <row r="160" ht="15.75" customHeight="1">
      <c r="I160" s="28"/>
      <c r="J160" s="28"/>
      <c r="K160" s="28"/>
      <c r="L160" s="28"/>
    </row>
    <row r="161" ht="15.75" customHeight="1">
      <c r="I161" s="28"/>
      <c r="J161" s="28"/>
      <c r="K161" s="28"/>
      <c r="L161" s="28"/>
    </row>
    <row r="162" ht="15.75" customHeight="1">
      <c r="I162" s="28"/>
      <c r="J162" s="28"/>
      <c r="K162" s="28"/>
      <c r="L162" s="28"/>
    </row>
    <row r="163" ht="15.75" customHeight="1">
      <c r="I163" s="28"/>
      <c r="J163" s="28"/>
      <c r="K163" s="28"/>
      <c r="L163" s="28"/>
    </row>
    <row r="164" ht="15.75" customHeight="1">
      <c r="I164" s="28"/>
      <c r="J164" s="28"/>
      <c r="K164" s="28"/>
      <c r="L164" s="28"/>
    </row>
    <row r="165" ht="15.75" customHeight="1">
      <c r="I165" s="28"/>
      <c r="J165" s="28"/>
      <c r="K165" s="28"/>
      <c r="L165" s="28"/>
    </row>
    <row r="166" ht="15.75" customHeight="1">
      <c r="I166" s="28"/>
      <c r="J166" s="28"/>
      <c r="K166" s="28"/>
      <c r="L166" s="28"/>
    </row>
    <row r="167" ht="15.75" customHeight="1">
      <c r="I167" s="28"/>
      <c r="J167" s="28"/>
      <c r="K167" s="28"/>
      <c r="L167" s="28"/>
    </row>
    <row r="168" ht="15.75" customHeight="1">
      <c r="I168" s="28"/>
      <c r="J168" s="28"/>
      <c r="K168" s="28"/>
      <c r="L168" s="28"/>
    </row>
    <row r="169" ht="15.75" customHeight="1">
      <c r="I169" s="28"/>
      <c r="J169" s="28"/>
      <c r="K169" s="28"/>
      <c r="L169" s="28"/>
    </row>
    <row r="170" ht="15.75" customHeight="1">
      <c r="I170" s="28"/>
      <c r="J170" s="28"/>
      <c r="K170" s="28"/>
      <c r="L170" s="28"/>
    </row>
    <row r="171" ht="15.75" customHeight="1">
      <c r="I171" s="28"/>
      <c r="J171" s="28"/>
      <c r="K171" s="28"/>
      <c r="L171" s="28"/>
    </row>
    <row r="172" ht="15.75" customHeight="1">
      <c r="I172" s="28"/>
      <c r="J172" s="28"/>
      <c r="K172" s="28"/>
      <c r="L172" s="28"/>
    </row>
    <row r="173" ht="15.75" customHeight="1">
      <c r="I173" s="28"/>
      <c r="J173" s="28"/>
      <c r="K173" s="28"/>
      <c r="L173" s="28"/>
    </row>
    <row r="174" ht="15.75" customHeight="1">
      <c r="I174" s="28"/>
      <c r="J174" s="28"/>
      <c r="K174" s="28"/>
      <c r="L174" s="28"/>
    </row>
    <row r="175" ht="15.75" customHeight="1">
      <c r="I175" s="28"/>
      <c r="J175" s="28"/>
      <c r="K175" s="28"/>
      <c r="L175" s="28"/>
    </row>
    <row r="176" ht="15.75" customHeight="1">
      <c r="I176" s="28"/>
      <c r="J176" s="28"/>
      <c r="K176" s="28"/>
      <c r="L176" s="28"/>
    </row>
    <row r="177" ht="15.75" customHeight="1">
      <c r="I177" s="28"/>
      <c r="J177" s="28"/>
      <c r="K177" s="28"/>
      <c r="L177" s="28"/>
    </row>
    <row r="178" ht="15.75" customHeight="1">
      <c r="I178" s="28"/>
      <c r="J178" s="28"/>
      <c r="K178" s="28"/>
      <c r="L178" s="28"/>
    </row>
    <row r="179" ht="15.75" customHeight="1">
      <c r="I179" s="28"/>
      <c r="J179" s="28"/>
      <c r="K179" s="28"/>
      <c r="L179" s="28"/>
    </row>
    <row r="180" ht="15.75" customHeight="1">
      <c r="I180" s="28"/>
      <c r="J180" s="28"/>
      <c r="K180" s="28"/>
      <c r="L180" s="28"/>
    </row>
    <row r="181" ht="15.75" customHeight="1">
      <c r="I181" s="28"/>
      <c r="J181" s="28"/>
      <c r="K181" s="28"/>
      <c r="L181" s="28"/>
    </row>
    <row r="182" ht="15.75" customHeight="1">
      <c r="I182" s="28"/>
      <c r="J182" s="28"/>
      <c r="K182" s="28"/>
      <c r="L182" s="28"/>
    </row>
    <row r="183" ht="15.75" customHeight="1">
      <c r="I183" s="28"/>
      <c r="J183" s="28"/>
      <c r="K183" s="28"/>
      <c r="L183" s="28"/>
    </row>
    <row r="184" ht="15.75" customHeight="1">
      <c r="I184" s="28"/>
      <c r="J184" s="28"/>
      <c r="K184" s="28"/>
      <c r="L184" s="28"/>
    </row>
    <row r="185" ht="15.75" customHeight="1">
      <c r="I185" s="28"/>
      <c r="J185" s="28"/>
      <c r="K185" s="28"/>
      <c r="L185" s="28"/>
    </row>
    <row r="186" ht="15.75" customHeight="1">
      <c r="I186" s="28"/>
      <c r="J186" s="28"/>
      <c r="K186" s="28"/>
      <c r="L186" s="28"/>
    </row>
    <row r="187" ht="15.75" customHeight="1">
      <c r="I187" s="28"/>
      <c r="J187" s="28"/>
      <c r="K187" s="28"/>
      <c r="L187" s="28"/>
    </row>
    <row r="188" ht="15.75" customHeight="1">
      <c r="I188" s="28"/>
      <c r="J188" s="28"/>
      <c r="K188" s="28"/>
      <c r="L188" s="28"/>
    </row>
    <row r="189" ht="15.75" customHeight="1">
      <c r="I189" s="28"/>
      <c r="J189" s="28"/>
      <c r="K189" s="28"/>
      <c r="L189" s="28"/>
    </row>
    <row r="190" ht="15.75" customHeight="1">
      <c r="I190" s="28"/>
      <c r="J190" s="28"/>
      <c r="K190" s="28"/>
      <c r="L190" s="28"/>
    </row>
    <row r="191" ht="15.75" customHeight="1">
      <c r="I191" s="28"/>
      <c r="J191" s="28"/>
      <c r="K191" s="28"/>
      <c r="L191" s="28"/>
    </row>
    <row r="192" ht="15.75" customHeight="1">
      <c r="I192" s="28"/>
      <c r="J192" s="28"/>
      <c r="K192" s="28"/>
      <c r="L192" s="28"/>
    </row>
    <row r="193" ht="15.75" customHeight="1">
      <c r="I193" s="28"/>
      <c r="J193" s="28"/>
      <c r="K193" s="28"/>
      <c r="L193" s="28"/>
    </row>
    <row r="194" ht="15.75" customHeight="1">
      <c r="I194" s="28"/>
      <c r="J194" s="28"/>
      <c r="K194" s="28"/>
      <c r="L194" s="28"/>
    </row>
    <row r="195" ht="15.75" customHeight="1">
      <c r="I195" s="28"/>
      <c r="J195" s="28"/>
      <c r="K195" s="28"/>
      <c r="L195" s="28"/>
    </row>
    <row r="196" ht="15.75" customHeight="1">
      <c r="I196" s="28"/>
      <c r="J196" s="28"/>
      <c r="K196" s="28"/>
      <c r="L196" s="28"/>
    </row>
    <row r="197" ht="15.75" customHeight="1">
      <c r="I197" s="28"/>
      <c r="J197" s="28"/>
      <c r="K197" s="28"/>
      <c r="L197" s="28"/>
    </row>
    <row r="198" ht="15.75" customHeight="1">
      <c r="I198" s="28"/>
      <c r="J198" s="28"/>
      <c r="K198" s="28"/>
      <c r="L198" s="28"/>
    </row>
    <row r="199" ht="15.75" customHeight="1">
      <c r="I199" s="28"/>
      <c r="J199" s="28"/>
      <c r="K199" s="28"/>
      <c r="L199" s="28"/>
    </row>
    <row r="200" ht="15.75" customHeight="1">
      <c r="I200" s="28"/>
      <c r="J200" s="28"/>
      <c r="K200" s="28"/>
      <c r="L200" s="28"/>
    </row>
    <row r="201" ht="15.75" customHeight="1">
      <c r="I201" s="28"/>
      <c r="J201" s="28"/>
      <c r="K201" s="28"/>
      <c r="L201" s="28"/>
    </row>
    <row r="202" ht="15.75" customHeight="1">
      <c r="I202" s="28"/>
      <c r="J202" s="28"/>
      <c r="K202" s="28"/>
      <c r="L202" s="28"/>
    </row>
    <row r="203" ht="15.75" customHeight="1">
      <c r="I203" s="28"/>
      <c r="J203" s="28"/>
      <c r="K203" s="28"/>
      <c r="L203" s="28"/>
    </row>
    <row r="204" ht="15.75" customHeight="1">
      <c r="I204" s="28"/>
      <c r="J204" s="28"/>
      <c r="K204" s="28"/>
      <c r="L204" s="28"/>
    </row>
    <row r="205" ht="15.75" customHeight="1">
      <c r="I205" s="28"/>
      <c r="J205" s="28"/>
      <c r="K205" s="28"/>
      <c r="L205" s="28"/>
    </row>
    <row r="206" ht="15.75" customHeight="1">
      <c r="I206" s="28"/>
      <c r="J206" s="28"/>
      <c r="K206" s="28"/>
      <c r="L206" s="28"/>
    </row>
    <row r="207" ht="15.75" customHeight="1">
      <c r="I207" s="28"/>
      <c r="J207" s="28"/>
      <c r="K207" s="28"/>
      <c r="L207" s="28"/>
    </row>
    <row r="208" ht="15.75" customHeight="1">
      <c r="I208" s="28"/>
      <c r="J208" s="28"/>
      <c r="K208" s="28"/>
      <c r="L208" s="28"/>
    </row>
    <row r="209" ht="15.75" customHeight="1">
      <c r="I209" s="28"/>
      <c r="J209" s="28"/>
      <c r="K209" s="28"/>
      <c r="L209" s="28"/>
    </row>
    <row r="210" ht="15.75" customHeight="1">
      <c r="I210" s="28"/>
      <c r="J210" s="28"/>
      <c r="K210" s="28"/>
      <c r="L210" s="28"/>
    </row>
    <row r="211" ht="15.75" customHeight="1">
      <c r="I211" s="28"/>
      <c r="J211" s="28"/>
      <c r="K211" s="28"/>
      <c r="L211" s="28"/>
    </row>
    <row r="212" ht="15.75" customHeight="1">
      <c r="I212" s="28"/>
      <c r="J212" s="28"/>
      <c r="K212" s="28"/>
      <c r="L212" s="28"/>
    </row>
    <row r="213" ht="15.75" customHeight="1">
      <c r="I213" s="28"/>
      <c r="J213" s="28"/>
      <c r="K213" s="28"/>
      <c r="L213" s="28"/>
    </row>
    <row r="214" ht="15.75" customHeight="1">
      <c r="I214" s="28"/>
      <c r="J214" s="28"/>
      <c r="K214" s="28"/>
      <c r="L214" s="28"/>
    </row>
    <row r="215" ht="15.75" customHeight="1">
      <c r="I215" s="28"/>
      <c r="J215" s="28"/>
      <c r="K215" s="28"/>
      <c r="L215" s="28"/>
    </row>
    <row r="216" ht="15.75" customHeight="1">
      <c r="I216" s="28"/>
      <c r="J216" s="28"/>
      <c r="K216" s="28"/>
      <c r="L216" s="28"/>
    </row>
    <row r="217" ht="15.75" customHeight="1">
      <c r="I217" s="28"/>
      <c r="J217" s="28"/>
      <c r="K217" s="28"/>
      <c r="L217" s="28"/>
    </row>
    <row r="218" ht="15.75" customHeight="1">
      <c r="I218" s="28"/>
      <c r="J218" s="28"/>
      <c r="K218" s="28"/>
      <c r="L218" s="28"/>
    </row>
    <row r="219" ht="15.75" customHeight="1">
      <c r="I219" s="28"/>
      <c r="J219" s="28"/>
      <c r="K219" s="28"/>
      <c r="L219" s="28"/>
    </row>
    <row r="220" ht="15.75" customHeight="1">
      <c r="I220" s="28"/>
      <c r="J220" s="28"/>
      <c r="K220" s="28"/>
      <c r="L220" s="28"/>
    </row>
    <row r="221" ht="15.75" customHeight="1">
      <c r="I221" s="28"/>
      <c r="J221" s="28"/>
      <c r="K221" s="28"/>
      <c r="L221" s="28"/>
    </row>
    <row r="222" ht="15.75" customHeight="1">
      <c r="I222" s="28"/>
      <c r="J222" s="28"/>
      <c r="K222" s="28"/>
      <c r="L222" s="28"/>
    </row>
    <row r="223" ht="15.75" customHeight="1">
      <c r="I223" s="28"/>
      <c r="J223" s="28"/>
      <c r="K223" s="28"/>
      <c r="L223" s="28"/>
    </row>
    <row r="224" ht="15.75" customHeight="1">
      <c r="I224" s="28"/>
      <c r="J224" s="28"/>
      <c r="K224" s="28"/>
      <c r="L224" s="28"/>
    </row>
    <row r="225" ht="15.75" customHeight="1">
      <c r="I225" s="28"/>
      <c r="J225" s="28"/>
      <c r="K225" s="28"/>
      <c r="L225" s="28"/>
    </row>
    <row r="226" ht="15.75" customHeight="1">
      <c r="I226" s="28"/>
      <c r="J226" s="28"/>
      <c r="K226" s="28"/>
      <c r="L226" s="28"/>
    </row>
    <row r="227" ht="15.75" customHeight="1">
      <c r="I227" s="28"/>
      <c r="J227" s="28"/>
      <c r="K227" s="28"/>
      <c r="L227" s="28"/>
    </row>
    <row r="228" ht="15.75" customHeight="1">
      <c r="I228" s="28"/>
      <c r="J228" s="28"/>
      <c r="K228" s="28"/>
      <c r="L228" s="28"/>
    </row>
    <row r="229" ht="15.75" customHeight="1">
      <c r="I229" s="28"/>
      <c r="J229" s="28"/>
      <c r="K229" s="28"/>
      <c r="L229" s="28"/>
    </row>
    <row r="230" ht="15.75" customHeight="1">
      <c r="I230" s="28"/>
      <c r="J230" s="28"/>
      <c r="K230" s="28"/>
      <c r="L230" s="28"/>
    </row>
    <row r="231" ht="15.75" customHeight="1">
      <c r="I231" s="28"/>
      <c r="J231" s="28"/>
      <c r="K231" s="28"/>
      <c r="L231" s="28"/>
    </row>
    <row r="232" ht="15.75" customHeight="1">
      <c r="I232" s="28"/>
      <c r="J232" s="28"/>
      <c r="K232" s="28"/>
      <c r="L232" s="28"/>
    </row>
    <row r="233" ht="15.75" customHeight="1">
      <c r="I233" s="28"/>
      <c r="J233" s="28"/>
      <c r="K233" s="28"/>
      <c r="L233" s="28"/>
    </row>
    <row r="234" ht="15.75" customHeight="1">
      <c r="I234" s="28"/>
      <c r="J234" s="28"/>
      <c r="K234" s="28"/>
      <c r="L234" s="28"/>
    </row>
    <row r="235" ht="15.75" customHeight="1">
      <c r="I235" s="28"/>
      <c r="J235" s="28"/>
      <c r="K235" s="28"/>
      <c r="L235" s="28"/>
    </row>
    <row r="236" ht="15.75" customHeight="1">
      <c r="I236" s="28"/>
      <c r="J236" s="28"/>
      <c r="K236" s="28"/>
      <c r="L236" s="28"/>
    </row>
    <row r="237" ht="15.75" customHeight="1">
      <c r="I237" s="28"/>
      <c r="J237" s="28"/>
      <c r="K237" s="28"/>
      <c r="L237" s="28"/>
    </row>
    <row r="238" ht="15.75" customHeight="1">
      <c r="I238" s="28"/>
      <c r="J238" s="28"/>
      <c r="K238" s="28"/>
      <c r="L238" s="28"/>
    </row>
    <row r="239" ht="15.75" customHeight="1">
      <c r="I239" s="28"/>
      <c r="J239" s="28"/>
      <c r="K239" s="28"/>
      <c r="L239" s="28"/>
    </row>
    <row r="240" ht="15.75" customHeight="1">
      <c r="I240" s="28"/>
      <c r="J240" s="28"/>
      <c r="K240" s="28"/>
      <c r="L240" s="28"/>
    </row>
    <row r="241" ht="15.75" customHeight="1">
      <c r="I241" s="28"/>
      <c r="J241" s="28"/>
      <c r="K241" s="28"/>
      <c r="L241" s="28"/>
    </row>
    <row r="242" ht="15.75" customHeight="1">
      <c r="I242" s="28"/>
      <c r="J242" s="28"/>
      <c r="K242" s="28"/>
      <c r="L242" s="28"/>
    </row>
    <row r="243" ht="15.75" customHeight="1">
      <c r="I243" s="28"/>
      <c r="J243" s="28"/>
      <c r="K243" s="28"/>
      <c r="L243" s="28"/>
    </row>
    <row r="244" ht="15.75" customHeight="1">
      <c r="I244" s="28"/>
      <c r="J244" s="28"/>
      <c r="K244" s="28"/>
      <c r="L244" s="28"/>
    </row>
    <row r="245" ht="15.75" customHeight="1">
      <c r="I245" s="28"/>
      <c r="J245" s="28"/>
      <c r="K245" s="28"/>
      <c r="L245" s="28"/>
    </row>
    <row r="246" ht="15.75" customHeight="1">
      <c r="I246" s="28"/>
      <c r="J246" s="28"/>
      <c r="K246" s="28"/>
      <c r="L246" s="28"/>
    </row>
    <row r="247" ht="15.75" customHeight="1">
      <c r="I247" s="28"/>
      <c r="J247" s="28"/>
      <c r="K247" s="28"/>
      <c r="L247" s="28"/>
    </row>
    <row r="248" ht="15.75" customHeight="1">
      <c r="I248" s="28"/>
      <c r="J248" s="28"/>
      <c r="K248" s="28"/>
      <c r="L248" s="28"/>
    </row>
    <row r="249" ht="15.75" customHeight="1">
      <c r="I249" s="28"/>
      <c r="J249" s="28"/>
      <c r="K249" s="28"/>
      <c r="L249" s="28"/>
    </row>
    <row r="250" ht="15.75" customHeight="1">
      <c r="I250" s="28"/>
      <c r="J250" s="28"/>
      <c r="K250" s="28"/>
      <c r="L250" s="28"/>
    </row>
    <row r="251" ht="15.75" customHeight="1">
      <c r="I251" s="28"/>
      <c r="J251" s="28"/>
      <c r="K251" s="28"/>
      <c r="L251" s="28"/>
    </row>
    <row r="252" ht="15.75" customHeight="1">
      <c r="I252" s="28"/>
      <c r="J252" s="28"/>
      <c r="K252" s="28"/>
      <c r="L252" s="28"/>
    </row>
    <row r="253" ht="15.75" customHeight="1">
      <c r="I253" s="28"/>
      <c r="J253" s="28"/>
      <c r="K253" s="28"/>
      <c r="L253" s="28"/>
    </row>
    <row r="254" ht="15.75" customHeight="1">
      <c r="I254" s="28"/>
      <c r="J254" s="28"/>
      <c r="K254" s="28"/>
      <c r="L254" s="28"/>
    </row>
    <row r="255" ht="15.75" customHeight="1">
      <c r="I255" s="28"/>
      <c r="J255" s="28"/>
      <c r="K255" s="28"/>
      <c r="L255" s="28"/>
    </row>
    <row r="256" ht="15.75" customHeight="1">
      <c r="I256" s="28"/>
      <c r="J256" s="28"/>
      <c r="K256" s="28"/>
      <c r="L256" s="28"/>
    </row>
    <row r="257" ht="15.75" customHeight="1">
      <c r="I257" s="28"/>
      <c r="J257" s="28"/>
      <c r="K257" s="28"/>
      <c r="L257" s="28"/>
    </row>
    <row r="258" ht="15.75" customHeight="1">
      <c r="I258" s="28"/>
      <c r="J258" s="28"/>
      <c r="K258" s="28"/>
      <c r="L258" s="28"/>
    </row>
    <row r="259" ht="15.75" customHeight="1">
      <c r="I259" s="28"/>
      <c r="J259" s="28"/>
      <c r="K259" s="28"/>
      <c r="L259" s="28"/>
    </row>
    <row r="260" ht="15.75" customHeight="1">
      <c r="I260" s="28"/>
      <c r="J260" s="28"/>
      <c r="K260" s="28"/>
      <c r="L260" s="28"/>
    </row>
    <row r="261" ht="15.75" customHeight="1">
      <c r="I261" s="28"/>
      <c r="J261" s="28"/>
      <c r="K261" s="28"/>
      <c r="L261" s="28"/>
    </row>
    <row r="262" ht="15.75" customHeight="1">
      <c r="I262" s="28"/>
      <c r="J262" s="28"/>
      <c r="K262" s="28"/>
      <c r="L262" s="28"/>
    </row>
    <row r="263" ht="15.75" customHeight="1">
      <c r="I263" s="28"/>
      <c r="J263" s="28"/>
      <c r="K263" s="28"/>
      <c r="L263" s="28"/>
    </row>
    <row r="264" ht="15.75" customHeight="1">
      <c r="I264" s="28"/>
      <c r="J264" s="28"/>
      <c r="K264" s="28"/>
      <c r="L264" s="28"/>
    </row>
    <row r="265" ht="15.75" customHeight="1">
      <c r="I265" s="28"/>
      <c r="J265" s="28"/>
      <c r="K265" s="28"/>
      <c r="L265" s="28"/>
    </row>
    <row r="266" ht="15.75" customHeight="1">
      <c r="I266" s="28"/>
      <c r="J266" s="28"/>
      <c r="K266" s="28"/>
      <c r="L266" s="28"/>
    </row>
    <row r="267" ht="15.75" customHeight="1">
      <c r="I267" s="28"/>
      <c r="J267" s="28"/>
      <c r="K267" s="28"/>
      <c r="L267" s="28"/>
    </row>
    <row r="268" ht="15.75" customHeight="1">
      <c r="I268" s="28"/>
      <c r="J268" s="28"/>
      <c r="K268" s="28"/>
      <c r="L268" s="28"/>
    </row>
    <row r="269" ht="15.75" customHeight="1">
      <c r="I269" s="28"/>
      <c r="J269" s="28"/>
      <c r="K269" s="28"/>
      <c r="L269" s="28"/>
    </row>
    <row r="270" ht="15.75" customHeight="1">
      <c r="I270" s="28"/>
      <c r="J270" s="28"/>
      <c r="K270" s="28"/>
      <c r="L270" s="28"/>
    </row>
    <row r="271" ht="15.75" customHeight="1">
      <c r="I271" s="28"/>
      <c r="J271" s="28"/>
      <c r="K271" s="28"/>
      <c r="L271" s="28"/>
    </row>
    <row r="272" ht="15.75" customHeight="1">
      <c r="I272" s="28"/>
      <c r="J272" s="28"/>
      <c r="K272" s="28"/>
      <c r="L272" s="28"/>
    </row>
    <row r="273" ht="15.75" customHeight="1">
      <c r="I273" s="28"/>
      <c r="J273" s="28"/>
      <c r="K273" s="28"/>
      <c r="L273" s="28"/>
    </row>
    <row r="274" ht="15.75" customHeight="1">
      <c r="I274" s="28"/>
      <c r="J274" s="28"/>
      <c r="K274" s="28"/>
      <c r="L274" s="28"/>
    </row>
    <row r="275" ht="15.75" customHeight="1">
      <c r="I275" s="28"/>
      <c r="J275" s="28"/>
      <c r="K275" s="28"/>
      <c r="L275" s="28"/>
    </row>
    <row r="276" ht="15.75" customHeight="1">
      <c r="I276" s="28"/>
      <c r="J276" s="28"/>
      <c r="K276" s="28"/>
      <c r="L276" s="28"/>
    </row>
    <row r="277" ht="15.75" customHeight="1">
      <c r="I277" s="28"/>
      <c r="J277" s="28"/>
      <c r="K277" s="28"/>
      <c r="L277" s="28"/>
    </row>
    <row r="278" ht="15.75" customHeight="1">
      <c r="I278" s="28"/>
      <c r="J278" s="28"/>
      <c r="K278" s="28"/>
      <c r="L278" s="28"/>
    </row>
    <row r="279" ht="15.75" customHeight="1">
      <c r="I279" s="28"/>
      <c r="J279" s="28"/>
      <c r="K279" s="28"/>
      <c r="L279" s="28"/>
    </row>
    <row r="280" ht="15.75" customHeight="1">
      <c r="I280" s="28"/>
      <c r="J280" s="28"/>
      <c r="K280" s="28"/>
      <c r="L280" s="28"/>
    </row>
    <row r="281" ht="15.75" customHeight="1">
      <c r="I281" s="28"/>
      <c r="J281" s="28"/>
      <c r="K281" s="28"/>
      <c r="L281" s="28"/>
    </row>
    <row r="282" ht="15.75" customHeight="1">
      <c r="I282" s="28"/>
      <c r="J282" s="28"/>
      <c r="K282" s="28"/>
      <c r="L282" s="28"/>
    </row>
    <row r="283" ht="15.75" customHeight="1">
      <c r="I283" s="28"/>
      <c r="J283" s="28"/>
      <c r="K283" s="28"/>
      <c r="L283" s="28"/>
    </row>
    <row r="284" ht="15.75" customHeight="1">
      <c r="I284" s="28"/>
      <c r="J284" s="28"/>
      <c r="K284" s="28"/>
      <c r="L284" s="28"/>
    </row>
    <row r="285" ht="15.75" customHeight="1">
      <c r="I285" s="28"/>
      <c r="J285" s="28"/>
      <c r="K285" s="28"/>
      <c r="L285" s="28"/>
    </row>
    <row r="286" ht="15.75" customHeight="1">
      <c r="I286" s="28"/>
      <c r="J286" s="28"/>
      <c r="K286" s="28"/>
      <c r="L286" s="28"/>
    </row>
    <row r="287" ht="15.75" customHeight="1">
      <c r="I287" s="28"/>
      <c r="J287" s="28"/>
      <c r="K287" s="28"/>
      <c r="L287" s="28"/>
    </row>
    <row r="288" ht="15.75" customHeight="1">
      <c r="I288" s="28"/>
      <c r="J288" s="28"/>
      <c r="K288" s="28"/>
      <c r="L288" s="28"/>
    </row>
    <row r="289" ht="15.75" customHeight="1">
      <c r="I289" s="28"/>
      <c r="J289" s="28"/>
      <c r="K289" s="28"/>
      <c r="L289" s="28"/>
    </row>
    <row r="290" ht="15.75" customHeight="1">
      <c r="I290" s="28"/>
      <c r="J290" s="28"/>
      <c r="K290" s="28"/>
      <c r="L290" s="28"/>
    </row>
    <row r="291" ht="15.75" customHeight="1">
      <c r="I291" s="28"/>
      <c r="J291" s="28"/>
      <c r="K291" s="28"/>
      <c r="L291" s="28"/>
    </row>
    <row r="292" ht="15.75" customHeight="1">
      <c r="I292" s="28"/>
      <c r="J292" s="28"/>
      <c r="K292" s="28"/>
      <c r="L292" s="28"/>
    </row>
    <row r="293" ht="15.75" customHeight="1">
      <c r="I293" s="28"/>
      <c r="J293" s="28"/>
      <c r="K293" s="28"/>
      <c r="L293" s="28"/>
    </row>
    <row r="294" ht="15.75" customHeight="1">
      <c r="I294" s="28"/>
      <c r="J294" s="28"/>
      <c r="K294" s="28"/>
      <c r="L294" s="28"/>
    </row>
    <row r="295" ht="15.75" customHeight="1">
      <c r="I295" s="28"/>
      <c r="J295" s="28"/>
      <c r="K295" s="28"/>
      <c r="L295" s="28"/>
    </row>
    <row r="296" ht="15.75" customHeight="1">
      <c r="I296" s="28"/>
      <c r="J296" s="28"/>
      <c r="K296" s="28"/>
      <c r="L296" s="28"/>
    </row>
    <row r="297" ht="15.75" customHeight="1">
      <c r="I297" s="28"/>
      <c r="J297" s="28"/>
      <c r="K297" s="28"/>
      <c r="L297" s="28"/>
    </row>
    <row r="298" ht="15.75" customHeight="1">
      <c r="I298" s="28"/>
      <c r="J298" s="28"/>
      <c r="K298" s="28"/>
      <c r="L298" s="28"/>
    </row>
    <row r="299" ht="15.75" customHeight="1">
      <c r="I299" s="28"/>
      <c r="J299" s="28"/>
      <c r="K299" s="28"/>
      <c r="L299" s="28"/>
    </row>
    <row r="300" ht="15.75" customHeight="1">
      <c r="I300" s="28"/>
      <c r="J300" s="28"/>
      <c r="K300" s="28"/>
      <c r="L300" s="28"/>
    </row>
    <row r="301" ht="15.75" customHeight="1">
      <c r="I301" s="28"/>
      <c r="J301" s="28"/>
      <c r="K301" s="28"/>
      <c r="L301" s="28"/>
    </row>
    <row r="302" ht="15.75" customHeight="1">
      <c r="I302" s="28"/>
      <c r="J302" s="28"/>
      <c r="K302" s="28"/>
      <c r="L302" s="28"/>
    </row>
    <row r="303" ht="15.75" customHeight="1">
      <c r="I303" s="28"/>
      <c r="J303" s="28"/>
      <c r="K303" s="28"/>
      <c r="L303" s="28"/>
    </row>
    <row r="304" ht="15.75" customHeight="1">
      <c r="I304" s="28"/>
      <c r="J304" s="28"/>
      <c r="K304" s="28"/>
      <c r="L304" s="28"/>
    </row>
    <row r="305" ht="15.75" customHeight="1">
      <c r="I305" s="28"/>
      <c r="J305" s="28"/>
      <c r="K305" s="28"/>
      <c r="L305" s="28"/>
    </row>
    <row r="306" ht="15.75" customHeight="1">
      <c r="I306" s="28"/>
      <c r="J306" s="28"/>
      <c r="K306" s="28"/>
      <c r="L306" s="28"/>
    </row>
    <row r="307" ht="15.75" customHeight="1">
      <c r="I307" s="28"/>
      <c r="J307" s="28"/>
      <c r="K307" s="28"/>
      <c r="L307" s="28"/>
    </row>
    <row r="308" ht="15.75" customHeight="1">
      <c r="I308" s="28"/>
      <c r="J308" s="28"/>
      <c r="K308" s="28"/>
      <c r="L308" s="28"/>
    </row>
    <row r="309" ht="15.75" customHeight="1">
      <c r="I309" s="28"/>
      <c r="J309" s="28"/>
      <c r="K309" s="28"/>
      <c r="L309" s="28"/>
    </row>
    <row r="310" ht="15.75" customHeight="1">
      <c r="I310" s="28"/>
      <c r="J310" s="28"/>
      <c r="K310" s="28"/>
      <c r="L310" s="28"/>
    </row>
    <row r="311" ht="15.75" customHeight="1">
      <c r="I311" s="28"/>
      <c r="J311" s="28"/>
      <c r="K311" s="28"/>
      <c r="L311" s="28"/>
    </row>
    <row r="312" ht="15.75" customHeight="1">
      <c r="I312" s="28"/>
      <c r="J312" s="28"/>
      <c r="K312" s="28"/>
      <c r="L312" s="28"/>
    </row>
    <row r="313" ht="15.75" customHeight="1">
      <c r="I313" s="28"/>
      <c r="J313" s="28"/>
      <c r="K313" s="28"/>
      <c r="L313" s="28"/>
    </row>
    <row r="314" ht="15.75" customHeight="1">
      <c r="I314" s="28"/>
      <c r="J314" s="28"/>
      <c r="K314" s="28"/>
      <c r="L314" s="28"/>
    </row>
    <row r="315" ht="15.75" customHeight="1">
      <c r="I315" s="28"/>
      <c r="J315" s="28"/>
      <c r="K315" s="28"/>
      <c r="L315" s="28"/>
    </row>
    <row r="316" ht="15.75" customHeight="1">
      <c r="I316" s="28"/>
      <c r="J316" s="28"/>
      <c r="K316" s="28"/>
      <c r="L316" s="28"/>
    </row>
    <row r="317" ht="15.75" customHeight="1">
      <c r="I317" s="28"/>
      <c r="J317" s="28"/>
      <c r="K317" s="28"/>
      <c r="L317" s="28"/>
    </row>
    <row r="318" ht="15.75" customHeight="1">
      <c r="I318" s="28"/>
      <c r="J318" s="28"/>
      <c r="K318" s="28"/>
      <c r="L318" s="28"/>
    </row>
    <row r="319" ht="15.75" customHeight="1">
      <c r="I319" s="28"/>
      <c r="J319" s="28"/>
      <c r="K319" s="28"/>
      <c r="L319" s="28"/>
    </row>
    <row r="320" ht="15.75" customHeight="1">
      <c r="I320" s="28"/>
      <c r="J320" s="28"/>
      <c r="K320" s="28"/>
      <c r="L320" s="28"/>
    </row>
    <row r="321" ht="15.75" customHeight="1">
      <c r="I321" s="28"/>
      <c r="J321" s="28"/>
      <c r="K321" s="28"/>
      <c r="L321" s="28"/>
    </row>
    <row r="322" ht="15.75" customHeight="1">
      <c r="I322" s="28"/>
      <c r="J322" s="28"/>
      <c r="K322" s="28"/>
      <c r="L322" s="28"/>
    </row>
    <row r="323" ht="15.75" customHeight="1">
      <c r="I323" s="28"/>
      <c r="J323" s="28"/>
      <c r="K323" s="28"/>
      <c r="L323" s="28"/>
    </row>
    <row r="324" ht="15.75" customHeight="1">
      <c r="I324" s="28"/>
      <c r="J324" s="28"/>
      <c r="K324" s="28"/>
      <c r="L324" s="28"/>
    </row>
    <row r="325" ht="15.75" customHeight="1">
      <c r="I325" s="28"/>
      <c r="J325" s="28"/>
      <c r="K325" s="28"/>
      <c r="L325" s="28"/>
    </row>
    <row r="326" ht="15.75" customHeight="1">
      <c r="I326" s="28"/>
      <c r="J326" s="28"/>
      <c r="K326" s="28"/>
      <c r="L326" s="28"/>
    </row>
    <row r="327" ht="15.75" customHeight="1">
      <c r="I327" s="28"/>
      <c r="J327" s="28"/>
      <c r="K327" s="28"/>
      <c r="L327" s="28"/>
    </row>
    <row r="328" ht="15.75" customHeight="1">
      <c r="I328" s="28"/>
      <c r="J328" s="28"/>
      <c r="K328" s="28"/>
      <c r="L328" s="28"/>
    </row>
    <row r="329" ht="15.75" customHeight="1">
      <c r="I329" s="28"/>
      <c r="J329" s="28"/>
      <c r="K329" s="28"/>
      <c r="L329" s="28"/>
    </row>
    <row r="330" ht="15.75" customHeight="1">
      <c r="I330" s="28"/>
      <c r="J330" s="28"/>
      <c r="K330" s="28"/>
      <c r="L330" s="28"/>
    </row>
    <row r="331" ht="15.75" customHeight="1">
      <c r="I331" s="28"/>
      <c r="J331" s="28"/>
      <c r="K331" s="28"/>
      <c r="L331" s="28"/>
    </row>
    <row r="332" ht="15.75" customHeight="1">
      <c r="I332" s="28"/>
      <c r="J332" s="28"/>
      <c r="K332" s="28"/>
      <c r="L332" s="28"/>
    </row>
    <row r="333" ht="15.75" customHeight="1">
      <c r="I333" s="28"/>
      <c r="J333" s="28"/>
      <c r="K333" s="28"/>
      <c r="L333" s="28"/>
    </row>
    <row r="334" ht="15.75" customHeight="1">
      <c r="I334" s="28"/>
      <c r="J334" s="28"/>
      <c r="K334" s="28"/>
      <c r="L334" s="28"/>
    </row>
    <row r="335" ht="15.75" customHeight="1">
      <c r="I335" s="28"/>
      <c r="J335" s="28"/>
      <c r="K335" s="28"/>
      <c r="L335" s="28"/>
    </row>
    <row r="336" ht="15.75" customHeight="1">
      <c r="I336" s="28"/>
      <c r="J336" s="28"/>
      <c r="K336" s="28"/>
      <c r="L336" s="28"/>
    </row>
    <row r="337" ht="15.75" customHeight="1">
      <c r="I337" s="28"/>
      <c r="J337" s="28"/>
      <c r="K337" s="28"/>
      <c r="L337" s="28"/>
    </row>
    <row r="338" ht="15.75" customHeight="1">
      <c r="I338" s="28"/>
      <c r="J338" s="28"/>
      <c r="K338" s="28"/>
      <c r="L338" s="28"/>
    </row>
    <row r="339" ht="15.75" customHeight="1">
      <c r="I339" s="28"/>
      <c r="J339" s="28"/>
      <c r="K339" s="28"/>
      <c r="L339" s="28"/>
    </row>
    <row r="340" ht="15.75" customHeight="1">
      <c r="I340" s="28"/>
      <c r="J340" s="28"/>
      <c r="K340" s="28"/>
      <c r="L340" s="28"/>
    </row>
    <row r="341" ht="15.75" customHeight="1">
      <c r="I341" s="28"/>
      <c r="J341" s="28"/>
      <c r="K341" s="28"/>
      <c r="L341" s="28"/>
    </row>
    <row r="342" ht="15.75" customHeight="1">
      <c r="I342" s="28"/>
      <c r="J342" s="28"/>
      <c r="K342" s="28"/>
      <c r="L342" s="28"/>
    </row>
    <row r="343" ht="15.75" customHeight="1">
      <c r="I343" s="28"/>
      <c r="J343" s="28"/>
      <c r="K343" s="28"/>
      <c r="L343" s="28"/>
    </row>
    <row r="344" ht="15.75" customHeight="1">
      <c r="I344" s="28"/>
      <c r="J344" s="28"/>
      <c r="K344" s="28"/>
      <c r="L344" s="28"/>
    </row>
    <row r="345" ht="15.75" customHeight="1">
      <c r="I345" s="28"/>
      <c r="J345" s="28"/>
      <c r="K345" s="28"/>
      <c r="L345" s="28"/>
    </row>
    <row r="346" ht="15.75" customHeight="1">
      <c r="I346" s="28"/>
      <c r="J346" s="28"/>
      <c r="K346" s="28"/>
      <c r="L346" s="28"/>
    </row>
    <row r="347" ht="15.75" customHeight="1">
      <c r="I347" s="28"/>
      <c r="J347" s="28"/>
      <c r="K347" s="28"/>
      <c r="L347" s="28"/>
    </row>
    <row r="348" ht="15.75" customHeight="1">
      <c r="I348" s="28"/>
      <c r="J348" s="28"/>
      <c r="K348" s="28"/>
      <c r="L348" s="28"/>
    </row>
    <row r="349" ht="15.75" customHeight="1">
      <c r="I349" s="28"/>
      <c r="J349" s="28"/>
      <c r="K349" s="28"/>
      <c r="L349" s="28"/>
    </row>
    <row r="350" ht="15.75" customHeight="1">
      <c r="I350" s="28"/>
      <c r="J350" s="28"/>
      <c r="K350" s="28"/>
      <c r="L350" s="28"/>
    </row>
    <row r="351" ht="15.75" customHeight="1">
      <c r="I351" s="28"/>
      <c r="J351" s="28"/>
      <c r="K351" s="28"/>
      <c r="L351" s="28"/>
    </row>
    <row r="352" ht="15.75" customHeight="1">
      <c r="I352" s="28"/>
      <c r="J352" s="28"/>
      <c r="K352" s="28"/>
      <c r="L352" s="28"/>
    </row>
    <row r="353" ht="15.75" customHeight="1">
      <c r="I353" s="28"/>
      <c r="J353" s="28"/>
      <c r="K353" s="28"/>
      <c r="L353" s="28"/>
    </row>
    <row r="354" ht="15.75" customHeight="1">
      <c r="I354" s="28"/>
      <c r="J354" s="28"/>
      <c r="K354" s="28"/>
      <c r="L354" s="28"/>
    </row>
    <row r="355" ht="15.75" customHeight="1">
      <c r="I355" s="28"/>
      <c r="J355" s="28"/>
      <c r="K355" s="28"/>
      <c r="L355" s="28"/>
    </row>
    <row r="356" ht="15.75" customHeight="1">
      <c r="I356" s="28"/>
      <c r="J356" s="28"/>
      <c r="K356" s="28"/>
      <c r="L356" s="28"/>
    </row>
    <row r="357" ht="15.75" customHeight="1">
      <c r="I357" s="28"/>
      <c r="J357" s="28"/>
      <c r="K357" s="28"/>
      <c r="L357" s="28"/>
    </row>
    <row r="358" ht="15.75" customHeight="1">
      <c r="I358" s="28"/>
      <c r="J358" s="28"/>
      <c r="K358" s="28"/>
      <c r="L358" s="28"/>
    </row>
    <row r="359" ht="15.75" customHeight="1">
      <c r="I359" s="28"/>
      <c r="J359" s="28"/>
      <c r="K359" s="28"/>
      <c r="L359" s="28"/>
    </row>
    <row r="360" ht="15.75" customHeight="1">
      <c r="I360" s="28"/>
      <c r="J360" s="28"/>
      <c r="K360" s="28"/>
      <c r="L360" s="28"/>
    </row>
    <row r="361" ht="15.75" customHeight="1">
      <c r="I361" s="28"/>
      <c r="J361" s="28"/>
      <c r="K361" s="28"/>
      <c r="L361" s="28"/>
    </row>
    <row r="362" ht="15.75" customHeight="1">
      <c r="I362" s="28"/>
      <c r="J362" s="28"/>
      <c r="K362" s="28"/>
      <c r="L362" s="28"/>
    </row>
    <row r="363" ht="15.75" customHeight="1">
      <c r="I363" s="28"/>
      <c r="J363" s="28"/>
      <c r="K363" s="28"/>
      <c r="L363" s="28"/>
    </row>
    <row r="364" ht="15.75" customHeight="1">
      <c r="I364" s="28"/>
      <c r="J364" s="28"/>
      <c r="K364" s="28"/>
      <c r="L364" s="28"/>
    </row>
    <row r="365" ht="15.75" customHeight="1">
      <c r="I365" s="28"/>
      <c r="J365" s="28"/>
      <c r="K365" s="28"/>
      <c r="L365" s="28"/>
    </row>
    <row r="366" ht="15.75" customHeight="1">
      <c r="I366" s="28"/>
      <c r="J366" s="28"/>
      <c r="K366" s="28"/>
      <c r="L366" s="28"/>
    </row>
    <row r="367" ht="15.75" customHeight="1">
      <c r="I367" s="28"/>
      <c r="J367" s="28"/>
      <c r="K367" s="28"/>
      <c r="L367" s="28"/>
    </row>
    <row r="368" ht="15.75" customHeight="1">
      <c r="I368" s="28"/>
      <c r="J368" s="28"/>
      <c r="K368" s="28"/>
      <c r="L368" s="28"/>
    </row>
    <row r="369" ht="15.75" customHeight="1">
      <c r="I369" s="28"/>
      <c r="J369" s="28"/>
      <c r="K369" s="28"/>
      <c r="L369" s="28"/>
    </row>
    <row r="370" ht="15.75" customHeight="1">
      <c r="I370" s="28"/>
      <c r="J370" s="28"/>
      <c r="K370" s="28"/>
      <c r="L370" s="28"/>
    </row>
    <row r="371" ht="15.75" customHeight="1">
      <c r="I371" s="28"/>
      <c r="J371" s="28"/>
      <c r="K371" s="28"/>
      <c r="L371" s="28"/>
    </row>
    <row r="372" ht="15.75" customHeight="1">
      <c r="I372" s="28"/>
      <c r="J372" s="28"/>
      <c r="K372" s="28"/>
      <c r="L372" s="28"/>
    </row>
    <row r="373" ht="15.75" customHeight="1">
      <c r="I373" s="28"/>
      <c r="J373" s="28"/>
      <c r="K373" s="28"/>
      <c r="L373" s="28"/>
    </row>
    <row r="374" ht="15.75" customHeight="1">
      <c r="I374" s="28"/>
      <c r="J374" s="28"/>
      <c r="K374" s="28"/>
      <c r="L374" s="28"/>
    </row>
    <row r="375" ht="15.75" customHeight="1">
      <c r="I375" s="28"/>
      <c r="J375" s="28"/>
      <c r="K375" s="28"/>
      <c r="L375" s="28"/>
    </row>
    <row r="376" ht="15.75" customHeight="1">
      <c r="I376" s="28"/>
      <c r="J376" s="28"/>
      <c r="K376" s="28"/>
      <c r="L376" s="28"/>
    </row>
    <row r="377" ht="15.75" customHeight="1">
      <c r="I377" s="28"/>
      <c r="J377" s="28"/>
      <c r="K377" s="28"/>
      <c r="L377" s="28"/>
    </row>
    <row r="378" ht="15.75" customHeight="1">
      <c r="I378" s="28"/>
      <c r="J378" s="28"/>
      <c r="K378" s="28"/>
      <c r="L378" s="28"/>
    </row>
    <row r="379" ht="15.75" customHeight="1">
      <c r="I379" s="28"/>
      <c r="J379" s="28"/>
      <c r="K379" s="28"/>
      <c r="L379" s="28"/>
    </row>
    <row r="380" ht="15.75" customHeight="1">
      <c r="I380" s="28"/>
      <c r="J380" s="28"/>
      <c r="K380" s="28"/>
      <c r="L380" s="28"/>
    </row>
    <row r="381" ht="15.75" customHeight="1">
      <c r="I381" s="28"/>
      <c r="J381" s="28"/>
      <c r="K381" s="28"/>
      <c r="L381" s="28"/>
    </row>
    <row r="382" ht="15.75" customHeight="1">
      <c r="I382" s="28"/>
      <c r="J382" s="28"/>
      <c r="K382" s="28"/>
      <c r="L382" s="28"/>
    </row>
    <row r="383" ht="15.75" customHeight="1">
      <c r="I383" s="28"/>
      <c r="J383" s="28"/>
      <c r="K383" s="28"/>
      <c r="L383" s="28"/>
    </row>
    <row r="384" ht="15.75" customHeight="1">
      <c r="I384" s="28"/>
      <c r="J384" s="28"/>
      <c r="K384" s="28"/>
      <c r="L384" s="28"/>
    </row>
    <row r="385" ht="15.75" customHeight="1">
      <c r="I385" s="28"/>
      <c r="J385" s="28"/>
      <c r="K385" s="28"/>
      <c r="L385" s="28"/>
    </row>
    <row r="386" ht="15.75" customHeight="1">
      <c r="I386" s="28"/>
      <c r="J386" s="28"/>
      <c r="K386" s="28"/>
      <c r="L386" s="28"/>
    </row>
    <row r="387" ht="15.75" customHeight="1">
      <c r="I387" s="28"/>
      <c r="J387" s="28"/>
      <c r="K387" s="28"/>
      <c r="L387" s="28"/>
    </row>
    <row r="388" ht="15.75" customHeight="1">
      <c r="I388" s="28"/>
      <c r="J388" s="28"/>
      <c r="K388" s="28"/>
      <c r="L388" s="28"/>
    </row>
    <row r="389" ht="15.75" customHeight="1">
      <c r="I389" s="28"/>
      <c r="J389" s="28"/>
      <c r="K389" s="28"/>
      <c r="L389" s="28"/>
    </row>
    <row r="390" ht="15.75" customHeight="1">
      <c r="I390" s="28"/>
      <c r="J390" s="28"/>
      <c r="K390" s="28"/>
      <c r="L390" s="28"/>
    </row>
    <row r="391" ht="15.75" customHeight="1">
      <c r="I391" s="28"/>
      <c r="J391" s="28"/>
      <c r="K391" s="28"/>
      <c r="L391" s="28"/>
    </row>
    <row r="392" ht="15.75" customHeight="1">
      <c r="I392" s="28"/>
      <c r="J392" s="28"/>
      <c r="K392" s="28"/>
      <c r="L392" s="28"/>
    </row>
    <row r="393" ht="15.75" customHeight="1">
      <c r="I393" s="28"/>
      <c r="J393" s="28"/>
      <c r="K393" s="28"/>
      <c r="L393" s="28"/>
    </row>
    <row r="394" ht="15.75" customHeight="1">
      <c r="I394" s="28"/>
      <c r="J394" s="28"/>
      <c r="K394" s="28"/>
      <c r="L394" s="28"/>
    </row>
    <row r="395" ht="15.75" customHeight="1">
      <c r="I395" s="28"/>
      <c r="J395" s="28"/>
      <c r="K395" s="28"/>
      <c r="L395" s="28"/>
    </row>
    <row r="396" ht="15.75" customHeight="1">
      <c r="I396" s="28"/>
      <c r="J396" s="28"/>
      <c r="K396" s="28"/>
      <c r="L396" s="28"/>
    </row>
    <row r="397" ht="15.75" customHeight="1">
      <c r="I397" s="28"/>
      <c r="J397" s="28"/>
      <c r="K397" s="28"/>
      <c r="L397" s="28"/>
    </row>
    <row r="398" ht="15.75" customHeight="1">
      <c r="I398" s="28"/>
      <c r="J398" s="28"/>
      <c r="K398" s="28"/>
      <c r="L398" s="28"/>
    </row>
    <row r="399" ht="15.75" customHeight="1">
      <c r="I399" s="28"/>
      <c r="J399" s="28"/>
      <c r="K399" s="28"/>
      <c r="L399" s="28"/>
    </row>
    <row r="400" ht="15.75" customHeight="1">
      <c r="I400" s="28"/>
      <c r="J400" s="28"/>
      <c r="K400" s="28"/>
      <c r="L400" s="28"/>
    </row>
    <row r="401" ht="15.75" customHeight="1">
      <c r="I401" s="28"/>
      <c r="J401" s="28"/>
      <c r="K401" s="28"/>
      <c r="L401" s="28"/>
    </row>
    <row r="402" ht="15.75" customHeight="1">
      <c r="I402" s="28"/>
      <c r="J402" s="28"/>
      <c r="K402" s="28"/>
      <c r="L402" s="28"/>
    </row>
    <row r="403" ht="15.75" customHeight="1">
      <c r="I403" s="28"/>
      <c r="J403" s="28"/>
      <c r="K403" s="28"/>
      <c r="L403" s="28"/>
    </row>
    <row r="404" ht="15.75" customHeight="1">
      <c r="I404" s="28"/>
      <c r="J404" s="28"/>
      <c r="K404" s="28"/>
      <c r="L404" s="28"/>
    </row>
    <row r="405" ht="15.75" customHeight="1">
      <c r="I405" s="28"/>
      <c r="J405" s="28"/>
      <c r="K405" s="28"/>
      <c r="L405" s="28"/>
    </row>
    <row r="406" ht="15.75" customHeight="1">
      <c r="I406" s="28"/>
      <c r="J406" s="28"/>
      <c r="K406" s="28"/>
      <c r="L406" s="28"/>
    </row>
    <row r="407" ht="15.75" customHeight="1">
      <c r="I407" s="28"/>
      <c r="J407" s="28"/>
      <c r="K407" s="28"/>
      <c r="L407" s="28"/>
    </row>
    <row r="408" ht="15.75" customHeight="1">
      <c r="I408" s="28"/>
      <c r="J408" s="28"/>
      <c r="K408" s="28"/>
      <c r="L408" s="28"/>
    </row>
    <row r="409" ht="15.75" customHeight="1">
      <c r="I409" s="28"/>
      <c r="J409" s="28"/>
      <c r="K409" s="28"/>
      <c r="L409" s="28"/>
    </row>
    <row r="410" ht="15.75" customHeight="1">
      <c r="I410" s="28"/>
      <c r="J410" s="28"/>
      <c r="K410" s="28"/>
      <c r="L410" s="28"/>
    </row>
    <row r="411" ht="15.75" customHeight="1">
      <c r="I411" s="28"/>
      <c r="J411" s="28"/>
      <c r="K411" s="28"/>
      <c r="L411" s="28"/>
    </row>
    <row r="412" ht="15.75" customHeight="1">
      <c r="I412" s="28"/>
      <c r="J412" s="28"/>
      <c r="K412" s="28"/>
      <c r="L412" s="28"/>
    </row>
    <row r="413" ht="15.75" customHeight="1">
      <c r="I413" s="28"/>
      <c r="J413" s="28"/>
      <c r="K413" s="28"/>
      <c r="L413" s="28"/>
    </row>
    <row r="414" ht="15.75" customHeight="1">
      <c r="I414" s="28"/>
      <c r="J414" s="28"/>
      <c r="K414" s="28"/>
      <c r="L414" s="28"/>
    </row>
    <row r="415" ht="15.75" customHeight="1">
      <c r="I415" s="28"/>
      <c r="J415" s="28"/>
      <c r="K415" s="28"/>
      <c r="L415" s="28"/>
    </row>
    <row r="416" ht="15.75" customHeight="1">
      <c r="I416" s="28"/>
      <c r="J416" s="28"/>
      <c r="K416" s="28"/>
      <c r="L416" s="28"/>
    </row>
    <row r="417" ht="15.75" customHeight="1">
      <c r="I417" s="28"/>
      <c r="J417" s="28"/>
      <c r="K417" s="28"/>
      <c r="L417" s="28"/>
    </row>
    <row r="418" ht="15.75" customHeight="1">
      <c r="I418" s="28"/>
      <c r="J418" s="28"/>
      <c r="K418" s="28"/>
      <c r="L418" s="28"/>
    </row>
    <row r="419" ht="15.75" customHeight="1">
      <c r="I419" s="28"/>
      <c r="J419" s="28"/>
      <c r="K419" s="28"/>
      <c r="L419" s="28"/>
    </row>
    <row r="420" ht="15.75" customHeight="1">
      <c r="I420" s="28"/>
      <c r="J420" s="28"/>
      <c r="K420" s="28"/>
      <c r="L420" s="28"/>
    </row>
    <row r="421" ht="15.75" customHeight="1">
      <c r="I421" s="28"/>
      <c r="J421" s="28"/>
      <c r="K421" s="28"/>
      <c r="L421" s="28"/>
    </row>
    <row r="422" ht="15.75" customHeight="1">
      <c r="I422" s="28"/>
      <c r="J422" s="28"/>
      <c r="K422" s="28"/>
      <c r="L422" s="28"/>
    </row>
    <row r="423" ht="15.75" customHeight="1">
      <c r="I423" s="28"/>
      <c r="J423" s="28"/>
      <c r="K423" s="28"/>
      <c r="L423" s="28"/>
    </row>
    <row r="424" ht="15.75" customHeight="1">
      <c r="I424" s="28"/>
      <c r="J424" s="28"/>
      <c r="K424" s="28"/>
      <c r="L424" s="28"/>
    </row>
    <row r="425" ht="15.75" customHeight="1">
      <c r="I425" s="28"/>
      <c r="J425" s="28"/>
      <c r="K425" s="28"/>
      <c r="L425" s="28"/>
    </row>
    <row r="426" ht="15.75" customHeight="1">
      <c r="I426" s="28"/>
      <c r="J426" s="28"/>
      <c r="K426" s="28"/>
      <c r="L426" s="28"/>
    </row>
    <row r="427" ht="15.75" customHeight="1">
      <c r="I427" s="28"/>
      <c r="J427" s="28"/>
      <c r="K427" s="28"/>
      <c r="L427" s="28"/>
    </row>
    <row r="428" ht="15.75" customHeight="1">
      <c r="I428" s="28"/>
      <c r="J428" s="28"/>
      <c r="K428" s="28"/>
      <c r="L428" s="28"/>
    </row>
    <row r="429" ht="15.75" customHeight="1">
      <c r="I429" s="28"/>
      <c r="J429" s="28"/>
      <c r="K429" s="28"/>
      <c r="L429" s="28"/>
    </row>
    <row r="430" ht="15.75" customHeight="1">
      <c r="I430" s="28"/>
      <c r="J430" s="28"/>
      <c r="K430" s="28"/>
      <c r="L430" s="28"/>
    </row>
    <row r="431" ht="15.75" customHeight="1">
      <c r="I431" s="28"/>
      <c r="J431" s="28"/>
      <c r="K431" s="28"/>
      <c r="L431" s="28"/>
    </row>
    <row r="432" ht="15.75" customHeight="1">
      <c r="I432" s="28"/>
      <c r="J432" s="28"/>
      <c r="K432" s="28"/>
      <c r="L432" s="28"/>
    </row>
    <row r="433" ht="15.75" customHeight="1">
      <c r="I433" s="28"/>
      <c r="J433" s="28"/>
      <c r="K433" s="28"/>
      <c r="L433" s="28"/>
    </row>
    <row r="434" ht="15.75" customHeight="1">
      <c r="I434" s="28"/>
      <c r="J434" s="28"/>
      <c r="K434" s="28"/>
      <c r="L434" s="28"/>
    </row>
    <row r="435" ht="15.75" customHeight="1">
      <c r="I435" s="28"/>
      <c r="J435" s="28"/>
      <c r="K435" s="28"/>
      <c r="L435" s="28"/>
    </row>
    <row r="436" ht="15.75" customHeight="1">
      <c r="I436" s="28"/>
      <c r="J436" s="28"/>
      <c r="K436" s="28"/>
      <c r="L436" s="28"/>
    </row>
    <row r="437" ht="15.75" customHeight="1">
      <c r="I437" s="28"/>
      <c r="J437" s="28"/>
      <c r="K437" s="28"/>
      <c r="L437" s="28"/>
    </row>
    <row r="438" ht="15.75" customHeight="1">
      <c r="I438" s="28"/>
      <c r="J438" s="28"/>
      <c r="K438" s="28"/>
      <c r="L438" s="28"/>
    </row>
    <row r="439" ht="15.75" customHeight="1">
      <c r="I439" s="28"/>
      <c r="J439" s="28"/>
      <c r="K439" s="28"/>
      <c r="L439" s="28"/>
    </row>
    <row r="440" ht="15.75" customHeight="1">
      <c r="I440" s="28"/>
      <c r="J440" s="28"/>
      <c r="K440" s="28"/>
      <c r="L440" s="28"/>
    </row>
    <row r="441" ht="15.75" customHeight="1">
      <c r="I441" s="28"/>
      <c r="J441" s="28"/>
      <c r="K441" s="28"/>
      <c r="L441" s="28"/>
    </row>
    <row r="442" ht="15.75" customHeight="1">
      <c r="I442" s="28"/>
      <c r="J442" s="28"/>
      <c r="K442" s="28"/>
      <c r="L442" s="28"/>
    </row>
    <row r="443" ht="15.75" customHeight="1">
      <c r="I443" s="28"/>
      <c r="J443" s="28"/>
      <c r="K443" s="28"/>
      <c r="L443" s="28"/>
    </row>
    <row r="444" ht="15.75" customHeight="1">
      <c r="I444" s="28"/>
      <c r="J444" s="28"/>
      <c r="K444" s="28"/>
      <c r="L444" s="28"/>
    </row>
    <row r="445" ht="15.75" customHeight="1">
      <c r="I445" s="28"/>
      <c r="J445" s="28"/>
      <c r="K445" s="28"/>
      <c r="L445" s="28"/>
    </row>
    <row r="446" ht="15.75" customHeight="1">
      <c r="I446" s="28"/>
      <c r="J446" s="28"/>
      <c r="K446" s="28"/>
      <c r="L446" s="28"/>
    </row>
    <row r="447" ht="15.75" customHeight="1">
      <c r="I447" s="28"/>
      <c r="J447" s="28"/>
      <c r="K447" s="28"/>
      <c r="L447" s="28"/>
    </row>
    <row r="448" ht="15.75" customHeight="1">
      <c r="I448" s="28"/>
      <c r="J448" s="28"/>
      <c r="K448" s="28"/>
      <c r="L448" s="28"/>
    </row>
    <row r="449" ht="15.75" customHeight="1">
      <c r="I449" s="28"/>
      <c r="J449" s="28"/>
      <c r="K449" s="28"/>
      <c r="L449" s="28"/>
    </row>
    <row r="450" ht="15.75" customHeight="1">
      <c r="I450" s="28"/>
      <c r="J450" s="28"/>
      <c r="K450" s="28"/>
      <c r="L450" s="28"/>
    </row>
    <row r="451" ht="15.75" customHeight="1">
      <c r="I451" s="28"/>
      <c r="J451" s="28"/>
      <c r="K451" s="28"/>
      <c r="L451" s="28"/>
    </row>
    <row r="452" ht="15.75" customHeight="1">
      <c r="I452" s="28"/>
      <c r="J452" s="28"/>
      <c r="K452" s="28"/>
      <c r="L452" s="28"/>
    </row>
    <row r="453" ht="15.75" customHeight="1">
      <c r="I453" s="28"/>
      <c r="J453" s="28"/>
      <c r="K453" s="28"/>
      <c r="L453" s="28"/>
    </row>
    <row r="454" ht="15.75" customHeight="1">
      <c r="I454" s="28"/>
      <c r="J454" s="28"/>
      <c r="K454" s="28"/>
      <c r="L454" s="28"/>
    </row>
    <row r="455" ht="15.75" customHeight="1">
      <c r="I455" s="28"/>
      <c r="J455" s="28"/>
      <c r="K455" s="28"/>
      <c r="L455" s="28"/>
    </row>
    <row r="456" ht="15.75" customHeight="1">
      <c r="I456" s="28"/>
      <c r="J456" s="28"/>
      <c r="K456" s="28"/>
      <c r="L456" s="28"/>
    </row>
    <row r="457" ht="15.75" customHeight="1">
      <c r="I457" s="28"/>
      <c r="J457" s="28"/>
      <c r="K457" s="28"/>
      <c r="L457" s="28"/>
    </row>
    <row r="458" ht="15.75" customHeight="1">
      <c r="I458" s="28"/>
      <c r="J458" s="28"/>
      <c r="K458" s="28"/>
      <c r="L458" s="28"/>
    </row>
    <row r="459" ht="15.75" customHeight="1">
      <c r="I459" s="28"/>
      <c r="J459" s="28"/>
      <c r="K459" s="28"/>
      <c r="L459" s="28"/>
    </row>
    <row r="460" ht="15.75" customHeight="1">
      <c r="I460" s="28"/>
      <c r="J460" s="28"/>
      <c r="K460" s="28"/>
      <c r="L460" s="28"/>
    </row>
    <row r="461" ht="15.75" customHeight="1">
      <c r="I461" s="28"/>
      <c r="J461" s="28"/>
      <c r="K461" s="28"/>
      <c r="L461" s="28"/>
    </row>
    <row r="462" ht="15.75" customHeight="1">
      <c r="I462" s="28"/>
      <c r="J462" s="28"/>
      <c r="K462" s="28"/>
      <c r="L462" s="28"/>
    </row>
    <row r="463" ht="15.75" customHeight="1">
      <c r="I463" s="28"/>
      <c r="J463" s="28"/>
      <c r="K463" s="28"/>
      <c r="L463" s="28"/>
    </row>
    <row r="464" ht="15.75" customHeight="1">
      <c r="I464" s="28"/>
      <c r="J464" s="28"/>
      <c r="K464" s="28"/>
      <c r="L464" s="28"/>
    </row>
    <row r="465" ht="15.75" customHeight="1">
      <c r="I465" s="28"/>
      <c r="J465" s="28"/>
      <c r="K465" s="28"/>
      <c r="L465" s="28"/>
    </row>
    <row r="466" ht="15.75" customHeight="1">
      <c r="I466" s="28"/>
      <c r="J466" s="28"/>
      <c r="K466" s="28"/>
      <c r="L466" s="28"/>
    </row>
    <row r="467" ht="15.75" customHeight="1">
      <c r="I467" s="28"/>
      <c r="J467" s="28"/>
      <c r="K467" s="28"/>
      <c r="L467" s="28"/>
    </row>
    <row r="468" ht="15.75" customHeight="1">
      <c r="I468" s="28"/>
      <c r="J468" s="28"/>
      <c r="K468" s="28"/>
      <c r="L468" s="28"/>
    </row>
    <row r="469" ht="15.75" customHeight="1">
      <c r="I469" s="28"/>
      <c r="J469" s="28"/>
      <c r="K469" s="28"/>
      <c r="L469" s="28"/>
    </row>
    <row r="470" ht="15.75" customHeight="1">
      <c r="I470" s="28"/>
      <c r="J470" s="28"/>
      <c r="K470" s="28"/>
      <c r="L470" s="28"/>
    </row>
    <row r="471" ht="15.75" customHeight="1">
      <c r="I471" s="28"/>
      <c r="J471" s="28"/>
      <c r="K471" s="28"/>
      <c r="L471" s="28"/>
    </row>
    <row r="472" ht="15.75" customHeight="1">
      <c r="I472" s="28"/>
      <c r="J472" s="28"/>
      <c r="K472" s="28"/>
      <c r="L472" s="28"/>
    </row>
    <row r="473" ht="15.75" customHeight="1">
      <c r="I473" s="28"/>
      <c r="J473" s="28"/>
      <c r="K473" s="28"/>
      <c r="L473" s="28"/>
    </row>
    <row r="474" ht="15.75" customHeight="1">
      <c r="I474" s="28"/>
      <c r="J474" s="28"/>
      <c r="K474" s="28"/>
      <c r="L474" s="28"/>
    </row>
    <row r="475" ht="15.75" customHeight="1">
      <c r="I475" s="28"/>
      <c r="J475" s="28"/>
      <c r="K475" s="28"/>
      <c r="L475" s="28"/>
    </row>
    <row r="476" ht="15.75" customHeight="1">
      <c r="I476" s="28"/>
      <c r="J476" s="28"/>
      <c r="K476" s="28"/>
      <c r="L476" s="28"/>
    </row>
    <row r="477" ht="15.75" customHeight="1">
      <c r="I477" s="28"/>
      <c r="J477" s="28"/>
      <c r="K477" s="28"/>
      <c r="L477" s="28"/>
    </row>
    <row r="478" ht="15.75" customHeight="1">
      <c r="I478" s="28"/>
      <c r="J478" s="28"/>
      <c r="K478" s="28"/>
      <c r="L478" s="28"/>
    </row>
    <row r="479" ht="15.75" customHeight="1">
      <c r="I479" s="28"/>
      <c r="J479" s="28"/>
      <c r="K479" s="28"/>
      <c r="L479" s="28"/>
    </row>
    <row r="480" ht="15.75" customHeight="1">
      <c r="I480" s="28"/>
      <c r="J480" s="28"/>
      <c r="K480" s="28"/>
      <c r="L480" s="28"/>
    </row>
    <row r="481" ht="15.75" customHeight="1">
      <c r="I481" s="28"/>
      <c r="J481" s="28"/>
      <c r="K481" s="28"/>
      <c r="L481" s="28"/>
    </row>
    <row r="482" ht="15.75" customHeight="1">
      <c r="I482" s="28"/>
      <c r="J482" s="28"/>
      <c r="K482" s="28"/>
      <c r="L482" s="28"/>
    </row>
    <row r="483" ht="15.75" customHeight="1">
      <c r="I483" s="28"/>
      <c r="J483" s="28"/>
      <c r="K483" s="28"/>
      <c r="L483" s="28"/>
    </row>
    <row r="484" ht="15.75" customHeight="1">
      <c r="I484" s="28"/>
      <c r="J484" s="28"/>
      <c r="K484" s="28"/>
      <c r="L484" s="28"/>
    </row>
    <row r="485" ht="15.75" customHeight="1">
      <c r="I485" s="28"/>
      <c r="J485" s="28"/>
      <c r="K485" s="28"/>
      <c r="L485" s="28"/>
    </row>
    <row r="486" ht="15.75" customHeight="1">
      <c r="I486" s="28"/>
      <c r="J486" s="28"/>
      <c r="K486" s="28"/>
      <c r="L486" s="28"/>
    </row>
    <row r="487" ht="15.75" customHeight="1">
      <c r="I487" s="28"/>
      <c r="J487" s="28"/>
      <c r="K487" s="28"/>
      <c r="L487" s="28"/>
    </row>
    <row r="488" ht="15.75" customHeight="1">
      <c r="I488" s="28"/>
      <c r="J488" s="28"/>
      <c r="K488" s="28"/>
      <c r="L488" s="28"/>
    </row>
    <row r="489" ht="15.75" customHeight="1">
      <c r="I489" s="28"/>
      <c r="J489" s="28"/>
      <c r="K489" s="28"/>
      <c r="L489" s="28"/>
    </row>
    <row r="490" ht="15.75" customHeight="1">
      <c r="I490" s="28"/>
      <c r="J490" s="28"/>
      <c r="K490" s="28"/>
      <c r="L490" s="28"/>
    </row>
    <row r="491" ht="15.75" customHeight="1">
      <c r="I491" s="28"/>
      <c r="J491" s="28"/>
      <c r="K491" s="28"/>
      <c r="L491" s="28"/>
    </row>
    <row r="492" ht="15.75" customHeight="1">
      <c r="I492" s="28"/>
      <c r="J492" s="28"/>
      <c r="K492" s="28"/>
      <c r="L492" s="28"/>
    </row>
    <row r="493" ht="15.75" customHeight="1">
      <c r="I493" s="28"/>
      <c r="J493" s="28"/>
      <c r="K493" s="28"/>
      <c r="L493" s="28"/>
    </row>
    <row r="494" ht="15.75" customHeight="1">
      <c r="I494" s="28"/>
      <c r="J494" s="28"/>
      <c r="K494" s="28"/>
      <c r="L494" s="28"/>
    </row>
    <row r="495" ht="15.75" customHeight="1">
      <c r="I495" s="28"/>
      <c r="J495" s="28"/>
      <c r="K495" s="28"/>
      <c r="L495" s="28"/>
    </row>
    <row r="496" ht="15.75" customHeight="1">
      <c r="I496" s="28"/>
      <c r="J496" s="28"/>
      <c r="K496" s="28"/>
      <c r="L496" s="28"/>
    </row>
    <row r="497" ht="15.75" customHeight="1">
      <c r="I497" s="28"/>
      <c r="J497" s="28"/>
      <c r="K497" s="28"/>
      <c r="L497" s="28"/>
    </row>
    <row r="498" ht="15.75" customHeight="1">
      <c r="I498" s="28"/>
      <c r="J498" s="28"/>
      <c r="K498" s="28"/>
      <c r="L498" s="28"/>
    </row>
    <row r="499" ht="15.75" customHeight="1">
      <c r="I499" s="28"/>
      <c r="J499" s="28"/>
      <c r="K499" s="28"/>
      <c r="L499" s="28"/>
    </row>
    <row r="500" ht="15.75" customHeight="1">
      <c r="I500" s="28"/>
      <c r="J500" s="28"/>
      <c r="K500" s="28"/>
      <c r="L500" s="28"/>
    </row>
    <row r="501" ht="15.75" customHeight="1">
      <c r="I501" s="28"/>
      <c r="J501" s="28"/>
      <c r="K501" s="28"/>
      <c r="L501" s="28"/>
    </row>
    <row r="502" ht="15.75" customHeight="1">
      <c r="I502" s="28"/>
      <c r="J502" s="28"/>
      <c r="K502" s="28"/>
      <c r="L502" s="28"/>
    </row>
    <row r="503" ht="15.75" customHeight="1">
      <c r="I503" s="28"/>
      <c r="J503" s="28"/>
      <c r="K503" s="28"/>
      <c r="L503" s="28"/>
    </row>
    <row r="504" ht="15.75" customHeight="1">
      <c r="I504" s="28"/>
      <c r="J504" s="28"/>
      <c r="K504" s="28"/>
      <c r="L504" s="28"/>
    </row>
    <row r="505" ht="15.75" customHeight="1">
      <c r="I505" s="28"/>
      <c r="J505" s="28"/>
      <c r="K505" s="28"/>
      <c r="L505" s="28"/>
    </row>
    <row r="506" ht="15.75" customHeight="1">
      <c r="I506" s="28"/>
      <c r="J506" s="28"/>
      <c r="K506" s="28"/>
      <c r="L506" s="28"/>
    </row>
    <row r="507" ht="15.75" customHeight="1">
      <c r="I507" s="28"/>
      <c r="J507" s="28"/>
      <c r="K507" s="28"/>
      <c r="L507" s="28"/>
    </row>
    <row r="508" ht="15.75" customHeight="1">
      <c r="I508" s="28"/>
      <c r="J508" s="28"/>
      <c r="K508" s="28"/>
      <c r="L508" s="28"/>
    </row>
    <row r="509" ht="15.75" customHeight="1">
      <c r="I509" s="28"/>
      <c r="J509" s="28"/>
      <c r="K509" s="28"/>
      <c r="L509" s="28"/>
    </row>
    <row r="510" ht="15.75" customHeight="1">
      <c r="I510" s="28"/>
      <c r="J510" s="28"/>
      <c r="K510" s="28"/>
      <c r="L510" s="28"/>
    </row>
    <row r="511" ht="15.75" customHeight="1">
      <c r="I511" s="28"/>
      <c r="J511" s="28"/>
      <c r="K511" s="28"/>
      <c r="L511" s="28"/>
    </row>
    <row r="512" ht="15.75" customHeight="1">
      <c r="I512" s="28"/>
      <c r="J512" s="28"/>
      <c r="K512" s="28"/>
      <c r="L512" s="28"/>
    </row>
    <row r="513" ht="15.75" customHeight="1">
      <c r="I513" s="28"/>
      <c r="J513" s="28"/>
      <c r="K513" s="28"/>
      <c r="L513" s="28"/>
    </row>
    <row r="514" ht="15.75" customHeight="1">
      <c r="I514" s="28"/>
      <c r="J514" s="28"/>
      <c r="K514" s="28"/>
      <c r="L514" s="28"/>
    </row>
    <row r="515" ht="15.75" customHeight="1">
      <c r="I515" s="28"/>
      <c r="J515" s="28"/>
      <c r="K515" s="28"/>
      <c r="L515" s="28"/>
    </row>
    <row r="516" ht="15.75" customHeight="1">
      <c r="I516" s="28"/>
      <c r="J516" s="28"/>
      <c r="K516" s="28"/>
      <c r="L516" s="28"/>
    </row>
    <row r="517" ht="15.75" customHeight="1">
      <c r="I517" s="28"/>
      <c r="J517" s="28"/>
      <c r="K517" s="28"/>
      <c r="L517" s="28"/>
    </row>
    <row r="518" ht="15.75" customHeight="1">
      <c r="I518" s="28"/>
      <c r="J518" s="28"/>
      <c r="K518" s="28"/>
      <c r="L518" s="28"/>
    </row>
    <row r="519" ht="15.75" customHeight="1">
      <c r="I519" s="28"/>
      <c r="J519" s="28"/>
      <c r="K519" s="28"/>
      <c r="L519" s="28"/>
    </row>
    <row r="520" ht="15.75" customHeight="1">
      <c r="I520" s="28"/>
      <c r="J520" s="28"/>
      <c r="K520" s="28"/>
      <c r="L520" s="28"/>
    </row>
    <row r="521" ht="15.75" customHeight="1">
      <c r="I521" s="28"/>
      <c r="J521" s="28"/>
      <c r="K521" s="28"/>
      <c r="L521" s="28"/>
    </row>
    <row r="522" ht="15.75" customHeight="1">
      <c r="I522" s="28"/>
      <c r="J522" s="28"/>
      <c r="K522" s="28"/>
      <c r="L522" s="28"/>
    </row>
    <row r="523" ht="15.75" customHeight="1">
      <c r="I523" s="28"/>
      <c r="J523" s="28"/>
      <c r="K523" s="28"/>
      <c r="L523" s="28"/>
    </row>
    <row r="524" ht="15.75" customHeight="1">
      <c r="I524" s="28"/>
      <c r="J524" s="28"/>
      <c r="K524" s="28"/>
      <c r="L524" s="28"/>
    </row>
    <row r="525" ht="15.75" customHeight="1">
      <c r="I525" s="28"/>
      <c r="J525" s="28"/>
      <c r="K525" s="28"/>
      <c r="L525" s="28"/>
    </row>
    <row r="526" ht="15.75" customHeight="1">
      <c r="I526" s="28"/>
      <c r="J526" s="28"/>
      <c r="K526" s="28"/>
      <c r="L526" s="28"/>
    </row>
    <row r="527" ht="15.75" customHeight="1">
      <c r="I527" s="28"/>
      <c r="J527" s="28"/>
      <c r="K527" s="28"/>
      <c r="L527" s="28"/>
    </row>
    <row r="528" ht="15.75" customHeight="1">
      <c r="I528" s="28"/>
      <c r="J528" s="28"/>
      <c r="K528" s="28"/>
      <c r="L528" s="28"/>
    </row>
    <row r="529" ht="15.75" customHeight="1">
      <c r="I529" s="28"/>
      <c r="J529" s="28"/>
      <c r="K529" s="28"/>
      <c r="L529" s="28"/>
    </row>
    <row r="530" ht="15.75" customHeight="1">
      <c r="I530" s="28"/>
      <c r="J530" s="28"/>
      <c r="K530" s="28"/>
      <c r="L530" s="28"/>
    </row>
    <row r="531" ht="15.75" customHeight="1">
      <c r="I531" s="28"/>
      <c r="J531" s="28"/>
      <c r="K531" s="28"/>
      <c r="L531" s="28"/>
    </row>
    <row r="532" ht="15.75" customHeight="1">
      <c r="I532" s="28"/>
      <c r="J532" s="28"/>
      <c r="K532" s="28"/>
      <c r="L532" s="28"/>
    </row>
    <row r="533" ht="15.75" customHeight="1">
      <c r="I533" s="28"/>
      <c r="J533" s="28"/>
      <c r="K533" s="28"/>
      <c r="L533" s="28"/>
    </row>
    <row r="534" ht="15.75" customHeight="1">
      <c r="I534" s="28"/>
      <c r="J534" s="28"/>
      <c r="K534" s="28"/>
      <c r="L534" s="28"/>
    </row>
    <row r="535" ht="15.75" customHeight="1">
      <c r="I535" s="28"/>
      <c r="J535" s="28"/>
      <c r="K535" s="28"/>
      <c r="L535" s="28"/>
    </row>
    <row r="536" ht="15.75" customHeight="1">
      <c r="I536" s="28"/>
      <c r="J536" s="28"/>
      <c r="K536" s="28"/>
      <c r="L536" s="28"/>
    </row>
    <row r="537" ht="15.75" customHeight="1">
      <c r="I537" s="28"/>
      <c r="J537" s="28"/>
      <c r="K537" s="28"/>
      <c r="L537" s="28"/>
    </row>
    <row r="538" ht="15.75" customHeight="1">
      <c r="I538" s="28"/>
      <c r="J538" s="28"/>
      <c r="K538" s="28"/>
      <c r="L538" s="28"/>
    </row>
    <row r="539" ht="15.75" customHeight="1">
      <c r="I539" s="28"/>
      <c r="J539" s="28"/>
      <c r="K539" s="28"/>
      <c r="L539" s="28"/>
    </row>
    <row r="540" ht="15.75" customHeight="1">
      <c r="I540" s="28"/>
      <c r="J540" s="28"/>
      <c r="K540" s="28"/>
      <c r="L540" s="28"/>
    </row>
    <row r="541" ht="15.75" customHeight="1">
      <c r="I541" s="28"/>
      <c r="J541" s="28"/>
      <c r="K541" s="28"/>
      <c r="L541" s="28"/>
    </row>
    <row r="542" ht="15.75" customHeight="1">
      <c r="I542" s="28"/>
      <c r="J542" s="28"/>
      <c r="K542" s="28"/>
      <c r="L542" s="28"/>
    </row>
    <row r="543" ht="15.75" customHeight="1">
      <c r="I543" s="28"/>
      <c r="J543" s="28"/>
      <c r="K543" s="28"/>
      <c r="L543" s="28"/>
    </row>
    <row r="544" ht="15.75" customHeight="1">
      <c r="I544" s="28"/>
      <c r="J544" s="28"/>
      <c r="K544" s="28"/>
      <c r="L544" s="28"/>
    </row>
    <row r="545" ht="15.75" customHeight="1">
      <c r="I545" s="28"/>
      <c r="J545" s="28"/>
      <c r="K545" s="28"/>
      <c r="L545" s="28"/>
    </row>
    <row r="546" ht="15.75" customHeight="1">
      <c r="I546" s="28"/>
      <c r="J546" s="28"/>
      <c r="K546" s="28"/>
      <c r="L546" s="28"/>
    </row>
    <row r="547" ht="15.75" customHeight="1">
      <c r="I547" s="28"/>
      <c r="J547" s="28"/>
      <c r="K547" s="28"/>
      <c r="L547" s="28"/>
    </row>
    <row r="548" ht="15.75" customHeight="1">
      <c r="I548" s="28"/>
      <c r="J548" s="28"/>
      <c r="K548" s="28"/>
      <c r="L548" s="28"/>
    </row>
    <row r="549" ht="15.75" customHeight="1">
      <c r="I549" s="28"/>
      <c r="J549" s="28"/>
      <c r="K549" s="28"/>
      <c r="L549" s="28"/>
    </row>
    <row r="550" ht="15.75" customHeight="1">
      <c r="I550" s="28"/>
      <c r="J550" s="28"/>
      <c r="K550" s="28"/>
      <c r="L550" s="28"/>
    </row>
    <row r="551" ht="15.75" customHeight="1">
      <c r="I551" s="28"/>
      <c r="J551" s="28"/>
      <c r="K551" s="28"/>
      <c r="L551" s="28"/>
    </row>
    <row r="552" ht="15.75" customHeight="1">
      <c r="I552" s="28"/>
      <c r="J552" s="28"/>
      <c r="K552" s="28"/>
      <c r="L552" s="28"/>
    </row>
    <row r="553" ht="15.75" customHeight="1">
      <c r="I553" s="28"/>
      <c r="J553" s="28"/>
      <c r="K553" s="28"/>
      <c r="L553" s="28"/>
    </row>
    <row r="554" ht="15.75" customHeight="1">
      <c r="I554" s="28"/>
      <c r="J554" s="28"/>
      <c r="K554" s="28"/>
      <c r="L554" s="28"/>
    </row>
    <row r="555" ht="15.75" customHeight="1">
      <c r="I555" s="28"/>
      <c r="J555" s="28"/>
      <c r="K555" s="28"/>
      <c r="L555" s="28"/>
    </row>
    <row r="556" ht="15.75" customHeight="1">
      <c r="I556" s="28"/>
      <c r="J556" s="28"/>
      <c r="K556" s="28"/>
      <c r="L556" s="28"/>
    </row>
    <row r="557" ht="15.75" customHeight="1">
      <c r="I557" s="28"/>
      <c r="J557" s="28"/>
      <c r="K557" s="28"/>
      <c r="L557" s="28"/>
    </row>
    <row r="558" ht="15.75" customHeight="1">
      <c r="I558" s="28"/>
      <c r="J558" s="28"/>
      <c r="K558" s="28"/>
      <c r="L558" s="28"/>
    </row>
    <row r="559" ht="15.75" customHeight="1">
      <c r="I559" s="28"/>
      <c r="J559" s="28"/>
      <c r="K559" s="28"/>
      <c r="L559" s="28"/>
    </row>
    <row r="560" ht="15.75" customHeight="1">
      <c r="I560" s="28"/>
      <c r="J560" s="28"/>
      <c r="K560" s="28"/>
      <c r="L560" s="28"/>
    </row>
    <row r="561" ht="15.75" customHeight="1">
      <c r="I561" s="28"/>
      <c r="J561" s="28"/>
      <c r="K561" s="28"/>
      <c r="L561" s="28"/>
    </row>
    <row r="562" ht="15.75" customHeight="1">
      <c r="I562" s="28"/>
      <c r="J562" s="28"/>
      <c r="K562" s="28"/>
      <c r="L562" s="28"/>
    </row>
    <row r="563" ht="15.75" customHeight="1">
      <c r="I563" s="28"/>
      <c r="J563" s="28"/>
      <c r="K563" s="28"/>
      <c r="L563" s="28"/>
    </row>
    <row r="564" ht="15.75" customHeight="1">
      <c r="I564" s="28"/>
      <c r="J564" s="28"/>
      <c r="K564" s="28"/>
      <c r="L564" s="28"/>
    </row>
    <row r="565" ht="15.75" customHeight="1">
      <c r="I565" s="28"/>
      <c r="J565" s="28"/>
      <c r="K565" s="28"/>
      <c r="L565" s="28"/>
    </row>
    <row r="566" ht="15.75" customHeight="1">
      <c r="I566" s="28"/>
      <c r="J566" s="28"/>
      <c r="K566" s="28"/>
      <c r="L566" s="28"/>
    </row>
    <row r="567" ht="15.75" customHeight="1">
      <c r="I567" s="28"/>
      <c r="J567" s="28"/>
      <c r="K567" s="28"/>
      <c r="L567" s="28"/>
    </row>
    <row r="568" ht="15.75" customHeight="1">
      <c r="I568" s="28"/>
      <c r="J568" s="28"/>
      <c r="K568" s="28"/>
      <c r="L568" s="28"/>
    </row>
    <row r="569" ht="15.75" customHeight="1">
      <c r="I569" s="28"/>
      <c r="J569" s="28"/>
      <c r="K569" s="28"/>
      <c r="L569" s="28"/>
    </row>
    <row r="570" ht="15.75" customHeight="1">
      <c r="I570" s="28"/>
      <c r="J570" s="28"/>
      <c r="K570" s="28"/>
      <c r="L570" s="28"/>
    </row>
    <row r="571" ht="15.75" customHeight="1">
      <c r="I571" s="28"/>
      <c r="J571" s="28"/>
      <c r="K571" s="28"/>
      <c r="L571" s="28"/>
    </row>
    <row r="572" ht="15.75" customHeight="1">
      <c r="I572" s="28"/>
      <c r="J572" s="28"/>
      <c r="K572" s="28"/>
      <c r="L572" s="28"/>
    </row>
    <row r="573" ht="15.75" customHeight="1">
      <c r="I573" s="28"/>
      <c r="J573" s="28"/>
      <c r="K573" s="28"/>
      <c r="L573" s="28"/>
    </row>
    <row r="574" ht="15.75" customHeight="1">
      <c r="I574" s="28"/>
      <c r="J574" s="28"/>
      <c r="K574" s="28"/>
      <c r="L574" s="28"/>
    </row>
    <row r="575" ht="15.75" customHeight="1">
      <c r="I575" s="28"/>
      <c r="J575" s="28"/>
      <c r="K575" s="28"/>
      <c r="L575" s="28"/>
    </row>
    <row r="576" ht="15.75" customHeight="1">
      <c r="I576" s="28"/>
      <c r="J576" s="28"/>
      <c r="K576" s="28"/>
      <c r="L576" s="28"/>
    </row>
    <row r="577" ht="15.75" customHeight="1">
      <c r="I577" s="28"/>
      <c r="J577" s="28"/>
      <c r="K577" s="28"/>
      <c r="L577" s="28"/>
    </row>
    <row r="578" ht="15.75" customHeight="1">
      <c r="I578" s="28"/>
      <c r="J578" s="28"/>
      <c r="K578" s="28"/>
      <c r="L578" s="28"/>
    </row>
    <row r="579" ht="15.75" customHeight="1">
      <c r="I579" s="28"/>
      <c r="J579" s="28"/>
      <c r="K579" s="28"/>
      <c r="L579" s="28"/>
    </row>
    <row r="580" ht="15.75" customHeight="1">
      <c r="I580" s="28"/>
      <c r="J580" s="28"/>
      <c r="K580" s="28"/>
      <c r="L580" s="28"/>
    </row>
    <row r="581" ht="15.75" customHeight="1">
      <c r="I581" s="28"/>
      <c r="J581" s="28"/>
      <c r="K581" s="28"/>
      <c r="L581" s="28"/>
    </row>
    <row r="582" ht="15.75" customHeight="1">
      <c r="I582" s="28"/>
      <c r="J582" s="28"/>
      <c r="K582" s="28"/>
      <c r="L582" s="28"/>
    </row>
    <row r="583" ht="15.75" customHeight="1">
      <c r="I583" s="28"/>
      <c r="J583" s="28"/>
      <c r="K583" s="28"/>
      <c r="L583" s="28"/>
    </row>
    <row r="584" ht="15.75" customHeight="1">
      <c r="I584" s="28"/>
      <c r="J584" s="28"/>
      <c r="K584" s="28"/>
      <c r="L584" s="28"/>
    </row>
    <row r="585" ht="15.75" customHeight="1">
      <c r="I585" s="28"/>
      <c r="J585" s="28"/>
      <c r="K585" s="28"/>
      <c r="L585" s="28"/>
    </row>
    <row r="586" ht="15.75" customHeight="1">
      <c r="I586" s="28"/>
      <c r="J586" s="28"/>
      <c r="K586" s="28"/>
      <c r="L586" s="28"/>
    </row>
    <row r="587" ht="15.75" customHeight="1">
      <c r="I587" s="28"/>
      <c r="J587" s="28"/>
      <c r="K587" s="28"/>
      <c r="L587" s="28"/>
    </row>
    <row r="588" ht="15.75" customHeight="1">
      <c r="I588" s="28"/>
      <c r="J588" s="28"/>
      <c r="K588" s="28"/>
      <c r="L588" s="28"/>
    </row>
    <row r="589" ht="15.75" customHeight="1">
      <c r="I589" s="28"/>
      <c r="J589" s="28"/>
      <c r="K589" s="28"/>
      <c r="L589" s="28"/>
    </row>
    <row r="590" ht="15.75" customHeight="1">
      <c r="I590" s="28"/>
      <c r="J590" s="28"/>
      <c r="K590" s="28"/>
      <c r="L590" s="28"/>
    </row>
    <row r="591" ht="15.75" customHeight="1">
      <c r="I591" s="28"/>
      <c r="J591" s="28"/>
      <c r="K591" s="28"/>
      <c r="L591" s="28"/>
    </row>
    <row r="592" ht="15.75" customHeight="1">
      <c r="I592" s="28"/>
      <c r="J592" s="28"/>
      <c r="K592" s="28"/>
      <c r="L592" s="28"/>
    </row>
    <row r="593" ht="15.75" customHeight="1">
      <c r="I593" s="28"/>
      <c r="J593" s="28"/>
      <c r="K593" s="28"/>
      <c r="L593" s="28"/>
    </row>
    <row r="594" ht="15.75" customHeight="1">
      <c r="I594" s="28"/>
      <c r="J594" s="28"/>
      <c r="K594" s="28"/>
      <c r="L594" s="28"/>
    </row>
    <row r="595" ht="15.75" customHeight="1">
      <c r="I595" s="28"/>
      <c r="J595" s="28"/>
      <c r="K595" s="28"/>
      <c r="L595" s="28"/>
    </row>
    <row r="596" ht="15.75" customHeight="1">
      <c r="I596" s="28"/>
      <c r="J596" s="28"/>
      <c r="K596" s="28"/>
      <c r="L596" s="28"/>
    </row>
    <row r="597" ht="15.75" customHeight="1">
      <c r="I597" s="28"/>
      <c r="J597" s="28"/>
      <c r="K597" s="28"/>
      <c r="L597" s="28"/>
    </row>
    <row r="598" ht="15.75" customHeight="1">
      <c r="I598" s="28"/>
      <c r="J598" s="28"/>
      <c r="K598" s="28"/>
      <c r="L598" s="28"/>
    </row>
    <row r="599" ht="15.75" customHeight="1">
      <c r="I599" s="28"/>
      <c r="J599" s="28"/>
      <c r="K599" s="28"/>
      <c r="L599" s="28"/>
    </row>
    <row r="600" ht="15.75" customHeight="1">
      <c r="I600" s="28"/>
      <c r="J600" s="28"/>
      <c r="K600" s="28"/>
      <c r="L600" s="28"/>
    </row>
    <row r="601" ht="15.75" customHeight="1">
      <c r="I601" s="28"/>
      <c r="J601" s="28"/>
      <c r="K601" s="28"/>
      <c r="L601" s="28"/>
    </row>
    <row r="602" ht="15.75" customHeight="1">
      <c r="I602" s="28"/>
      <c r="J602" s="28"/>
      <c r="K602" s="28"/>
      <c r="L602" s="28"/>
    </row>
    <row r="603" ht="15.75" customHeight="1">
      <c r="I603" s="28"/>
      <c r="J603" s="28"/>
      <c r="K603" s="28"/>
      <c r="L603" s="28"/>
    </row>
    <row r="604" ht="15.75" customHeight="1">
      <c r="I604" s="28"/>
      <c r="J604" s="28"/>
      <c r="K604" s="28"/>
      <c r="L604" s="28"/>
    </row>
    <row r="605" ht="15.75" customHeight="1">
      <c r="I605" s="28"/>
      <c r="J605" s="28"/>
      <c r="K605" s="28"/>
      <c r="L605" s="28"/>
    </row>
    <row r="606" ht="15.75" customHeight="1">
      <c r="I606" s="28"/>
      <c r="J606" s="28"/>
      <c r="K606" s="28"/>
      <c r="L606" s="28"/>
    </row>
    <row r="607" ht="15.75" customHeight="1">
      <c r="I607" s="28"/>
      <c r="J607" s="28"/>
      <c r="K607" s="28"/>
      <c r="L607" s="28"/>
    </row>
    <row r="608" ht="15.75" customHeight="1">
      <c r="I608" s="28"/>
      <c r="J608" s="28"/>
      <c r="K608" s="28"/>
      <c r="L608" s="28"/>
    </row>
    <row r="609" ht="15.75" customHeight="1">
      <c r="I609" s="28"/>
      <c r="J609" s="28"/>
      <c r="K609" s="28"/>
      <c r="L609" s="28"/>
    </row>
    <row r="610" ht="15.75" customHeight="1">
      <c r="I610" s="28"/>
      <c r="J610" s="28"/>
      <c r="K610" s="28"/>
      <c r="L610" s="28"/>
    </row>
    <row r="611" ht="15.75" customHeight="1">
      <c r="I611" s="28"/>
      <c r="J611" s="28"/>
      <c r="K611" s="28"/>
      <c r="L611" s="28"/>
    </row>
    <row r="612" ht="15.75" customHeight="1">
      <c r="I612" s="28"/>
      <c r="J612" s="28"/>
      <c r="K612" s="28"/>
      <c r="L612" s="28"/>
    </row>
    <row r="613" ht="15.75" customHeight="1">
      <c r="I613" s="28"/>
      <c r="J613" s="28"/>
      <c r="K613" s="28"/>
      <c r="L613" s="28"/>
    </row>
    <row r="614" ht="15.75" customHeight="1">
      <c r="I614" s="28"/>
      <c r="J614" s="28"/>
      <c r="K614" s="28"/>
      <c r="L614" s="28"/>
    </row>
    <row r="615" ht="15.75" customHeight="1">
      <c r="I615" s="28"/>
      <c r="J615" s="28"/>
      <c r="K615" s="28"/>
      <c r="L615" s="28"/>
    </row>
    <row r="616" ht="15.75" customHeight="1">
      <c r="I616" s="28"/>
      <c r="J616" s="28"/>
      <c r="K616" s="28"/>
      <c r="L616" s="28"/>
    </row>
    <row r="617" ht="15.75" customHeight="1">
      <c r="I617" s="28"/>
      <c r="J617" s="28"/>
      <c r="K617" s="28"/>
      <c r="L617" s="28"/>
    </row>
    <row r="618" ht="15.75" customHeight="1">
      <c r="I618" s="28"/>
      <c r="J618" s="28"/>
      <c r="K618" s="28"/>
      <c r="L618" s="28"/>
    </row>
    <row r="619" ht="15.75" customHeight="1">
      <c r="I619" s="28"/>
      <c r="J619" s="28"/>
      <c r="K619" s="28"/>
      <c r="L619" s="28"/>
    </row>
    <row r="620" ht="15.75" customHeight="1">
      <c r="I620" s="28"/>
      <c r="J620" s="28"/>
      <c r="K620" s="28"/>
      <c r="L620" s="28"/>
    </row>
    <row r="621" ht="15.75" customHeight="1">
      <c r="I621" s="28"/>
      <c r="J621" s="28"/>
      <c r="K621" s="28"/>
      <c r="L621" s="28"/>
    </row>
    <row r="622" ht="15.75" customHeight="1">
      <c r="I622" s="28"/>
      <c r="J622" s="28"/>
      <c r="K622" s="28"/>
      <c r="L622" s="28"/>
    </row>
    <row r="623" ht="15.75" customHeight="1">
      <c r="I623" s="28"/>
      <c r="J623" s="28"/>
      <c r="K623" s="28"/>
      <c r="L623" s="28"/>
    </row>
    <row r="624" ht="15.75" customHeight="1">
      <c r="I624" s="28"/>
      <c r="J624" s="28"/>
      <c r="K624" s="28"/>
      <c r="L624" s="28"/>
    </row>
    <row r="625" ht="15.75" customHeight="1">
      <c r="I625" s="28"/>
      <c r="J625" s="28"/>
      <c r="K625" s="28"/>
      <c r="L625" s="28"/>
    </row>
    <row r="626" ht="15.75" customHeight="1">
      <c r="I626" s="28"/>
      <c r="J626" s="28"/>
      <c r="K626" s="28"/>
      <c r="L626" s="28"/>
    </row>
    <row r="627" ht="15.75" customHeight="1">
      <c r="I627" s="28"/>
      <c r="J627" s="28"/>
      <c r="K627" s="28"/>
      <c r="L627" s="28"/>
    </row>
    <row r="628" ht="15.75" customHeight="1">
      <c r="I628" s="28"/>
      <c r="J628" s="28"/>
      <c r="K628" s="28"/>
      <c r="L628" s="28"/>
    </row>
    <row r="629" ht="15.75" customHeight="1">
      <c r="I629" s="28"/>
      <c r="J629" s="28"/>
      <c r="K629" s="28"/>
      <c r="L629" s="28"/>
    </row>
    <row r="630" ht="15.75" customHeight="1">
      <c r="I630" s="28"/>
      <c r="J630" s="28"/>
      <c r="K630" s="28"/>
      <c r="L630" s="28"/>
    </row>
    <row r="631" ht="15.75" customHeight="1">
      <c r="I631" s="28"/>
      <c r="J631" s="28"/>
      <c r="K631" s="28"/>
      <c r="L631" s="28"/>
    </row>
    <row r="632" ht="15.75" customHeight="1">
      <c r="I632" s="28"/>
      <c r="J632" s="28"/>
      <c r="K632" s="28"/>
      <c r="L632" s="28"/>
    </row>
    <row r="633" ht="15.75" customHeight="1">
      <c r="I633" s="28"/>
      <c r="J633" s="28"/>
      <c r="K633" s="28"/>
      <c r="L633" s="28"/>
    </row>
    <row r="634" ht="15.75" customHeight="1">
      <c r="I634" s="28"/>
      <c r="J634" s="28"/>
      <c r="K634" s="28"/>
      <c r="L634" s="28"/>
    </row>
    <row r="635" ht="15.75" customHeight="1">
      <c r="I635" s="28"/>
      <c r="J635" s="28"/>
      <c r="K635" s="28"/>
      <c r="L635" s="28"/>
    </row>
    <row r="636" ht="15.75" customHeight="1">
      <c r="I636" s="28"/>
      <c r="J636" s="28"/>
      <c r="K636" s="28"/>
      <c r="L636" s="28"/>
    </row>
    <row r="637" ht="15.75" customHeight="1">
      <c r="I637" s="28"/>
      <c r="J637" s="28"/>
      <c r="K637" s="28"/>
      <c r="L637" s="28"/>
    </row>
    <row r="638" ht="15.75" customHeight="1">
      <c r="I638" s="28"/>
      <c r="J638" s="28"/>
      <c r="K638" s="28"/>
      <c r="L638" s="28"/>
    </row>
    <row r="639" ht="15.75" customHeight="1">
      <c r="I639" s="28"/>
      <c r="J639" s="28"/>
      <c r="K639" s="28"/>
      <c r="L639" s="28"/>
    </row>
    <row r="640" ht="15.75" customHeight="1">
      <c r="I640" s="28"/>
      <c r="J640" s="28"/>
      <c r="K640" s="28"/>
      <c r="L640" s="28"/>
    </row>
    <row r="641" ht="15.75" customHeight="1">
      <c r="I641" s="28"/>
      <c r="J641" s="28"/>
      <c r="K641" s="28"/>
      <c r="L641" s="28"/>
    </row>
    <row r="642" ht="15.75" customHeight="1">
      <c r="I642" s="28"/>
      <c r="J642" s="28"/>
      <c r="K642" s="28"/>
      <c r="L642" s="28"/>
    </row>
    <row r="643" ht="15.75" customHeight="1">
      <c r="I643" s="28"/>
      <c r="J643" s="28"/>
      <c r="K643" s="28"/>
      <c r="L643" s="28"/>
    </row>
    <row r="644" ht="15.75" customHeight="1">
      <c r="I644" s="28"/>
      <c r="J644" s="28"/>
      <c r="K644" s="28"/>
      <c r="L644" s="28"/>
    </row>
    <row r="645" ht="15.75" customHeight="1">
      <c r="I645" s="28"/>
      <c r="J645" s="28"/>
      <c r="K645" s="28"/>
      <c r="L645" s="28"/>
    </row>
    <row r="646" ht="15.75" customHeight="1">
      <c r="I646" s="28"/>
      <c r="J646" s="28"/>
      <c r="K646" s="28"/>
      <c r="L646" s="28"/>
    </row>
    <row r="647" ht="15.75" customHeight="1">
      <c r="I647" s="28"/>
      <c r="J647" s="28"/>
      <c r="K647" s="28"/>
      <c r="L647" s="28"/>
    </row>
    <row r="648" ht="15.75" customHeight="1">
      <c r="I648" s="28"/>
      <c r="J648" s="28"/>
      <c r="K648" s="28"/>
      <c r="L648" s="28"/>
    </row>
    <row r="649" ht="15.75" customHeight="1">
      <c r="I649" s="28"/>
      <c r="J649" s="28"/>
      <c r="K649" s="28"/>
      <c r="L649" s="28"/>
    </row>
    <row r="650" ht="15.75" customHeight="1">
      <c r="I650" s="28"/>
      <c r="J650" s="28"/>
      <c r="K650" s="28"/>
      <c r="L650" s="28"/>
    </row>
    <row r="651" ht="15.75" customHeight="1">
      <c r="I651" s="28"/>
      <c r="J651" s="28"/>
      <c r="K651" s="28"/>
      <c r="L651" s="28"/>
    </row>
    <row r="652" ht="15.75" customHeight="1">
      <c r="I652" s="28"/>
      <c r="J652" s="28"/>
      <c r="K652" s="28"/>
      <c r="L652" s="28"/>
    </row>
    <row r="653" ht="15.75" customHeight="1">
      <c r="I653" s="28"/>
      <c r="J653" s="28"/>
      <c r="K653" s="28"/>
      <c r="L653" s="28"/>
    </row>
    <row r="654" ht="15.75" customHeight="1">
      <c r="I654" s="28"/>
      <c r="J654" s="28"/>
      <c r="K654" s="28"/>
      <c r="L654" s="28"/>
    </row>
    <row r="655" ht="15.75" customHeight="1">
      <c r="I655" s="28"/>
      <c r="J655" s="28"/>
      <c r="K655" s="28"/>
      <c r="L655" s="28"/>
    </row>
    <row r="656" ht="15.75" customHeight="1">
      <c r="I656" s="28"/>
      <c r="J656" s="28"/>
      <c r="K656" s="28"/>
      <c r="L656" s="28"/>
    </row>
    <row r="657" ht="15.75" customHeight="1">
      <c r="I657" s="28"/>
      <c r="J657" s="28"/>
      <c r="K657" s="28"/>
      <c r="L657" s="28"/>
    </row>
    <row r="658" ht="15.75" customHeight="1">
      <c r="I658" s="28"/>
      <c r="J658" s="28"/>
      <c r="K658" s="28"/>
      <c r="L658" s="28"/>
    </row>
    <row r="659" ht="15.75" customHeight="1">
      <c r="I659" s="28"/>
      <c r="J659" s="28"/>
      <c r="K659" s="28"/>
      <c r="L659" s="28"/>
    </row>
    <row r="660" ht="15.75" customHeight="1">
      <c r="I660" s="28"/>
      <c r="J660" s="28"/>
      <c r="K660" s="28"/>
      <c r="L660" s="28"/>
    </row>
    <row r="661" ht="15.75" customHeight="1">
      <c r="I661" s="28"/>
      <c r="J661" s="28"/>
      <c r="K661" s="28"/>
      <c r="L661" s="28"/>
    </row>
    <row r="662" ht="15.75" customHeight="1">
      <c r="I662" s="28"/>
      <c r="J662" s="28"/>
      <c r="K662" s="28"/>
      <c r="L662" s="28"/>
    </row>
    <row r="663" ht="15.75" customHeight="1">
      <c r="I663" s="28"/>
      <c r="J663" s="28"/>
      <c r="K663" s="28"/>
      <c r="L663" s="28"/>
    </row>
    <row r="664" ht="15.75" customHeight="1">
      <c r="I664" s="28"/>
      <c r="J664" s="28"/>
      <c r="K664" s="28"/>
      <c r="L664" s="28"/>
    </row>
    <row r="665" ht="15.75" customHeight="1">
      <c r="I665" s="28"/>
      <c r="J665" s="28"/>
      <c r="K665" s="28"/>
      <c r="L665" s="28"/>
    </row>
    <row r="666" ht="15.75" customHeight="1">
      <c r="I666" s="28"/>
      <c r="J666" s="28"/>
      <c r="K666" s="28"/>
      <c r="L666" s="28"/>
    </row>
    <row r="667" ht="15.75" customHeight="1">
      <c r="I667" s="28"/>
      <c r="J667" s="28"/>
      <c r="K667" s="28"/>
      <c r="L667" s="28"/>
    </row>
    <row r="668" ht="15.75" customHeight="1">
      <c r="I668" s="28"/>
      <c r="J668" s="28"/>
      <c r="K668" s="28"/>
      <c r="L668" s="28"/>
    </row>
    <row r="669" ht="15.75" customHeight="1">
      <c r="I669" s="28"/>
      <c r="J669" s="28"/>
      <c r="K669" s="28"/>
      <c r="L669" s="28"/>
    </row>
    <row r="670" ht="15.75" customHeight="1">
      <c r="I670" s="28"/>
      <c r="J670" s="28"/>
      <c r="K670" s="28"/>
      <c r="L670" s="28"/>
    </row>
    <row r="671" ht="15.75" customHeight="1">
      <c r="I671" s="28"/>
      <c r="J671" s="28"/>
      <c r="K671" s="28"/>
      <c r="L671" s="28"/>
    </row>
    <row r="672" ht="15.75" customHeight="1">
      <c r="I672" s="28"/>
      <c r="J672" s="28"/>
      <c r="K672" s="28"/>
      <c r="L672" s="28"/>
    </row>
    <row r="673" ht="15.75" customHeight="1">
      <c r="I673" s="28"/>
      <c r="J673" s="28"/>
      <c r="K673" s="28"/>
      <c r="L673" s="28"/>
    </row>
    <row r="674" ht="15.75" customHeight="1">
      <c r="I674" s="28"/>
      <c r="J674" s="28"/>
      <c r="K674" s="28"/>
      <c r="L674" s="28"/>
    </row>
    <row r="675" ht="15.75" customHeight="1">
      <c r="I675" s="28"/>
      <c r="J675" s="28"/>
      <c r="K675" s="28"/>
      <c r="L675" s="28"/>
    </row>
    <row r="676" ht="15.75" customHeight="1">
      <c r="I676" s="28"/>
      <c r="J676" s="28"/>
      <c r="K676" s="28"/>
      <c r="L676" s="28"/>
    </row>
    <row r="677" ht="15.75" customHeight="1">
      <c r="I677" s="28"/>
      <c r="J677" s="28"/>
      <c r="K677" s="28"/>
      <c r="L677" s="28"/>
    </row>
    <row r="678" ht="15.75" customHeight="1">
      <c r="I678" s="28"/>
      <c r="J678" s="28"/>
      <c r="K678" s="28"/>
      <c r="L678" s="28"/>
    </row>
    <row r="679" ht="15.75" customHeight="1">
      <c r="I679" s="28"/>
      <c r="J679" s="28"/>
      <c r="K679" s="28"/>
      <c r="L679" s="28"/>
    </row>
    <row r="680" ht="15.75" customHeight="1">
      <c r="I680" s="28"/>
      <c r="J680" s="28"/>
      <c r="K680" s="28"/>
      <c r="L680" s="28"/>
    </row>
    <row r="681" ht="15.75" customHeight="1">
      <c r="I681" s="28"/>
      <c r="J681" s="28"/>
      <c r="K681" s="28"/>
      <c r="L681" s="28"/>
    </row>
    <row r="682" ht="15.75" customHeight="1">
      <c r="I682" s="28"/>
      <c r="J682" s="28"/>
      <c r="K682" s="28"/>
      <c r="L682" s="28"/>
    </row>
    <row r="683" ht="15.75" customHeight="1">
      <c r="I683" s="28"/>
      <c r="J683" s="28"/>
      <c r="K683" s="28"/>
      <c r="L683" s="28"/>
    </row>
    <row r="684" ht="15.75" customHeight="1">
      <c r="I684" s="28"/>
      <c r="J684" s="28"/>
      <c r="K684" s="28"/>
      <c r="L684" s="28"/>
    </row>
    <row r="685" ht="15.75" customHeight="1">
      <c r="I685" s="28"/>
      <c r="J685" s="28"/>
      <c r="K685" s="28"/>
      <c r="L685" s="28"/>
    </row>
    <row r="686" ht="15.75" customHeight="1">
      <c r="I686" s="28"/>
      <c r="J686" s="28"/>
      <c r="K686" s="28"/>
      <c r="L686" s="28"/>
    </row>
    <row r="687" ht="15.75" customHeight="1">
      <c r="I687" s="28"/>
      <c r="J687" s="28"/>
      <c r="K687" s="28"/>
      <c r="L687" s="28"/>
    </row>
    <row r="688" ht="15.75" customHeight="1">
      <c r="I688" s="28"/>
      <c r="J688" s="28"/>
      <c r="K688" s="28"/>
      <c r="L688" s="28"/>
    </row>
    <row r="689" ht="15.75" customHeight="1">
      <c r="I689" s="28"/>
      <c r="J689" s="28"/>
      <c r="K689" s="28"/>
      <c r="L689" s="28"/>
    </row>
    <row r="690" ht="15.75" customHeight="1">
      <c r="I690" s="28"/>
      <c r="J690" s="28"/>
      <c r="K690" s="28"/>
      <c r="L690" s="28"/>
    </row>
    <row r="691" ht="15.75" customHeight="1">
      <c r="I691" s="28"/>
      <c r="J691" s="28"/>
      <c r="K691" s="28"/>
      <c r="L691" s="28"/>
    </row>
    <row r="692" ht="15.75" customHeight="1">
      <c r="I692" s="28"/>
      <c r="J692" s="28"/>
      <c r="K692" s="28"/>
      <c r="L692" s="28"/>
    </row>
    <row r="693" ht="15.75" customHeight="1">
      <c r="I693" s="28"/>
      <c r="J693" s="28"/>
      <c r="K693" s="28"/>
      <c r="L693" s="28"/>
    </row>
    <row r="694" ht="15.75" customHeight="1">
      <c r="I694" s="28"/>
      <c r="J694" s="28"/>
      <c r="K694" s="28"/>
      <c r="L694" s="28"/>
    </row>
    <row r="695" ht="15.75" customHeight="1">
      <c r="I695" s="28"/>
      <c r="J695" s="28"/>
      <c r="K695" s="28"/>
      <c r="L695" s="28"/>
    </row>
    <row r="696" ht="15.75" customHeight="1">
      <c r="I696" s="28"/>
      <c r="J696" s="28"/>
      <c r="K696" s="28"/>
      <c r="L696" s="28"/>
    </row>
    <row r="697" ht="15.75" customHeight="1">
      <c r="I697" s="28"/>
      <c r="J697" s="28"/>
      <c r="K697" s="28"/>
      <c r="L697" s="28"/>
    </row>
    <row r="698" ht="15.75" customHeight="1">
      <c r="I698" s="28"/>
      <c r="J698" s="28"/>
      <c r="K698" s="28"/>
      <c r="L698" s="28"/>
    </row>
    <row r="699" ht="15.75" customHeight="1">
      <c r="I699" s="28"/>
      <c r="J699" s="28"/>
      <c r="K699" s="28"/>
      <c r="L699" s="28"/>
    </row>
    <row r="700" ht="15.75" customHeight="1">
      <c r="I700" s="28"/>
      <c r="J700" s="28"/>
      <c r="K700" s="28"/>
      <c r="L700" s="28"/>
    </row>
    <row r="701" ht="15.75" customHeight="1">
      <c r="I701" s="28"/>
      <c r="J701" s="28"/>
      <c r="K701" s="28"/>
      <c r="L701" s="28"/>
    </row>
    <row r="702" ht="15.75" customHeight="1">
      <c r="I702" s="28"/>
      <c r="J702" s="28"/>
      <c r="K702" s="28"/>
      <c r="L702" s="28"/>
    </row>
    <row r="703" ht="15.75" customHeight="1">
      <c r="I703" s="28"/>
      <c r="J703" s="28"/>
      <c r="K703" s="28"/>
      <c r="L703" s="28"/>
    </row>
    <row r="704" ht="15.75" customHeight="1">
      <c r="I704" s="28"/>
      <c r="J704" s="28"/>
      <c r="K704" s="28"/>
      <c r="L704" s="28"/>
    </row>
    <row r="705" ht="15.75" customHeight="1">
      <c r="I705" s="28"/>
      <c r="J705" s="28"/>
      <c r="K705" s="28"/>
      <c r="L705" s="28"/>
    </row>
    <row r="706" ht="15.75" customHeight="1">
      <c r="I706" s="28"/>
      <c r="J706" s="28"/>
      <c r="K706" s="28"/>
      <c r="L706" s="28"/>
    </row>
    <row r="707" ht="15.75" customHeight="1">
      <c r="I707" s="28"/>
      <c r="J707" s="28"/>
      <c r="K707" s="28"/>
      <c r="L707" s="28"/>
    </row>
    <row r="708" ht="15.75" customHeight="1">
      <c r="I708" s="28"/>
      <c r="J708" s="28"/>
      <c r="K708" s="28"/>
      <c r="L708" s="28"/>
    </row>
    <row r="709" ht="15.75" customHeight="1">
      <c r="I709" s="28"/>
      <c r="J709" s="28"/>
      <c r="K709" s="28"/>
      <c r="L709" s="28"/>
    </row>
    <row r="710" ht="15.75" customHeight="1">
      <c r="I710" s="28"/>
      <c r="J710" s="28"/>
      <c r="K710" s="28"/>
      <c r="L710" s="28"/>
    </row>
    <row r="711" ht="15.75" customHeight="1">
      <c r="I711" s="28"/>
      <c r="J711" s="28"/>
      <c r="K711" s="28"/>
      <c r="L711" s="28"/>
    </row>
    <row r="712" ht="15.75" customHeight="1">
      <c r="I712" s="28"/>
      <c r="J712" s="28"/>
      <c r="K712" s="28"/>
      <c r="L712" s="28"/>
    </row>
    <row r="713" ht="15.75" customHeight="1">
      <c r="I713" s="28"/>
      <c r="J713" s="28"/>
      <c r="K713" s="28"/>
      <c r="L713" s="28"/>
    </row>
    <row r="714" ht="15.75" customHeight="1">
      <c r="I714" s="28"/>
      <c r="J714" s="28"/>
      <c r="K714" s="28"/>
      <c r="L714" s="28"/>
    </row>
    <row r="715" ht="15.75" customHeight="1">
      <c r="I715" s="28"/>
      <c r="J715" s="28"/>
      <c r="K715" s="28"/>
      <c r="L715" s="28"/>
    </row>
    <row r="716" ht="15.75" customHeight="1">
      <c r="I716" s="28"/>
      <c r="J716" s="28"/>
      <c r="K716" s="28"/>
      <c r="L716" s="28"/>
    </row>
    <row r="717" ht="15.75" customHeight="1">
      <c r="I717" s="28"/>
      <c r="J717" s="28"/>
      <c r="K717" s="28"/>
      <c r="L717" s="28"/>
    </row>
    <row r="718" ht="15.75" customHeight="1">
      <c r="I718" s="28"/>
      <c r="J718" s="28"/>
      <c r="K718" s="28"/>
      <c r="L718" s="28"/>
    </row>
    <row r="719" ht="15.75" customHeight="1">
      <c r="I719" s="28"/>
      <c r="J719" s="28"/>
      <c r="K719" s="28"/>
      <c r="L719" s="28"/>
    </row>
    <row r="720" ht="15.75" customHeight="1">
      <c r="I720" s="28"/>
      <c r="J720" s="28"/>
      <c r="K720" s="28"/>
      <c r="L720" s="28"/>
    </row>
    <row r="721" ht="15.75" customHeight="1">
      <c r="I721" s="28"/>
      <c r="J721" s="28"/>
      <c r="K721" s="28"/>
      <c r="L721" s="28"/>
    </row>
    <row r="722" ht="15.75" customHeight="1">
      <c r="I722" s="28"/>
      <c r="J722" s="28"/>
      <c r="K722" s="28"/>
      <c r="L722" s="28"/>
    </row>
    <row r="723" ht="15.75" customHeight="1">
      <c r="I723" s="28"/>
      <c r="J723" s="28"/>
      <c r="K723" s="28"/>
      <c r="L723" s="28"/>
    </row>
    <row r="724" ht="15.75" customHeight="1">
      <c r="I724" s="28"/>
      <c r="J724" s="28"/>
      <c r="K724" s="28"/>
      <c r="L724" s="28"/>
    </row>
    <row r="725" ht="15.75" customHeight="1">
      <c r="I725" s="28"/>
      <c r="J725" s="28"/>
      <c r="K725" s="28"/>
      <c r="L725" s="28"/>
    </row>
    <row r="726" ht="15.75" customHeight="1">
      <c r="I726" s="28"/>
      <c r="J726" s="28"/>
      <c r="K726" s="28"/>
      <c r="L726" s="28"/>
    </row>
    <row r="727" ht="15.75" customHeight="1">
      <c r="I727" s="28"/>
      <c r="J727" s="28"/>
      <c r="K727" s="28"/>
      <c r="L727" s="28"/>
    </row>
    <row r="728" ht="15.75" customHeight="1">
      <c r="I728" s="28"/>
      <c r="J728" s="28"/>
      <c r="K728" s="28"/>
      <c r="L728" s="28"/>
    </row>
    <row r="729" ht="15.75" customHeight="1">
      <c r="I729" s="28"/>
      <c r="J729" s="28"/>
      <c r="K729" s="28"/>
      <c r="L729" s="28"/>
    </row>
    <row r="730" ht="15.75" customHeight="1">
      <c r="I730" s="28"/>
      <c r="J730" s="28"/>
      <c r="K730" s="28"/>
      <c r="L730" s="28"/>
    </row>
    <row r="731" ht="15.75" customHeight="1">
      <c r="I731" s="28"/>
      <c r="J731" s="28"/>
      <c r="K731" s="28"/>
      <c r="L731" s="28"/>
    </row>
    <row r="732" ht="15.75" customHeight="1">
      <c r="I732" s="28"/>
      <c r="J732" s="28"/>
      <c r="K732" s="28"/>
      <c r="L732" s="28"/>
    </row>
    <row r="733" ht="15.75" customHeight="1">
      <c r="I733" s="28"/>
      <c r="J733" s="28"/>
      <c r="K733" s="28"/>
      <c r="L733" s="28"/>
    </row>
    <row r="734" ht="15.75" customHeight="1">
      <c r="I734" s="28"/>
      <c r="J734" s="28"/>
      <c r="K734" s="28"/>
      <c r="L734" s="28"/>
    </row>
    <row r="735" ht="15.75" customHeight="1">
      <c r="I735" s="28"/>
      <c r="J735" s="28"/>
      <c r="K735" s="28"/>
      <c r="L735" s="28"/>
    </row>
    <row r="736" ht="15.75" customHeight="1">
      <c r="I736" s="28"/>
      <c r="J736" s="28"/>
      <c r="K736" s="28"/>
      <c r="L736" s="28"/>
    </row>
    <row r="737" ht="15.75" customHeight="1">
      <c r="I737" s="28"/>
      <c r="J737" s="28"/>
      <c r="K737" s="28"/>
      <c r="L737" s="28"/>
    </row>
    <row r="738" ht="15.75" customHeight="1">
      <c r="I738" s="28"/>
      <c r="J738" s="28"/>
      <c r="K738" s="28"/>
      <c r="L738" s="28"/>
    </row>
    <row r="739" ht="15.75" customHeight="1">
      <c r="I739" s="28"/>
      <c r="J739" s="28"/>
      <c r="K739" s="28"/>
      <c r="L739" s="28"/>
    </row>
    <row r="740" ht="15.75" customHeight="1">
      <c r="I740" s="28"/>
      <c r="J740" s="28"/>
      <c r="K740" s="28"/>
      <c r="L740" s="28"/>
    </row>
    <row r="741" ht="15.75" customHeight="1">
      <c r="I741" s="28"/>
      <c r="J741" s="28"/>
      <c r="K741" s="28"/>
      <c r="L741" s="28"/>
    </row>
    <row r="742" ht="15.75" customHeight="1">
      <c r="I742" s="28"/>
      <c r="J742" s="28"/>
      <c r="K742" s="28"/>
      <c r="L742" s="28"/>
    </row>
    <row r="743" ht="15.75" customHeight="1">
      <c r="I743" s="28"/>
      <c r="J743" s="28"/>
      <c r="K743" s="28"/>
      <c r="L743" s="28"/>
    </row>
    <row r="744" ht="15.75" customHeight="1">
      <c r="I744" s="28"/>
      <c r="J744" s="28"/>
      <c r="K744" s="28"/>
      <c r="L744" s="28"/>
    </row>
    <row r="745" ht="15.75" customHeight="1">
      <c r="I745" s="28"/>
      <c r="J745" s="28"/>
      <c r="K745" s="28"/>
      <c r="L745" s="28"/>
    </row>
    <row r="746" ht="15.75" customHeight="1">
      <c r="I746" s="28"/>
      <c r="J746" s="28"/>
      <c r="K746" s="28"/>
      <c r="L746" s="28"/>
    </row>
    <row r="747" ht="15.75" customHeight="1">
      <c r="I747" s="28"/>
      <c r="J747" s="28"/>
      <c r="K747" s="28"/>
      <c r="L747" s="28"/>
    </row>
    <row r="748" ht="15.75" customHeight="1">
      <c r="I748" s="28"/>
      <c r="J748" s="28"/>
      <c r="K748" s="28"/>
      <c r="L748" s="28"/>
    </row>
    <row r="749" ht="15.75" customHeight="1">
      <c r="I749" s="28"/>
      <c r="J749" s="28"/>
      <c r="K749" s="28"/>
      <c r="L749" s="28"/>
    </row>
    <row r="750" ht="15.75" customHeight="1">
      <c r="I750" s="28"/>
      <c r="J750" s="28"/>
      <c r="K750" s="28"/>
      <c r="L750" s="28"/>
    </row>
    <row r="751" ht="15.75" customHeight="1">
      <c r="I751" s="28"/>
      <c r="J751" s="28"/>
      <c r="K751" s="28"/>
      <c r="L751" s="28"/>
    </row>
    <row r="752" ht="15.75" customHeight="1">
      <c r="I752" s="28"/>
      <c r="J752" s="28"/>
      <c r="K752" s="28"/>
      <c r="L752" s="28"/>
    </row>
    <row r="753" ht="15.75" customHeight="1">
      <c r="I753" s="28"/>
      <c r="J753" s="28"/>
      <c r="K753" s="28"/>
      <c r="L753" s="28"/>
    </row>
    <row r="754" ht="15.75" customHeight="1">
      <c r="I754" s="28"/>
      <c r="J754" s="28"/>
      <c r="K754" s="28"/>
      <c r="L754" s="28"/>
    </row>
    <row r="755" ht="15.75" customHeight="1">
      <c r="I755" s="28"/>
      <c r="J755" s="28"/>
      <c r="K755" s="28"/>
      <c r="L755" s="28"/>
    </row>
    <row r="756" ht="15.75" customHeight="1">
      <c r="I756" s="28"/>
      <c r="J756" s="28"/>
      <c r="K756" s="28"/>
      <c r="L756" s="28"/>
    </row>
    <row r="757" ht="15.75" customHeight="1">
      <c r="I757" s="28"/>
      <c r="J757" s="28"/>
      <c r="K757" s="28"/>
      <c r="L757" s="28"/>
    </row>
    <row r="758" ht="15.75" customHeight="1">
      <c r="I758" s="28"/>
      <c r="J758" s="28"/>
      <c r="K758" s="28"/>
      <c r="L758" s="28"/>
    </row>
    <row r="759" ht="15.75" customHeight="1">
      <c r="I759" s="28"/>
      <c r="J759" s="28"/>
      <c r="K759" s="28"/>
      <c r="L759" s="28"/>
    </row>
    <row r="760" ht="15.75" customHeight="1">
      <c r="I760" s="28"/>
      <c r="J760" s="28"/>
      <c r="K760" s="28"/>
      <c r="L760" s="28"/>
    </row>
    <row r="761" ht="15.75" customHeight="1">
      <c r="I761" s="28"/>
      <c r="J761" s="28"/>
      <c r="K761" s="28"/>
      <c r="L761" s="28"/>
    </row>
    <row r="762" ht="15.75" customHeight="1">
      <c r="I762" s="28"/>
      <c r="J762" s="28"/>
      <c r="K762" s="28"/>
      <c r="L762" s="28"/>
    </row>
    <row r="763" ht="15.75" customHeight="1">
      <c r="I763" s="28"/>
      <c r="J763" s="28"/>
      <c r="K763" s="28"/>
      <c r="L763" s="28"/>
    </row>
    <row r="764" ht="15.75" customHeight="1">
      <c r="I764" s="28"/>
      <c r="J764" s="28"/>
      <c r="K764" s="28"/>
      <c r="L764" s="28"/>
    </row>
    <row r="765" ht="15.75" customHeight="1">
      <c r="I765" s="28"/>
      <c r="J765" s="28"/>
      <c r="K765" s="28"/>
      <c r="L765" s="28"/>
    </row>
    <row r="766" ht="15.75" customHeight="1">
      <c r="I766" s="28"/>
      <c r="J766" s="28"/>
      <c r="K766" s="28"/>
      <c r="L766" s="28"/>
    </row>
    <row r="767" ht="15.75" customHeight="1">
      <c r="I767" s="28"/>
      <c r="J767" s="28"/>
      <c r="K767" s="28"/>
      <c r="L767" s="28"/>
    </row>
    <row r="768" ht="15.75" customHeight="1">
      <c r="I768" s="28"/>
      <c r="J768" s="28"/>
      <c r="K768" s="28"/>
      <c r="L768" s="28"/>
    </row>
    <row r="769" ht="15.75" customHeight="1">
      <c r="I769" s="28"/>
      <c r="J769" s="28"/>
      <c r="K769" s="28"/>
      <c r="L769" s="28"/>
    </row>
    <row r="770" ht="15.75" customHeight="1">
      <c r="I770" s="28"/>
      <c r="J770" s="28"/>
      <c r="K770" s="28"/>
      <c r="L770" s="28"/>
    </row>
    <row r="771" ht="15.75" customHeight="1">
      <c r="I771" s="28"/>
      <c r="J771" s="28"/>
      <c r="K771" s="28"/>
      <c r="L771" s="28"/>
    </row>
    <row r="772" ht="15.75" customHeight="1">
      <c r="I772" s="28"/>
      <c r="J772" s="28"/>
      <c r="K772" s="28"/>
      <c r="L772" s="28"/>
    </row>
    <row r="773" ht="15.75" customHeight="1">
      <c r="I773" s="28"/>
      <c r="J773" s="28"/>
      <c r="K773" s="28"/>
      <c r="L773" s="28"/>
    </row>
    <row r="774" ht="15.75" customHeight="1">
      <c r="I774" s="28"/>
      <c r="J774" s="28"/>
      <c r="K774" s="28"/>
      <c r="L774" s="28"/>
    </row>
    <row r="775" ht="15.75" customHeight="1">
      <c r="I775" s="28"/>
      <c r="J775" s="28"/>
      <c r="K775" s="28"/>
      <c r="L775" s="28"/>
    </row>
    <row r="776" ht="15.75" customHeight="1">
      <c r="I776" s="28"/>
      <c r="J776" s="28"/>
      <c r="K776" s="28"/>
      <c r="L776" s="28"/>
    </row>
    <row r="777" ht="15.75" customHeight="1">
      <c r="I777" s="28"/>
      <c r="J777" s="28"/>
      <c r="K777" s="28"/>
      <c r="L777" s="28"/>
    </row>
    <row r="778" ht="15.75" customHeight="1">
      <c r="I778" s="28"/>
      <c r="J778" s="28"/>
      <c r="K778" s="28"/>
      <c r="L778" s="28"/>
    </row>
    <row r="779" ht="15.75" customHeight="1">
      <c r="I779" s="28"/>
      <c r="J779" s="28"/>
      <c r="K779" s="28"/>
      <c r="L779" s="28"/>
    </row>
    <row r="780" ht="15.75" customHeight="1">
      <c r="I780" s="28"/>
      <c r="J780" s="28"/>
      <c r="K780" s="28"/>
      <c r="L780" s="28"/>
    </row>
    <row r="781" ht="15.75" customHeight="1">
      <c r="I781" s="28"/>
      <c r="J781" s="28"/>
      <c r="K781" s="28"/>
      <c r="L781" s="28"/>
    </row>
    <row r="782" ht="15.75" customHeight="1">
      <c r="I782" s="28"/>
      <c r="J782" s="28"/>
      <c r="K782" s="28"/>
      <c r="L782" s="28"/>
    </row>
    <row r="783" ht="15.75" customHeight="1">
      <c r="I783" s="28"/>
      <c r="J783" s="28"/>
      <c r="K783" s="28"/>
      <c r="L783" s="28"/>
    </row>
    <row r="784" ht="15.75" customHeight="1">
      <c r="I784" s="28"/>
      <c r="J784" s="28"/>
      <c r="K784" s="28"/>
      <c r="L784" s="28"/>
    </row>
    <row r="785" ht="15.75" customHeight="1">
      <c r="I785" s="28"/>
      <c r="J785" s="28"/>
      <c r="K785" s="28"/>
      <c r="L785" s="28"/>
    </row>
    <row r="786" ht="15.75" customHeight="1">
      <c r="I786" s="28"/>
      <c r="J786" s="28"/>
      <c r="K786" s="28"/>
      <c r="L786" s="28"/>
    </row>
    <row r="787" ht="15.75" customHeight="1">
      <c r="I787" s="28"/>
      <c r="J787" s="28"/>
      <c r="K787" s="28"/>
      <c r="L787" s="28"/>
    </row>
    <row r="788" ht="15.75" customHeight="1">
      <c r="I788" s="28"/>
      <c r="J788" s="28"/>
      <c r="K788" s="28"/>
      <c r="L788" s="28"/>
    </row>
    <row r="789" ht="15.75" customHeight="1">
      <c r="I789" s="28"/>
      <c r="J789" s="28"/>
      <c r="K789" s="28"/>
      <c r="L789" s="28"/>
    </row>
    <row r="790" ht="15.75" customHeight="1">
      <c r="I790" s="28"/>
      <c r="J790" s="28"/>
      <c r="K790" s="28"/>
      <c r="L790" s="28"/>
    </row>
    <row r="791" ht="15.75" customHeight="1">
      <c r="I791" s="28"/>
      <c r="J791" s="28"/>
      <c r="K791" s="28"/>
      <c r="L791" s="28"/>
    </row>
    <row r="792" ht="15.75" customHeight="1">
      <c r="I792" s="28"/>
      <c r="J792" s="28"/>
      <c r="K792" s="28"/>
      <c r="L792" s="28"/>
    </row>
    <row r="793" ht="15.75" customHeight="1">
      <c r="I793" s="28"/>
      <c r="J793" s="28"/>
      <c r="K793" s="28"/>
      <c r="L793" s="28"/>
    </row>
    <row r="794" ht="15.75" customHeight="1">
      <c r="I794" s="28"/>
      <c r="J794" s="28"/>
      <c r="K794" s="28"/>
      <c r="L794" s="28"/>
    </row>
    <row r="795" ht="15.75" customHeight="1">
      <c r="I795" s="28"/>
      <c r="J795" s="28"/>
      <c r="K795" s="28"/>
      <c r="L795" s="28"/>
    </row>
    <row r="796" ht="15.75" customHeight="1">
      <c r="I796" s="28"/>
      <c r="J796" s="28"/>
      <c r="K796" s="28"/>
      <c r="L796" s="28"/>
    </row>
    <row r="797" ht="15.75" customHeight="1">
      <c r="I797" s="28"/>
      <c r="J797" s="28"/>
      <c r="K797" s="28"/>
      <c r="L797" s="28"/>
    </row>
    <row r="798" ht="15.75" customHeight="1">
      <c r="I798" s="28"/>
      <c r="J798" s="28"/>
      <c r="K798" s="28"/>
      <c r="L798" s="28"/>
    </row>
    <row r="799" ht="15.75" customHeight="1">
      <c r="I799" s="28"/>
      <c r="J799" s="28"/>
      <c r="K799" s="28"/>
      <c r="L799" s="28"/>
    </row>
    <row r="800" ht="15.75" customHeight="1">
      <c r="I800" s="28"/>
      <c r="J800" s="28"/>
      <c r="K800" s="28"/>
      <c r="L800" s="28"/>
    </row>
    <row r="801" ht="15.75" customHeight="1">
      <c r="I801" s="28"/>
      <c r="J801" s="28"/>
      <c r="K801" s="28"/>
      <c r="L801" s="28"/>
    </row>
    <row r="802" ht="15.75" customHeight="1">
      <c r="I802" s="28"/>
      <c r="J802" s="28"/>
      <c r="K802" s="28"/>
      <c r="L802" s="28"/>
    </row>
    <row r="803" ht="15.75" customHeight="1">
      <c r="I803" s="28"/>
      <c r="J803" s="28"/>
      <c r="K803" s="28"/>
      <c r="L803" s="28"/>
    </row>
    <row r="804" ht="15.75" customHeight="1">
      <c r="I804" s="28"/>
      <c r="J804" s="28"/>
      <c r="K804" s="28"/>
      <c r="L804" s="28"/>
    </row>
    <row r="805" ht="15.75" customHeight="1">
      <c r="I805" s="28"/>
      <c r="J805" s="28"/>
      <c r="K805" s="28"/>
      <c r="L805" s="28"/>
    </row>
    <row r="806" ht="15.75" customHeight="1">
      <c r="I806" s="28"/>
      <c r="J806" s="28"/>
      <c r="K806" s="28"/>
      <c r="L806" s="28"/>
    </row>
    <row r="807" ht="15.75" customHeight="1">
      <c r="I807" s="28"/>
      <c r="J807" s="28"/>
      <c r="K807" s="28"/>
      <c r="L807" s="28"/>
    </row>
    <row r="808" ht="15.75" customHeight="1">
      <c r="I808" s="28"/>
      <c r="J808" s="28"/>
      <c r="K808" s="28"/>
      <c r="L808" s="28"/>
    </row>
    <row r="809" ht="15.75" customHeight="1">
      <c r="I809" s="28"/>
      <c r="J809" s="28"/>
      <c r="K809" s="28"/>
      <c r="L809" s="28"/>
    </row>
    <row r="810" ht="15.75" customHeight="1">
      <c r="I810" s="28"/>
      <c r="J810" s="28"/>
      <c r="K810" s="28"/>
      <c r="L810" s="28"/>
    </row>
    <row r="811" ht="15.75" customHeight="1">
      <c r="I811" s="28"/>
      <c r="J811" s="28"/>
      <c r="K811" s="28"/>
      <c r="L811" s="28"/>
    </row>
    <row r="812" ht="15.75" customHeight="1">
      <c r="I812" s="28"/>
      <c r="J812" s="28"/>
      <c r="K812" s="28"/>
      <c r="L812" s="28"/>
    </row>
    <row r="813" ht="15.75" customHeight="1">
      <c r="I813" s="28"/>
      <c r="J813" s="28"/>
      <c r="K813" s="28"/>
      <c r="L813" s="28"/>
    </row>
    <row r="814" ht="15.75" customHeight="1">
      <c r="I814" s="28"/>
      <c r="J814" s="28"/>
      <c r="K814" s="28"/>
      <c r="L814" s="28"/>
    </row>
    <row r="815" ht="15.75" customHeight="1">
      <c r="I815" s="28"/>
      <c r="J815" s="28"/>
      <c r="K815" s="28"/>
      <c r="L815" s="28"/>
    </row>
    <row r="816" ht="15.75" customHeight="1">
      <c r="I816" s="28"/>
      <c r="J816" s="28"/>
      <c r="K816" s="28"/>
      <c r="L816" s="28"/>
    </row>
    <row r="817" ht="15.75" customHeight="1">
      <c r="I817" s="28"/>
      <c r="J817" s="28"/>
      <c r="K817" s="28"/>
      <c r="L817" s="28"/>
    </row>
    <row r="818" ht="15.75" customHeight="1">
      <c r="I818" s="28"/>
      <c r="J818" s="28"/>
      <c r="K818" s="28"/>
      <c r="L818" s="28"/>
    </row>
    <row r="819" ht="15.75" customHeight="1">
      <c r="I819" s="28"/>
      <c r="J819" s="28"/>
      <c r="K819" s="28"/>
      <c r="L819" s="28"/>
    </row>
    <row r="820" ht="15.75" customHeight="1">
      <c r="I820" s="28"/>
      <c r="J820" s="28"/>
      <c r="K820" s="28"/>
      <c r="L820" s="28"/>
    </row>
    <row r="821" ht="15.75" customHeight="1">
      <c r="I821" s="28"/>
      <c r="J821" s="28"/>
      <c r="K821" s="28"/>
      <c r="L821" s="28"/>
    </row>
    <row r="822" ht="15.75" customHeight="1">
      <c r="I822" s="28"/>
      <c r="J822" s="28"/>
      <c r="K822" s="28"/>
      <c r="L822" s="28"/>
    </row>
    <row r="823" ht="15.75" customHeight="1">
      <c r="I823" s="28"/>
      <c r="J823" s="28"/>
      <c r="K823" s="28"/>
      <c r="L823" s="28"/>
    </row>
    <row r="824" ht="15.75" customHeight="1">
      <c r="I824" s="28"/>
      <c r="J824" s="28"/>
      <c r="K824" s="28"/>
      <c r="L824" s="28"/>
    </row>
    <row r="825" ht="15.75" customHeight="1">
      <c r="I825" s="28"/>
      <c r="J825" s="28"/>
      <c r="K825" s="28"/>
      <c r="L825" s="28"/>
    </row>
    <row r="826" ht="15.75" customHeight="1">
      <c r="I826" s="28"/>
      <c r="J826" s="28"/>
      <c r="K826" s="28"/>
      <c r="L826" s="28"/>
    </row>
    <row r="827" ht="15.75" customHeight="1">
      <c r="I827" s="28"/>
      <c r="J827" s="28"/>
      <c r="K827" s="28"/>
      <c r="L827" s="28"/>
    </row>
    <row r="828" ht="15.75" customHeight="1">
      <c r="I828" s="28"/>
      <c r="J828" s="28"/>
      <c r="K828" s="28"/>
      <c r="L828" s="28"/>
    </row>
    <row r="829" ht="15.75" customHeight="1">
      <c r="I829" s="28"/>
      <c r="J829" s="28"/>
      <c r="K829" s="28"/>
      <c r="L829" s="28"/>
    </row>
    <row r="830" ht="15.75" customHeight="1">
      <c r="I830" s="28"/>
      <c r="J830" s="28"/>
      <c r="K830" s="28"/>
      <c r="L830" s="28"/>
    </row>
    <row r="831" ht="15.75" customHeight="1">
      <c r="I831" s="28"/>
      <c r="J831" s="28"/>
      <c r="K831" s="28"/>
      <c r="L831" s="28"/>
    </row>
    <row r="832" ht="15.75" customHeight="1">
      <c r="I832" s="28"/>
      <c r="J832" s="28"/>
      <c r="K832" s="28"/>
      <c r="L832" s="28"/>
    </row>
    <row r="833" ht="15.75" customHeight="1">
      <c r="I833" s="28"/>
      <c r="J833" s="28"/>
      <c r="K833" s="28"/>
      <c r="L833" s="28"/>
    </row>
    <row r="834" ht="15.75" customHeight="1">
      <c r="I834" s="28"/>
      <c r="J834" s="28"/>
      <c r="K834" s="28"/>
      <c r="L834" s="28"/>
    </row>
    <row r="835" ht="15.75" customHeight="1">
      <c r="I835" s="28"/>
      <c r="J835" s="28"/>
      <c r="K835" s="28"/>
      <c r="L835" s="28"/>
    </row>
    <row r="836" ht="15.75" customHeight="1">
      <c r="I836" s="28"/>
      <c r="J836" s="28"/>
      <c r="K836" s="28"/>
      <c r="L836" s="28"/>
    </row>
    <row r="837" ht="15.75" customHeight="1">
      <c r="I837" s="28"/>
      <c r="J837" s="28"/>
      <c r="K837" s="28"/>
      <c r="L837" s="28"/>
    </row>
    <row r="838" ht="15.75" customHeight="1">
      <c r="I838" s="28"/>
      <c r="J838" s="28"/>
      <c r="K838" s="28"/>
      <c r="L838" s="28"/>
    </row>
    <row r="839" ht="15.75" customHeight="1">
      <c r="I839" s="28"/>
      <c r="J839" s="28"/>
      <c r="K839" s="28"/>
      <c r="L839" s="28"/>
    </row>
    <row r="840" ht="15.75" customHeight="1">
      <c r="I840" s="28"/>
      <c r="J840" s="28"/>
      <c r="K840" s="28"/>
      <c r="L840" s="28"/>
    </row>
    <row r="841" ht="15.75" customHeight="1">
      <c r="I841" s="28"/>
      <c r="J841" s="28"/>
      <c r="K841" s="28"/>
      <c r="L841" s="28"/>
    </row>
    <row r="842" ht="15.75" customHeight="1">
      <c r="I842" s="28"/>
      <c r="J842" s="28"/>
      <c r="K842" s="28"/>
      <c r="L842" s="28"/>
    </row>
    <row r="843" ht="15.75" customHeight="1">
      <c r="I843" s="28"/>
      <c r="J843" s="28"/>
      <c r="K843" s="28"/>
      <c r="L843" s="28"/>
    </row>
    <row r="844" ht="15.75" customHeight="1">
      <c r="I844" s="28"/>
      <c r="J844" s="28"/>
      <c r="K844" s="28"/>
      <c r="L844" s="28"/>
    </row>
    <row r="845" ht="15.75" customHeight="1">
      <c r="I845" s="28"/>
      <c r="J845" s="28"/>
      <c r="K845" s="28"/>
      <c r="L845" s="28"/>
    </row>
    <row r="846" ht="15.75" customHeight="1">
      <c r="I846" s="28"/>
      <c r="J846" s="28"/>
      <c r="K846" s="28"/>
      <c r="L846" s="28"/>
    </row>
    <row r="847" ht="15.75" customHeight="1">
      <c r="I847" s="28"/>
      <c r="J847" s="28"/>
      <c r="K847" s="28"/>
      <c r="L847" s="28"/>
    </row>
    <row r="848" ht="15.75" customHeight="1">
      <c r="I848" s="28"/>
      <c r="J848" s="28"/>
      <c r="K848" s="28"/>
      <c r="L848" s="28"/>
    </row>
    <row r="849" ht="15.75" customHeight="1">
      <c r="I849" s="28"/>
      <c r="J849" s="28"/>
      <c r="K849" s="28"/>
      <c r="L849" s="28"/>
    </row>
    <row r="850" ht="15.75" customHeight="1">
      <c r="I850" s="28"/>
      <c r="J850" s="28"/>
      <c r="K850" s="28"/>
      <c r="L850" s="28"/>
    </row>
    <row r="851" ht="15.75" customHeight="1">
      <c r="I851" s="28"/>
      <c r="J851" s="28"/>
      <c r="K851" s="28"/>
      <c r="L851" s="28"/>
    </row>
    <row r="852" ht="15.75" customHeight="1">
      <c r="I852" s="28"/>
      <c r="J852" s="28"/>
      <c r="K852" s="28"/>
      <c r="L852" s="28"/>
    </row>
    <row r="853" ht="15.75" customHeight="1">
      <c r="I853" s="28"/>
      <c r="J853" s="28"/>
      <c r="K853" s="28"/>
      <c r="L853" s="28"/>
    </row>
    <row r="854" ht="15.75" customHeight="1">
      <c r="I854" s="28"/>
      <c r="J854" s="28"/>
      <c r="K854" s="28"/>
      <c r="L854" s="28"/>
    </row>
    <row r="855" ht="15.75" customHeight="1">
      <c r="I855" s="28"/>
      <c r="J855" s="28"/>
      <c r="K855" s="28"/>
      <c r="L855" s="28"/>
    </row>
    <row r="856" ht="15.75" customHeight="1">
      <c r="I856" s="28"/>
      <c r="J856" s="28"/>
      <c r="K856" s="28"/>
      <c r="L856" s="28"/>
    </row>
    <row r="857" ht="15.75" customHeight="1">
      <c r="I857" s="28"/>
      <c r="J857" s="28"/>
      <c r="K857" s="28"/>
      <c r="L857" s="28"/>
    </row>
    <row r="858" ht="15.75" customHeight="1">
      <c r="I858" s="28"/>
      <c r="J858" s="28"/>
      <c r="K858" s="28"/>
      <c r="L858" s="28"/>
    </row>
    <row r="859" ht="15.75" customHeight="1">
      <c r="I859" s="28"/>
      <c r="J859" s="28"/>
      <c r="K859" s="28"/>
      <c r="L859" s="28"/>
    </row>
    <row r="860" ht="15.75" customHeight="1">
      <c r="I860" s="28"/>
      <c r="J860" s="28"/>
      <c r="K860" s="28"/>
      <c r="L860" s="28"/>
    </row>
    <row r="861" ht="15.75" customHeight="1">
      <c r="I861" s="28"/>
      <c r="J861" s="28"/>
      <c r="K861" s="28"/>
      <c r="L861" s="28"/>
    </row>
    <row r="862" ht="15.75" customHeight="1">
      <c r="I862" s="28"/>
      <c r="J862" s="28"/>
      <c r="K862" s="28"/>
      <c r="L862" s="28"/>
    </row>
    <row r="863" ht="15.75" customHeight="1">
      <c r="I863" s="28"/>
      <c r="J863" s="28"/>
      <c r="K863" s="28"/>
      <c r="L863" s="28"/>
    </row>
    <row r="864" ht="15.75" customHeight="1">
      <c r="I864" s="28"/>
      <c r="J864" s="28"/>
      <c r="K864" s="28"/>
      <c r="L864" s="28"/>
    </row>
    <row r="865" ht="15.75" customHeight="1">
      <c r="I865" s="28"/>
      <c r="J865" s="28"/>
      <c r="K865" s="28"/>
      <c r="L865" s="28"/>
    </row>
    <row r="866" ht="15.75" customHeight="1">
      <c r="I866" s="28"/>
      <c r="J866" s="28"/>
      <c r="K866" s="28"/>
      <c r="L866" s="28"/>
    </row>
    <row r="867" ht="15.75" customHeight="1">
      <c r="I867" s="28"/>
      <c r="J867" s="28"/>
      <c r="K867" s="28"/>
      <c r="L867" s="28"/>
    </row>
    <row r="868" ht="15.75" customHeight="1">
      <c r="I868" s="28"/>
      <c r="J868" s="28"/>
      <c r="K868" s="28"/>
      <c r="L868" s="28"/>
    </row>
    <row r="869" ht="15.75" customHeight="1">
      <c r="I869" s="28"/>
      <c r="J869" s="28"/>
      <c r="K869" s="28"/>
      <c r="L869" s="28"/>
    </row>
    <row r="870" ht="15.75" customHeight="1">
      <c r="I870" s="28"/>
      <c r="J870" s="28"/>
      <c r="K870" s="28"/>
      <c r="L870" s="28"/>
    </row>
    <row r="871" ht="15.75" customHeight="1">
      <c r="I871" s="28"/>
      <c r="J871" s="28"/>
      <c r="K871" s="28"/>
      <c r="L871" s="28"/>
    </row>
    <row r="872" ht="15.75" customHeight="1">
      <c r="I872" s="28"/>
      <c r="J872" s="28"/>
      <c r="K872" s="28"/>
      <c r="L872" s="28"/>
    </row>
    <row r="873" ht="15.75" customHeight="1">
      <c r="I873" s="28"/>
      <c r="J873" s="28"/>
      <c r="K873" s="28"/>
      <c r="L873" s="28"/>
    </row>
    <row r="874" ht="15.75" customHeight="1">
      <c r="I874" s="28"/>
      <c r="J874" s="28"/>
      <c r="K874" s="28"/>
      <c r="L874" s="28"/>
    </row>
    <row r="875" ht="15.75" customHeight="1">
      <c r="I875" s="28"/>
      <c r="J875" s="28"/>
      <c r="K875" s="28"/>
      <c r="L875" s="28"/>
    </row>
    <row r="876" ht="15.75" customHeight="1">
      <c r="I876" s="28"/>
      <c r="J876" s="28"/>
      <c r="K876" s="28"/>
      <c r="L876" s="28"/>
    </row>
    <row r="877" ht="15.75" customHeight="1">
      <c r="I877" s="28"/>
      <c r="J877" s="28"/>
      <c r="K877" s="28"/>
      <c r="L877" s="28"/>
    </row>
    <row r="878" ht="15.75" customHeight="1">
      <c r="I878" s="28"/>
      <c r="J878" s="28"/>
      <c r="K878" s="28"/>
      <c r="L878" s="28"/>
    </row>
    <row r="879" ht="15.75" customHeight="1">
      <c r="I879" s="28"/>
      <c r="J879" s="28"/>
      <c r="K879" s="28"/>
      <c r="L879" s="28"/>
    </row>
    <row r="880" ht="15.75" customHeight="1">
      <c r="I880" s="28"/>
      <c r="J880" s="28"/>
      <c r="K880" s="28"/>
      <c r="L880" s="28"/>
    </row>
    <row r="881" ht="15.75" customHeight="1">
      <c r="I881" s="28"/>
      <c r="J881" s="28"/>
      <c r="K881" s="28"/>
      <c r="L881" s="28"/>
    </row>
    <row r="882" ht="15.75" customHeight="1">
      <c r="I882" s="28"/>
      <c r="J882" s="28"/>
      <c r="K882" s="28"/>
      <c r="L882" s="28"/>
    </row>
    <row r="883" ht="15.75" customHeight="1">
      <c r="I883" s="28"/>
      <c r="J883" s="28"/>
      <c r="K883" s="28"/>
      <c r="L883" s="28"/>
    </row>
    <row r="884" ht="15.75" customHeight="1">
      <c r="I884" s="28"/>
      <c r="J884" s="28"/>
      <c r="K884" s="28"/>
      <c r="L884" s="28"/>
    </row>
    <row r="885" ht="15.75" customHeight="1">
      <c r="I885" s="28"/>
      <c r="J885" s="28"/>
      <c r="K885" s="28"/>
      <c r="L885" s="28"/>
    </row>
    <row r="886" ht="15.75" customHeight="1">
      <c r="I886" s="28"/>
      <c r="J886" s="28"/>
      <c r="K886" s="28"/>
      <c r="L886" s="28"/>
    </row>
    <row r="887" ht="15.75" customHeight="1">
      <c r="I887" s="28"/>
      <c r="J887" s="28"/>
      <c r="K887" s="28"/>
      <c r="L887" s="28"/>
    </row>
    <row r="888" ht="15.75" customHeight="1">
      <c r="I888" s="28"/>
      <c r="J888" s="28"/>
      <c r="K888" s="28"/>
      <c r="L888" s="28"/>
    </row>
    <row r="889" ht="15.75" customHeight="1">
      <c r="I889" s="28"/>
      <c r="J889" s="28"/>
      <c r="K889" s="28"/>
      <c r="L889" s="28"/>
    </row>
    <row r="890" ht="15.75" customHeight="1">
      <c r="I890" s="28"/>
      <c r="J890" s="28"/>
      <c r="K890" s="28"/>
      <c r="L890" s="28"/>
    </row>
    <row r="891" ht="15.75" customHeight="1">
      <c r="I891" s="28"/>
      <c r="J891" s="28"/>
      <c r="K891" s="28"/>
      <c r="L891" s="28"/>
    </row>
    <row r="892" ht="15.75" customHeight="1">
      <c r="I892" s="28"/>
      <c r="J892" s="28"/>
      <c r="K892" s="28"/>
      <c r="L892" s="28"/>
    </row>
    <row r="893" ht="15.75" customHeight="1">
      <c r="I893" s="28"/>
      <c r="J893" s="28"/>
      <c r="K893" s="28"/>
      <c r="L893" s="28"/>
    </row>
    <row r="894" ht="15.75" customHeight="1">
      <c r="I894" s="28"/>
      <c r="J894" s="28"/>
      <c r="K894" s="28"/>
      <c r="L894" s="28"/>
    </row>
    <row r="895" ht="15.75" customHeight="1">
      <c r="I895" s="28"/>
      <c r="J895" s="28"/>
      <c r="K895" s="28"/>
      <c r="L895" s="28"/>
    </row>
    <row r="896" ht="15.75" customHeight="1">
      <c r="I896" s="28"/>
      <c r="J896" s="28"/>
      <c r="K896" s="28"/>
      <c r="L896" s="28"/>
    </row>
    <row r="897" ht="15.75" customHeight="1">
      <c r="I897" s="28"/>
      <c r="J897" s="28"/>
      <c r="K897" s="28"/>
      <c r="L897" s="28"/>
    </row>
    <row r="898" ht="15.75" customHeight="1">
      <c r="I898" s="28"/>
      <c r="J898" s="28"/>
      <c r="K898" s="28"/>
      <c r="L898" s="28"/>
    </row>
    <row r="899" ht="15.75" customHeight="1">
      <c r="I899" s="28"/>
      <c r="J899" s="28"/>
      <c r="K899" s="28"/>
      <c r="L899" s="28"/>
    </row>
    <row r="900" ht="15.75" customHeight="1">
      <c r="I900" s="28"/>
      <c r="J900" s="28"/>
      <c r="K900" s="28"/>
      <c r="L900" s="28"/>
    </row>
    <row r="901" ht="15.75" customHeight="1">
      <c r="I901" s="28"/>
      <c r="J901" s="28"/>
      <c r="K901" s="28"/>
      <c r="L901" s="28"/>
    </row>
    <row r="902" ht="15.75" customHeight="1">
      <c r="I902" s="28"/>
      <c r="J902" s="28"/>
      <c r="K902" s="28"/>
      <c r="L902" s="28"/>
    </row>
    <row r="903" ht="15.75" customHeight="1">
      <c r="I903" s="28"/>
      <c r="J903" s="28"/>
      <c r="K903" s="28"/>
      <c r="L903" s="28"/>
    </row>
    <row r="904" ht="15.75" customHeight="1">
      <c r="I904" s="28"/>
      <c r="J904" s="28"/>
      <c r="K904" s="28"/>
      <c r="L904" s="28"/>
    </row>
    <row r="905" ht="15.75" customHeight="1">
      <c r="I905" s="28"/>
      <c r="J905" s="28"/>
      <c r="K905" s="28"/>
      <c r="L905" s="28"/>
    </row>
    <row r="906" ht="15.75" customHeight="1">
      <c r="I906" s="28"/>
      <c r="J906" s="28"/>
      <c r="K906" s="28"/>
      <c r="L906" s="28"/>
    </row>
    <row r="907" ht="15.75" customHeight="1">
      <c r="I907" s="28"/>
      <c r="J907" s="28"/>
      <c r="K907" s="28"/>
      <c r="L907" s="28"/>
    </row>
    <row r="908" ht="15.75" customHeight="1">
      <c r="I908" s="28"/>
      <c r="J908" s="28"/>
      <c r="K908" s="28"/>
      <c r="L908" s="28"/>
    </row>
    <row r="909" ht="15.75" customHeight="1">
      <c r="I909" s="28"/>
      <c r="J909" s="28"/>
      <c r="K909" s="28"/>
      <c r="L909" s="28"/>
    </row>
    <row r="910" ht="15.75" customHeight="1">
      <c r="I910" s="28"/>
      <c r="J910" s="28"/>
      <c r="K910" s="28"/>
      <c r="L910" s="28"/>
    </row>
    <row r="911" ht="15.75" customHeight="1">
      <c r="I911" s="28"/>
      <c r="J911" s="28"/>
      <c r="K911" s="28"/>
      <c r="L911" s="28"/>
    </row>
    <row r="912" ht="15.75" customHeight="1">
      <c r="I912" s="28"/>
      <c r="J912" s="28"/>
      <c r="K912" s="28"/>
      <c r="L912" s="28"/>
    </row>
    <row r="913" ht="15.75" customHeight="1">
      <c r="I913" s="28"/>
      <c r="J913" s="28"/>
      <c r="K913" s="28"/>
      <c r="L913" s="28"/>
    </row>
    <row r="914" ht="15.75" customHeight="1">
      <c r="I914" s="28"/>
      <c r="J914" s="28"/>
      <c r="K914" s="28"/>
      <c r="L914" s="28"/>
    </row>
    <row r="915" ht="15.75" customHeight="1">
      <c r="I915" s="28"/>
      <c r="J915" s="28"/>
      <c r="K915" s="28"/>
      <c r="L915" s="28"/>
    </row>
    <row r="916" ht="15.75" customHeight="1">
      <c r="I916" s="28"/>
      <c r="J916" s="28"/>
      <c r="K916" s="28"/>
      <c r="L916" s="28"/>
    </row>
    <row r="917" ht="15.75" customHeight="1">
      <c r="I917" s="28"/>
      <c r="J917" s="28"/>
      <c r="K917" s="28"/>
      <c r="L917" s="28"/>
    </row>
    <row r="918" ht="15.75" customHeight="1">
      <c r="I918" s="28"/>
      <c r="J918" s="28"/>
      <c r="K918" s="28"/>
      <c r="L918" s="28"/>
    </row>
    <row r="919" ht="15.75" customHeight="1">
      <c r="I919" s="28"/>
      <c r="J919" s="28"/>
      <c r="K919" s="28"/>
      <c r="L919" s="28"/>
    </row>
    <row r="920" ht="15.75" customHeight="1">
      <c r="I920" s="28"/>
      <c r="J920" s="28"/>
      <c r="K920" s="28"/>
      <c r="L920" s="28"/>
    </row>
    <row r="921" ht="15.75" customHeight="1">
      <c r="I921" s="28"/>
      <c r="J921" s="28"/>
      <c r="K921" s="28"/>
      <c r="L921" s="28"/>
    </row>
    <row r="922" ht="15.75" customHeight="1">
      <c r="I922" s="28"/>
      <c r="J922" s="28"/>
      <c r="K922" s="28"/>
      <c r="L922" s="28"/>
    </row>
    <row r="923" ht="15.75" customHeight="1">
      <c r="I923" s="28"/>
      <c r="J923" s="28"/>
      <c r="K923" s="28"/>
      <c r="L923" s="28"/>
    </row>
    <row r="924" ht="15.75" customHeight="1">
      <c r="I924" s="28"/>
      <c r="J924" s="28"/>
      <c r="K924" s="28"/>
      <c r="L924" s="28"/>
    </row>
    <row r="925" ht="15.75" customHeight="1">
      <c r="I925" s="28"/>
      <c r="J925" s="28"/>
      <c r="K925" s="28"/>
      <c r="L925" s="28"/>
    </row>
    <row r="926" ht="15.75" customHeight="1">
      <c r="I926" s="28"/>
      <c r="J926" s="28"/>
      <c r="K926" s="28"/>
      <c r="L926" s="28"/>
    </row>
    <row r="927" ht="15.75" customHeight="1">
      <c r="I927" s="28"/>
      <c r="J927" s="28"/>
      <c r="K927" s="28"/>
      <c r="L927" s="28"/>
    </row>
    <row r="928" ht="15.75" customHeight="1">
      <c r="I928" s="28"/>
      <c r="J928" s="28"/>
      <c r="K928" s="28"/>
      <c r="L928" s="28"/>
    </row>
    <row r="929" ht="15.75" customHeight="1">
      <c r="I929" s="28"/>
      <c r="J929" s="28"/>
      <c r="K929" s="28"/>
      <c r="L929" s="28"/>
    </row>
    <row r="930" ht="15.75" customHeight="1">
      <c r="I930" s="28"/>
      <c r="J930" s="28"/>
      <c r="K930" s="28"/>
      <c r="L930" s="28"/>
    </row>
    <row r="931" ht="15.75" customHeight="1">
      <c r="I931" s="28"/>
      <c r="J931" s="28"/>
      <c r="K931" s="28"/>
      <c r="L931" s="28"/>
    </row>
    <row r="932" ht="15.75" customHeight="1">
      <c r="I932" s="28"/>
      <c r="J932" s="28"/>
      <c r="K932" s="28"/>
      <c r="L932" s="28"/>
    </row>
    <row r="933" ht="15.75" customHeight="1">
      <c r="I933" s="28"/>
      <c r="J933" s="28"/>
      <c r="K933" s="28"/>
      <c r="L933" s="28"/>
    </row>
    <row r="934" ht="15.75" customHeight="1">
      <c r="I934" s="28"/>
      <c r="J934" s="28"/>
      <c r="K934" s="28"/>
      <c r="L934" s="28"/>
    </row>
    <row r="935" ht="15.75" customHeight="1">
      <c r="I935" s="28"/>
      <c r="J935" s="28"/>
      <c r="K935" s="28"/>
      <c r="L935" s="28"/>
    </row>
    <row r="936" ht="15.75" customHeight="1">
      <c r="I936" s="28"/>
      <c r="J936" s="28"/>
      <c r="K936" s="28"/>
      <c r="L936" s="28"/>
    </row>
    <row r="937" ht="15.75" customHeight="1">
      <c r="I937" s="28"/>
      <c r="J937" s="28"/>
      <c r="K937" s="28"/>
      <c r="L937" s="28"/>
    </row>
    <row r="938" ht="15.75" customHeight="1">
      <c r="I938" s="28"/>
      <c r="J938" s="28"/>
      <c r="K938" s="28"/>
      <c r="L938" s="28"/>
    </row>
    <row r="939" ht="15.75" customHeight="1">
      <c r="I939" s="28"/>
      <c r="J939" s="28"/>
      <c r="K939" s="28"/>
      <c r="L939" s="28"/>
    </row>
    <row r="940" ht="15.75" customHeight="1">
      <c r="I940" s="28"/>
      <c r="J940" s="28"/>
      <c r="K940" s="28"/>
      <c r="L940" s="28"/>
    </row>
    <row r="941" ht="15.75" customHeight="1">
      <c r="I941" s="28"/>
      <c r="J941" s="28"/>
      <c r="K941" s="28"/>
      <c r="L941" s="28"/>
    </row>
    <row r="942" ht="15.75" customHeight="1">
      <c r="I942" s="28"/>
      <c r="J942" s="28"/>
      <c r="K942" s="28"/>
      <c r="L942" s="28"/>
    </row>
    <row r="943" ht="15.75" customHeight="1">
      <c r="I943" s="28"/>
      <c r="J943" s="28"/>
      <c r="K943" s="28"/>
      <c r="L943" s="28"/>
    </row>
    <row r="944" ht="15.75" customHeight="1">
      <c r="I944" s="28"/>
      <c r="J944" s="28"/>
      <c r="K944" s="28"/>
      <c r="L944" s="28"/>
    </row>
    <row r="945" ht="15.75" customHeight="1">
      <c r="I945" s="28"/>
      <c r="J945" s="28"/>
      <c r="K945" s="28"/>
      <c r="L945" s="28"/>
    </row>
    <row r="946" ht="15.75" customHeight="1">
      <c r="I946" s="28"/>
      <c r="J946" s="28"/>
      <c r="K946" s="28"/>
      <c r="L946" s="28"/>
    </row>
    <row r="947" ht="15.75" customHeight="1">
      <c r="I947" s="28"/>
      <c r="J947" s="28"/>
      <c r="K947" s="28"/>
      <c r="L947" s="28"/>
    </row>
    <row r="948" ht="15.75" customHeight="1">
      <c r="I948" s="28"/>
      <c r="J948" s="28"/>
      <c r="K948" s="28"/>
      <c r="L948" s="28"/>
    </row>
    <row r="949" ht="15.75" customHeight="1">
      <c r="I949" s="28"/>
      <c r="J949" s="28"/>
      <c r="K949" s="28"/>
      <c r="L949" s="28"/>
    </row>
    <row r="950" ht="15.75" customHeight="1">
      <c r="I950" s="28"/>
      <c r="J950" s="28"/>
      <c r="K950" s="28"/>
      <c r="L950" s="28"/>
    </row>
    <row r="951" ht="15.75" customHeight="1">
      <c r="I951" s="28"/>
      <c r="J951" s="28"/>
      <c r="K951" s="28"/>
      <c r="L951" s="28"/>
    </row>
    <row r="952" ht="15.75" customHeight="1">
      <c r="I952" s="28"/>
      <c r="J952" s="28"/>
      <c r="K952" s="28"/>
      <c r="L952" s="28"/>
    </row>
    <row r="953" ht="15.75" customHeight="1">
      <c r="I953" s="28"/>
      <c r="J953" s="28"/>
      <c r="K953" s="28"/>
      <c r="L953" s="28"/>
    </row>
    <row r="954" ht="15.75" customHeight="1">
      <c r="I954" s="28"/>
      <c r="J954" s="28"/>
      <c r="K954" s="28"/>
      <c r="L954" s="28"/>
    </row>
    <row r="955" ht="15.75" customHeight="1">
      <c r="I955" s="28"/>
      <c r="J955" s="28"/>
      <c r="K955" s="28"/>
      <c r="L955" s="28"/>
    </row>
    <row r="956" ht="15.75" customHeight="1">
      <c r="I956" s="28"/>
      <c r="J956" s="28"/>
      <c r="K956" s="28"/>
      <c r="L956" s="28"/>
    </row>
    <row r="957" ht="15.75" customHeight="1">
      <c r="I957" s="28"/>
      <c r="J957" s="28"/>
      <c r="K957" s="28"/>
      <c r="L957" s="28"/>
    </row>
    <row r="958" ht="15.75" customHeight="1">
      <c r="I958" s="28"/>
      <c r="J958" s="28"/>
      <c r="K958" s="28"/>
      <c r="L958" s="28"/>
    </row>
    <row r="959" ht="15.75" customHeight="1">
      <c r="I959" s="28"/>
      <c r="J959" s="28"/>
      <c r="K959" s="28"/>
      <c r="L959" s="28"/>
    </row>
    <row r="960" ht="15.75" customHeight="1">
      <c r="I960" s="28"/>
      <c r="J960" s="28"/>
      <c r="K960" s="28"/>
      <c r="L960" s="28"/>
    </row>
    <row r="961" ht="15.75" customHeight="1">
      <c r="I961" s="28"/>
      <c r="J961" s="28"/>
      <c r="K961" s="28"/>
      <c r="L961" s="28"/>
    </row>
    <row r="962" ht="15.75" customHeight="1">
      <c r="I962" s="28"/>
      <c r="J962" s="28"/>
      <c r="K962" s="28"/>
      <c r="L962" s="28"/>
    </row>
    <row r="963" ht="15.75" customHeight="1">
      <c r="I963" s="28"/>
      <c r="J963" s="28"/>
      <c r="K963" s="28"/>
      <c r="L963" s="28"/>
    </row>
    <row r="964" ht="15.75" customHeight="1">
      <c r="I964" s="28"/>
      <c r="J964" s="28"/>
      <c r="K964" s="28"/>
      <c r="L964" s="28"/>
    </row>
    <row r="965" ht="15.75" customHeight="1">
      <c r="I965" s="28"/>
      <c r="J965" s="28"/>
      <c r="K965" s="28"/>
      <c r="L965" s="28"/>
    </row>
    <row r="966" ht="15.75" customHeight="1">
      <c r="I966" s="28"/>
      <c r="J966" s="28"/>
      <c r="K966" s="28"/>
      <c r="L966" s="28"/>
    </row>
    <row r="967" ht="15.75" customHeight="1">
      <c r="I967" s="28"/>
      <c r="J967" s="28"/>
      <c r="K967" s="28"/>
      <c r="L967" s="28"/>
    </row>
    <row r="968" ht="15.75" customHeight="1">
      <c r="I968" s="28"/>
      <c r="J968" s="28"/>
      <c r="K968" s="28"/>
      <c r="L968" s="28"/>
    </row>
    <row r="969" ht="15.75" customHeight="1">
      <c r="I969" s="28"/>
      <c r="J969" s="28"/>
      <c r="K969" s="28"/>
      <c r="L969" s="28"/>
    </row>
    <row r="970" ht="15.75" customHeight="1">
      <c r="I970" s="28"/>
      <c r="J970" s="28"/>
      <c r="K970" s="28"/>
      <c r="L970" s="28"/>
    </row>
    <row r="971" ht="15.75" customHeight="1">
      <c r="I971" s="28"/>
      <c r="J971" s="28"/>
      <c r="K971" s="28"/>
      <c r="L971" s="28"/>
    </row>
    <row r="972" ht="15.75" customHeight="1">
      <c r="I972" s="28"/>
      <c r="J972" s="28"/>
      <c r="K972" s="28"/>
      <c r="L972" s="28"/>
    </row>
    <row r="973" ht="15.75" customHeight="1">
      <c r="I973" s="28"/>
      <c r="J973" s="28"/>
      <c r="K973" s="28"/>
      <c r="L973" s="28"/>
    </row>
    <row r="974" ht="15.75" customHeight="1">
      <c r="I974" s="28"/>
      <c r="J974" s="28"/>
      <c r="K974" s="28"/>
      <c r="L974" s="28"/>
    </row>
    <row r="975" ht="15.75" customHeight="1">
      <c r="I975" s="28"/>
      <c r="J975" s="28"/>
      <c r="K975" s="28"/>
      <c r="L975" s="28"/>
    </row>
    <row r="976" ht="15.75" customHeight="1">
      <c r="I976" s="28"/>
      <c r="J976" s="28"/>
      <c r="K976" s="28"/>
      <c r="L976" s="28"/>
    </row>
    <row r="977" ht="15.75" customHeight="1">
      <c r="I977" s="28"/>
      <c r="J977" s="28"/>
      <c r="K977" s="28"/>
      <c r="L977" s="28"/>
    </row>
    <row r="978" ht="15.75" customHeight="1">
      <c r="I978" s="28"/>
      <c r="J978" s="28"/>
      <c r="K978" s="28"/>
      <c r="L978" s="28"/>
    </row>
    <row r="979" ht="15.75" customHeight="1">
      <c r="I979" s="28"/>
      <c r="J979" s="28"/>
      <c r="K979" s="28"/>
      <c r="L979" s="28"/>
    </row>
    <row r="980" ht="15.75" customHeight="1">
      <c r="I980" s="28"/>
      <c r="J980" s="28"/>
      <c r="K980" s="28"/>
      <c r="L980" s="28"/>
    </row>
    <row r="981" ht="15.75" customHeight="1">
      <c r="I981" s="28"/>
      <c r="J981" s="28"/>
      <c r="K981" s="28"/>
      <c r="L981" s="28"/>
    </row>
    <row r="982" ht="15.75" customHeight="1">
      <c r="I982" s="28"/>
      <c r="J982" s="28"/>
      <c r="K982" s="28"/>
      <c r="L982" s="28"/>
    </row>
    <row r="983" ht="15.75" customHeight="1">
      <c r="I983" s="28"/>
      <c r="J983" s="28"/>
      <c r="K983" s="28"/>
      <c r="L983" s="28"/>
    </row>
    <row r="984" ht="15.75" customHeight="1">
      <c r="I984" s="28"/>
      <c r="J984" s="28"/>
      <c r="K984" s="28"/>
      <c r="L984" s="28"/>
    </row>
    <row r="985" ht="15.75" customHeight="1">
      <c r="I985" s="28"/>
      <c r="J985" s="28"/>
      <c r="K985" s="28"/>
      <c r="L985" s="28"/>
    </row>
    <row r="986" ht="15.75" customHeight="1">
      <c r="I986" s="28"/>
      <c r="J986" s="28"/>
      <c r="K986" s="28"/>
      <c r="L986" s="28"/>
    </row>
    <row r="987" ht="15.75" customHeight="1">
      <c r="I987" s="28"/>
      <c r="J987" s="28"/>
      <c r="K987" s="28"/>
      <c r="L987" s="28"/>
    </row>
    <row r="988" ht="15.75" customHeight="1">
      <c r="I988" s="28"/>
      <c r="J988" s="28"/>
      <c r="K988" s="28"/>
      <c r="L988" s="28"/>
    </row>
    <row r="989" ht="15.75" customHeight="1">
      <c r="I989" s="28"/>
      <c r="J989" s="28"/>
      <c r="K989" s="28"/>
      <c r="L989" s="28"/>
    </row>
    <row r="990" ht="15.75" customHeight="1">
      <c r="I990" s="28"/>
      <c r="J990" s="28"/>
      <c r="K990" s="28"/>
      <c r="L990" s="28"/>
    </row>
    <row r="991" ht="15.75" customHeight="1">
      <c r="I991" s="28"/>
      <c r="J991" s="28"/>
      <c r="K991" s="28"/>
      <c r="L991" s="28"/>
    </row>
    <row r="992" ht="15.75" customHeight="1">
      <c r="I992" s="28"/>
      <c r="J992" s="28"/>
      <c r="K992" s="28"/>
      <c r="L992" s="28"/>
    </row>
    <row r="993" ht="15.75" customHeight="1">
      <c r="I993" s="28"/>
      <c r="J993" s="28"/>
      <c r="K993" s="28"/>
      <c r="L993" s="28"/>
    </row>
    <row r="994" ht="15.75" customHeight="1">
      <c r="I994" s="28"/>
      <c r="J994" s="28"/>
      <c r="K994" s="28"/>
      <c r="L994" s="28"/>
    </row>
    <row r="995" ht="15.75" customHeight="1">
      <c r="I995" s="28"/>
      <c r="J995" s="28"/>
      <c r="K995" s="28"/>
      <c r="L995" s="28"/>
    </row>
    <row r="996" ht="15.75" customHeight="1">
      <c r="I996" s="28"/>
      <c r="J996" s="28"/>
      <c r="K996" s="28"/>
      <c r="L996" s="28"/>
    </row>
    <row r="997" ht="15.75" customHeight="1">
      <c r="I997" s="28"/>
      <c r="J997" s="28"/>
      <c r="K997" s="28"/>
      <c r="L997" s="28"/>
    </row>
    <row r="998" ht="15.75" customHeight="1">
      <c r="I998" s="28"/>
      <c r="J998" s="28"/>
      <c r="K998" s="28"/>
      <c r="L998" s="28"/>
    </row>
    <row r="999" ht="15.75" customHeight="1">
      <c r="I999" s="28"/>
      <c r="J999" s="28"/>
      <c r="K999" s="28"/>
      <c r="L999" s="28"/>
    </row>
    <row r="1000" ht="15.75" customHeight="1">
      <c r="I1000" s="28"/>
      <c r="J1000" s="28"/>
      <c r="K1000" s="28"/>
      <c r="L1000" s="28"/>
    </row>
  </sheetData>
  <autoFilter ref="$A$2:$F$27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24.14"/>
    <col customWidth="1" min="3" max="3" width="13.14"/>
    <col customWidth="1" min="4" max="4" width="14.29"/>
    <col customWidth="1" min="5" max="6" width="11.43"/>
    <col customWidth="1" min="7" max="8" width="10.71"/>
    <col customWidth="1" min="9" max="9" width="23.86"/>
    <col customWidth="1" min="10" max="10" width="15.43"/>
    <col customWidth="1" min="11" max="11" width="22.43"/>
    <col customWidth="1" min="12" max="12" width="15.43"/>
  </cols>
  <sheetData>
    <row r="1" ht="16.5" customHeight="1">
      <c r="A1" s="44" t="s">
        <v>172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7</v>
      </c>
      <c r="I1" s="2" t="s">
        <v>7</v>
      </c>
      <c r="J1" s="2" t="s">
        <v>4</v>
      </c>
      <c r="K1" s="2" t="s">
        <v>3</v>
      </c>
      <c r="L1" s="2" t="s">
        <v>101</v>
      </c>
    </row>
    <row r="2" ht="16.5" customHeight="1">
      <c r="A2" s="7" t="s">
        <v>10</v>
      </c>
      <c r="B2" s="34" t="s">
        <v>102</v>
      </c>
      <c r="C2" s="7" t="s">
        <v>103</v>
      </c>
      <c r="D2" s="7" t="s">
        <v>104</v>
      </c>
      <c r="E2" s="35">
        <f>2*2*1.21</f>
        <v>4.84</v>
      </c>
      <c r="F2" s="36" t="s">
        <v>105</v>
      </c>
      <c r="G2" s="7" t="s">
        <v>106</v>
      </c>
      <c r="I2" s="37" t="s">
        <v>107</v>
      </c>
      <c r="J2" s="37">
        <f t="shared" ref="J2:J10" si="1">+SUMIFS($E$2:$E$27,$F$2:$F$27,I2)</f>
        <v>54.45</v>
      </c>
      <c r="K2" s="37" t="s">
        <v>104</v>
      </c>
      <c r="L2" s="37"/>
    </row>
    <row r="3" ht="16.5" customHeight="1">
      <c r="A3" s="7" t="s">
        <v>16</v>
      </c>
      <c r="B3" s="34" t="s">
        <v>108</v>
      </c>
      <c r="C3" s="7" t="s">
        <v>103</v>
      </c>
      <c r="D3" s="7" t="s">
        <v>104</v>
      </c>
      <c r="E3" s="35">
        <f t="shared" ref="E3:E4" si="2">4*1.21</f>
        <v>4.84</v>
      </c>
      <c r="F3" s="36" t="s">
        <v>105</v>
      </c>
      <c r="G3" s="7" t="s">
        <v>106</v>
      </c>
      <c r="I3" s="37" t="s">
        <v>109</v>
      </c>
      <c r="J3" s="37">
        <f t="shared" si="1"/>
        <v>56.386</v>
      </c>
      <c r="K3" s="37" t="s">
        <v>110</v>
      </c>
      <c r="L3" s="37" t="s">
        <v>111</v>
      </c>
    </row>
    <row r="4" ht="16.5" customHeight="1">
      <c r="A4" s="7" t="s">
        <v>20</v>
      </c>
      <c r="B4" s="34" t="s">
        <v>112</v>
      </c>
      <c r="C4" s="7" t="s">
        <v>103</v>
      </c>
      <c r="D4" s="7" t="s">
        <v>104</v>
      </c>
      <c r="E4" s="35">
        <f t="shared" si="2"/>
        <v>4.84</v>
      </c>
      <c r="F4" s="36" t="s">
        <v>105</v>
      </c>
      <c r="G4" s="7" t="s">
        <v>106</v>
      </c>
      <c r="I4" s="37" t="s">
        <v>113</v>
      </c>
      <c r="J4" s="37">
        <f t="shared" si="1"/>
        <v>62.194</v>
      </c>
      <c r="K4" s="37" t="s">
        <v>114</v>
      </c>
      <c r="L4" s="37" t="s">
        <v>115</v>
      </c>
    </row>
    <row r="5" ht="16.5" customHeight="1">
      <c r="A5" s="7" t="s">
        <v>24</v>
      </c>
      <c r="B5" s="34" t="s">
        <v>116</v>
      </c>
      <c r="C5" s="7" t="s">
        <v>103</v>
      </c>
      <c r="D5" s="7" t="s">
        <v>110</v>
      </c>
      <c r="E5" s="35">
        <f>11.6*1.21</f>
        <v>14.036</v>
      </c>
      <c r="F5" s="36" t="s">
        <v>117</v>
      </c>
      <c r="G5" s="7" t="s">
        <v>106</v>
      </c>
      <c r="I5" s="37" t="s">
        <v>118</v>
      </c>
      <c r="J5" s="37">
        <f t="shared" si="1"/>
        <v>63.162</v>
      </c>
      <c r="K5" s="37" t="s">
        <v>110</v>
      </c>
      <c r="L5" s="37" t="s">
        <v>111</v>
      </c>
    </row>
    <row r="6" ht="16.5" customHeight="1">
      <c r="A6" s="7" t="s">
        <v>25</v>
      </c>
      <c r="B6" s="34" t="s">
        <v>119</v>
      </c>
      <c r="C6" s="7" t="s">
        <v>120</v>
      </c>
      <c r="D6" s="7" t="s">
        <v>110</v>
      </c>
      <c r="E6" s="35">
        <f>11*1.21</f>
        <v>13.31</v>
      </c>
      <c r="F6" s="36" t="s">
        <v>117</v>
      </c>
      <c r="G6" s="7" t="s">
        <v>106</v>
      </c>
      <c r="I6" s="37" t="s">
        <v>121</v>
      </c>
      <c r="J6" s="37">
        <f t="shared" si="1"/>
        <v>76.201</v>
      </c>
      <c r="K6" s="37" t="s">
        <v>114</v>
      </c>
      <c r="L6" s="37"/>
    </row>
    <row r="7" ht="16.5" customHeight="1">
      <c r="A7" s="7" t="s">
        <v>28</v>
      </c>
      <c r="B7" s="34" t="s">
        <v>122</v>
      </c>
      <c r="C7" s="7" t="s">
        <v>25</v>
      </c>
      <c r="D7" s="7" t="s">
        <v>114</v>
      </c>
      <c r="E7" s="35">
        <f>7*1.21*2</f>
        <v>16.94</v>
      </c>
      <c r="F7" s="36" t="s">
        <v>123</v>
      </c>
      <c r="G7" s="7" t="s">
        <v>106</v>
      </c>
      <c r="I7" s="37" t="s">
        <v>124</v>
      </c>
      <c r="J7" s="37">
        <f t="shared" si="1"/>
        <v>72.6</v>
      </c>
      <c r="K7" s="37" t="s">
        <v>110</v>
      </c>
      <c r="L7" s="37"/>
    </row>
    <row r="8" ht="16.5" customHeight="1">
      <c r="A8" s="7" t="s">
        <v>32</v>
      </c>
      <c r="B8" s="34" t="s">
        <v>125</v>
      </c>
      <c r="C8" s="7" t="s">
        <v>103</v>
      </c>
      <c r="D8" s="7" t="s">
        <v>110</v>
      </c>
      <c r="E8" s="35">
        <f>12*1.21</f>
        <v>14.52</v>
      </c>
      <c r="F8" s="36" t="s">
        <v>126</v>
      </c>
      <c r="G8" s="7" t="s">
        <v>127</v>
      </c>
      <c r="I8" s="37" t="s">
        <v>173</v>
      </c>
      <c r="J8" s="37">
        <f t="shared" si="1"/>
        <v>72.6</v>
      </c>
      <c r="K8" s="37" t="s">
        <v>110</v>
      </c>
      <c r="L8" s="37"/>
    </row>
    <row r="9" ht="16.5" customHeight="1">
      <c r="A9" s="7" t="s">
        <v>34</v>
      </c>
      <c r="B9" s="34" t="s">
        <v>128</v>
      </c>
      <c r="C9" s="7" t="s">
        <v>28</v>
      </c>
      <c r="D9" s="7" t="s">
        <v>104</v>
      </c>
      <c r="E9" s="35">
        <f>3.5*2*1.21</f>
        <v>8.47</v>
      </c>
      <c r="F9" s="36" t="s">
        <v>105</v>
      </c>
      <c r="G9" s="7" t="s">
        <v>106</v>
      </c>
      <c r="I9" s="37" t="s">
        <v>129</v>
      </c>
      <c r="J9" s="37">
        <f t="shared" si="1"/>
        <v>65.34</v>
      </c>
      <c r="K9" s="37" t="s">
        <v>130</v>
      </c>
      <c r="L9" s="37"/>
    </row>
    <row r="10" ht="16.5" customHeight="1">
      <c r="A10" s="7" t="s">
        <v>36</v>
      </c>
      <c r="B10" s="34" t="s">
        <v>131</v>
      </c>
      <c r="C10" s="7" t="s">
        <v>34</v>
      </c>
      <c r="D10" s="7" t="s">
        <v>114</v>
      </c>
      <c r="E10" s="35">
        <f>4.2*1.21*2</f>
        <v>10.164</v>
      </c>
      <c r="F10" s="36" t="s">
        <v>123</v>
      </c>
      <c r="G10" s="7" t="s">
        <v>106</v>
      </c>
      <c r="I10" s="37" t="s">
        <v>97</v>
      </c>
      <c r="J10" s="37">
        <f t="shared" si="1"/>
        <v>87.12</v>
      </c>
      <c r="K10" s="37" t="s">
        <v>114</v>
      </c>
      <c r="L10" s="37"/>
    </row>
    <row r="11" ht="16.5" customHeight="1">
      <c r="A11" s="7" t="s">
        <v>38</v>
      </c>
      <c r="B11" s="34" t="s">
        <v>132</v>
      </c>
      <c r="C11" s="7" t="s">
        <v>36</v>
      </c>
      <c r="D11" s="7" t="s">
        <v>114</v>
      </c>
      <c r="E11" s="35">
        <f>12*1.21*2</f>
        <v>29.04</v>
      </c>
      <c r="F11" s="36" t="s">
        <v>123</v>
      </c>
      <c r="G11" s="7" t="s">
        <v>106</v>
      </c>
      <c r="I11" s="37" t="s">
        <v>133</v>
      </c>
      <c r="J11" s="37"/>
      <c r="K11" s="37"/>
      <c r="L11" s="37"/>
    </row>
    <row r="12" ht="16.5" customHeight="1">
      <c r="A12" s="7" t="s">
        <v>43</v>
      </c>
      <c r="B12" s="34" t="s">
        <v>135</v>
      </c>
      <c r="C12" s="7" t="s">
        <v>38</v>
      </c>
      <c r="D12" s="7" t="s">
        <v>110</v>
      </c>
      <c r="E12" s="35">
        <f>10*1.21*2</f>
        <v>24.2</v>
      </c>
      <c r="F12" s="36" t="s">
        <v>117</v>
      </c>
      <c r="G12" s="7" t="s">
        <v>106</v>
      </c>
      <c r="I12" s="37" t="s">
        <v>136</v>
      </c>
      <c r="J12" s="37">
        <f>+SUMIFS($E$2:$E$28,$F$2:$F$28,I12)</f>
        <v>72</v>
      </c>
      <c r="K12" s="37" t="s">
        <v>137</v>
      </c>
      <c r="L12" s="37"/>
    </row>
    <row r="13" ht="16.5" customHeight="1">
      <c r="A13" s="7" t="s">
        <v>46</v>
      </c>
      <c r="B13" s="34" t="s">
        <v>138</v>
      </c>
      <c r="C13" s="7" t="s">
        <v>43</v>
      </c>
      <c r="D13" s="7" t="s">
        <v>114</v>
      </c>
      <c r="E13" s="35">
        <f>12*2*1.21</f>
        <v>29.04</v>
      </c>
      <c r="F13" s="36" t="s">
        <v>139</v>
      </c>
      <c r="G13" s="7" t="s">
        <v>106</v>
      </c>
      <c r="I13" s="28"/>
      <c r="J13" s="28"/>
      <c r="K13" s="28"/>
      <c r="L13" s="28"/>
    </row>
    <row r="14" ht="16.5" customHeight="1">
      <c r="A14" s="7" t="s">
        <v>50</v>
      </c>
      <c r="B14" s="34" t="s">
        <v>140</v>
      </c>
      <c r="C14" s="7" t="s">
        <v>141</v>
      </c>
      <c r="D14" s="7" t="s">
        <v>114</v>
      </c>
      <c r="E14" s="35">
        <f>24.1*1.21</f>
        <v>29.161</v>
      </c>
      <c r="F14" s="36" t="s">
        <v>139</v>
      </c>
      <c r="G14" s="7" t="s">
        <v>106</v>
      </c>
      <c r="I14" s="28" t="s">
        <v>89</v>
      </c>
      <c r="J14" s="28">
        <v>11.0</v>
      </c>
      <c r="K14" s="28" t="s">
        <v>142</v>
      </c>
      <c r="L14" s="40">
        <v>2417511.0</v>
      </c>
    </row>
    <row r="15" ht="16.5" customHeight="1">
      <c r="A15" s="7" t="s">
        <v>52</v>
      </c>
      <c r="B15" s="34" t="s">
        <v>143</v>
      </c>
      <c r="C15" s="7" t="s">
        <v>50</v>
      </c>
      <c r="D15" s="7" t="s">
        <v>114</v>
      </c>
      <c r="E15" s="35">
        <v>18.0</v>
      </c>
      <c r="F15" s="36" t="s">
        <v>139</v>
      </c>
      <c r="G15" s="7" t="s">
        <v>106</v>
      </c>
      <c r="I15" s="28" t="s">
        <v>90</v>
      </c>
      <c r="J15" s="28">
        <v>1.0</v>
      </c>
      <c r="K15" s="28" t="s">
        <v>144</v>
      </c>
      <c r="L15" s="40">
        <f>+L14/30</f>
        <v>80583.7</v>
      </c>
    </row>
    <row r="16" ht="16.5" customHeight="1">
      <c r="A16" s="7" t="s">
        <v>54</v>
      </c>
      <c r="B16" s="34" t="s">
        <v>145</v>
      </c>
      <c r="C16" s="7" t="s">
        <v>52</v>
      </c>
      <c r="D16" s="7" t="s">
        <v>110</v>
      </c>
      <c r="E16" s="35">
        <f>8.2*1.21</f>
        <v>9.922</v>
      </c>
      <c r="F16" s="36" t="s">
        <v>126</v>
      </c>
      <c r="G16" s="7" t="s">
        <v>106</v>
      </c>
      <c r="I16" s="28" t="s">
        <v>91</v>
      </c>
      <c r="J16" s="28">
        <v>7.5</v>
      </c>
      <c r="K16" s="28" t="s">
        <v>146</v>
      </c>
      <c r="L16" s="40">
        <f>+L15/8</f>
        <v>10072.9625</v>
      </c>
    </row>
    <row r="17" ht="16.5" customHeight="1">
      <c r="A17" s="7" t="s">
        <v>56</v>
      </c>
      <c r="B17" s="34" t="s">
        <v>147</v>
      </c>
      <c r="C17" s="7" t="s">
        <v>148</v>
      </c>
      <c r="D17" s="7" t="s">
        <v>110</v>
      </c>
      <c r="E17" s="35">
        <f>32*1.21</f>
        <v>38.72</v>
      </c>
      <c r="F17" s="36" t="s">
        <v>126</v>
      </c>
      <c r="G17" s="7" t="s">
        <v>106</v>
      </c>
      <c r="I17" s="28" t="s">
        <v>92</v>
      </c>
      <c r="J17" s="28">
        <f>+J16*J15*J14</f>
        <v>82.5</v>
      </c>
      <c r="K17" s="28" t="s">
        <v>149</v>
      </c>
      <c r="L17" s="41">
        <f t="shared" ref="L17:L18" si="3">+L16/60</f>
        <v>167.8827083</v>
      </c>
    </row>
    <row r="18" ht="16.5" customHeight="1">
      <c r="A18" s="7" t="s">
        <v>57</v>
      </c>
      <c r="B18" s="34" t="s">
        <v>150</v>
      </c>
      <c r="C18" s="7" t="s">
        <v>32</v>
      </c>
      <c r="D18" s="7" t="s">
        <v>110</v>
      </c>
      <c r="E18" s="35">
        <f>4*1.21</f>
        <v>4.84</v>
      </c>
      <c r="F18" s="36" t="s">
        <v>117</v>
      </c>
      <c r="G18" s="7" t="s">
        <v>127</v>
      </c>
      <c r="I18" s="28" t="s">
        <v>93</v>
      </c>
      <c r="J18" s="28">
        <f>+J17*3600</f>
        <v>297000</v>
      </c>
      <c r="K18" s="28" t="s">
        <v>151</v>
      </c>
      <c r="L18" s="41">
        <f t="shared" si="3"/>
        <v>2.798045139</v>
      </c>
    </row>
    <row r="19" ht="16.5" customHeight="1">
      <c r="A19" s="7" t="s">
        <v>60</v>
      </c>
      <c r="B19" s="34" t="s">
        <v>152</v>
      </c>
      <c r="C19" s="7" t="s">
        <v>57</v>
      </c>
      <c r="D19" s="7" t="s">
        <v>110</v>
      </c>
      <c r="E19" s="35">
        <f t="shared" ref="E19:E20" si="4">60*1.21</f>
        <v>72.6</v>
      </c>
      <c r="F19" s="36" t="s">
        <v>153</v>
      </c>
      <c r="G19" s="7" t="s">
        <v>127</v>
      </c>
      <c r="I19" s="28" t="s">
        <v>4</v>
      </c>
      <c r="J19" s="27">
        <f>+E29</f>
        <v>757.073</v>
      </c>
      <c r="K19" s="28"/>
      <c r="L19" s="28"/>
    </row>
    <row r="20" ht="16.5" customHeight="1">
      <c r="A20" s="7" t="s">
        <v>60</v>
      </c>
      <c r="B20" s="34" t="s">
        <v>152</v>
      </c>
      <c r="C20" s="7" t="s">
        <v>57</v>
      </c>
      <c r="D20" s="7" t="s">
        <v>110</v>
      </c>
      <c r="E20" s="35">
        <f t="shared" si="4"/>
        <v>72.6</v>
      </c>
      <c r="F20" s="36" t="s">
        <v>174</v>
      </c>
      <c r="G20" s="7" t="s">
        <v>127</v>
      </c>
      <c r="I20" s="28" t="s">
        <v>94</v>
      </c>
      <c r="J20" s="33">
        <f>+J18/J19</f>
        <v>392.3003462</v>
      </c>
      <c r="K20" s="28"/>
      <c r="L20" s="28"/>
    </row>
    <row r="21" ht="16.5" customHeight="1">
      <c r="A21" s="7" t="s">
        <v>63</v>
      </c>
      <c r="B21" s="34" t="s">
        <v>154</v>
      </c>
      <c r="C21" s="7" t="s">
        <v>155</v>
      </c>
      <c r="D21" s="45" t="s">
        <v>104</v>
      </c>
      <c r="E21" s="46">
        <f>54*1.21</f>
        <v>65.34</v>
      </c>
      <c r="F21" s="36" t="s">
        <v>156</v>
      </c>
      <c r="G21" s="7" t="s">
        <v>157</v>
      </c>
      <c r="I21" s="28"/>
      <c r="J21" s="28"/>
      <c r="K21" s="28"/>
      <c r="L21" s="28"/>
    </row>
    <row r="22" ht="16.5" customHeight="1">
      <c r="A22" s="7"/>
      <c r="B22" s="34"/>
      <c r="C22" s="7"/>
      <c r="D22" s="45"/>
      <c r="E22" s="35"/>
      <c r="F22" s="36"/>
      <c r="G22" s="7"/>
      <c r="I22" s="28" t="s">
        <v>96</v>
      </c>
      <c r="J22" s="28" t="s">
        <v>97</v>
      </c>
      <c r="K22" s="28" t="s">
        <v>175</v>
      </c>
      <c r="L22" s="40">
        <f>+($L$15*$J$14)/J27</f>
        <v>3364.9225</v>
      </c>
    </row>
    <row r="23" ht="16.5" customHeight="1">
      <c r="A23" s="7" t="s">
        <v>66</v>
      </c>
      <c r="B23" s="34" t="s">
        <v>158</v>
      </c>
      <c r="C23" s="7" t="s">
        <v>63</v>
      </c>
      <c r="D23" s="7" t="s">
        <v>104</v>
      </c>
      <c r="E23" s="35">
        <f>26*1.21</f>
        <v>31.46</v>
      </c>
      <c r="F23" s="36" t="s">
        <v>105</v>
      </c>
      <c r="G23" s="7" t="s">
        <v>157</v>
      </c>
      <c r="I23" s="28" t="s">
        <v>98</v>
      </c>
      <c r="J23" s="28">
        <f>+MAX(J2:J12)</f>
        <v>87.12</v>
      </c>
      <c r="K23" s="28" t="s">
        <v>165</v>
      </c>
      <c r="L23" s="40">
        <f>+($L$15*$J$14)/J25</f>
        <v>2860.184125</v>
      </c>
    </row>
    <row r="24" ht="16.5" customHeight="1">
      <c r="A24" s="7" t="s">
        <v>68</v>
      </c>
      <c r="B24" s="34" t="s">
        <v>159</v>
      </c>
      <c r="C24" s="7" t="s">
        <v>103</v>
      </c>
      <c r="D24" s="7" t="s">
        <v>114</v>
      </c>
      <c r="E24" s="35">
        <f>5*1.21</f>
        <v>6.05</v>
      </c>
      <c r="F24" s="36" t="s">
        <v>123</v>
      </c>
      <c r="G24" s="7" t="s">
        <v>157</v>
      </c>
      <c r="I24" s="28" t="s">
        <v>99</v>
      </c>
      <c r="J24" s="28">
        <f>+J23*11</f>
        <v>958.32</v>
      </c>
      <c r="K24" s="28" t="s">
        <v>167</v>
      </c>
      <c r="L24" s="40">
        <f>+L22-L23</f>
        <v>504.7383751</v>
      </c>
    </row>
    <row r="25" ht="16.5" customHeight="1">
      <c r="A25" s="7" t="s">
        <v>70</v>
      </c>
      <c r="B25" s="34" t="s">
        <v>161</v>
      </c>
      <c r="C25" s="7" t="s">
        <v>162</v>
      </c>
      <c r="D25" s="7" t="s">
        <v>163</v>
      </c>
      <c r="E25" s="35">
        <f>32*1.21</f>
        <v>38.72</v>
      </c>
      <c r="F25" s="36" t="s">
        <v>164</v>
      </c>
      <c r="G25" s="7" t="s">
        <v>157</v>
      </c>
      <c r="I25" s="28" t="s">
        <v>95</v>
      </c>
      <c r="J25" s="33">
        <f>+J18/J24</f>
        <v>309.9173554</v>
      </c>
      <c r="K25" s="28"/>
      <c r="L25" s="28"/>
    </row>
    <row r="26" ht="16.5" customHeight="1">
      <c r="A26" s="7" t="s">
        <v>71</v>
      </c>
      <c r="B26" s="34" t="s">
        <v>166</v>
      </c>
      <c r="C26" s="7" t="s">
        <v>70</v>
      </c>
      <c r="D26" s="7" t="s">
        <v>114</v>
      </c>
      <c r="E26" s="35">
        <f>40*1.21</f>
        <v>48.4</v>
      </c>
      <c r="F26" s="36" t="s">
        <v>164</v>
      </c>
      <c r="G26" s="7" t="s">
        <v>157</v>
      </c>
      <c r="I26" s="28"/>
      <c r="J26" s="28"/>
      <c r="K26" s="43"/>
      <c r="L26" s="28"/>
    </row>
    <row r="27" ht="16.5" customHeight="1">
      <c r="A27" s="7" t="s">
        <v>75</v>
      </c>
      <c r="B27" s="34" t="s">
        <v>168</v>
      </c>
      <c r="C27" s="7" t="s">
        <v>71</v>
      </c>
      <c r="D27" s="7" t="s">
        <v>114</v>
      </c>
      <c r="E27" s="35">
        <f>62*1.21</f>
        <v>75.02</v>
      </c>
      <c r="F27" s="36" t="s">
        <v>169</v>
      </c>
      <c r="G27" s="7" t="s">
        <v>157</v>
      </c>
      <c r="I27" s="28" t="s">
        <v>100</v>
      </c>
      <c r="J27" s="33">
        <f>+J25*0.85</f>
        <v>263.4297521</v>
      </c>
      <c r="K27" s="28"/>
      <c r="L27" s="28"/>
    </row>
    <row r="28" ht="16.5" customHeight="1">
      <c r="A28" s="7" t="s">
        <v>76</v>
      </c>
      <c r="B28" s="34" t="s">
        <v>170</v>
      </c>
      <c r="C28" s="7" t="s">
        <v>75</v>
      </c>
      <c r="D28" s="7" t="s">
        <v>137</v>
      </c>
      <c r="E28" s="35">
        <v>72.0</v>
      </c>
      <c r="F28" s="36" t="s">
        <v>171</v>
      </c>
      <c r="G28" s="7" t="s">
        <v>157</v>
      </c>
      <c r="I28" s="28"/>
      <c r="J28" s="28"/>
      <c r="K28" s="28"/>
      <c r="L28" s="28"/>
    </row>
    <row r="29" ht="15.0" customHeight="1">
      <c r="D29" s="6"/>
      <c r="E29" s="27">
        <f>SUM(E2:E28)</f>
        <v>757.073</v>
      </c>
      <c r="G29" s="6"/>
      <c r="I29" s="28"/>
      <c r="J29" s="28"/>
      <c r="K29" s="28"/>
      <c r="L29" s="28"/>
    </row>
    <row r="30" ht="15.75" customHeight="1">
      <c r="I30" s="28"/>
      <c r="J30" s="28"/>
      <c r="K30" s="28"/>
      <c r="L30" s="28"/>
    </row>
    <row r="31" ht="15.75" customHeight="1">
      <c r="I31" s="28"/>
      <c r="J31" s="28"/>
      <c r="K31" s="28"/>
      <c r="L31" s="28"/>
    </row>
    <row r="32" ht="15.75" customHeight="1">
      <c r="I32" s="28"/>
      <c r="J32" s="28"/>
      <c r="K32" s="28"/>
      <c r="L32" s="28"/>
    </row>
    <row r="33" ht="15.75" customHeight="1">
      <c r="B33" s="28" t="s">
        <v>89</v>
      </c>
      <c r="D33" s="29">
        <v>9.0</v>
      </c>
      <c r="I33" s="28"/>
      <c r="J33" s="28"/>
      <c r="K33" s="28"/>
      <c r="L33" s="28"/>
    </row>
    <row r="34" ht="15.75" customHeight="1">
      <c r="B34" s="28" t="s">
        <v>90</v>
      </c>
      <c r="D34" s="29">
        <v>1.0</v>
      </c>
      <c r="I34" s="28"/>
      <c r="J34" s="28"/>
      <c r="K34" s="28"/>
      <c r="L34" s="28"/>
    </row>
    <row r="35" ht="15.75" customHeight="1">
      <c r="B35" s="28" t="s">
        <v>91</v>
      </c>
      <c r="D35" s="29">
        <v>7.5</v>
      </c>
      <c r="I35" s="28"/>
      <c r="J35" s="28"/>
      <c r="K35" s="28"/>
      <c r="L35" s="28"/>
    </row>
    <row r="36" ht="15.75" customHeight="1">
      <c r="B36" s="28" t="s">
        <v>92</v>
      </c>
      <c r="D36" s="30">
        <f>+D35*D34*D33</f>
        <v>67.5</v>
      </c>
      <c r="I36" s="28"/>
      <c r="J36" s="28"/>
      <c r="K36" s="28"/>
      <c r="L36" s="28"/>
    </row>
    <row r="37" ht="15.75" customHeight="1">
      <c r="B37" s="28" t="s">
        <v>93</v>
      </c>
      <c r="D37" s="30">
        <f>+D36*3600</f>
        <v>243000</v>
      </c>
      <c r="I37" s="28"/>
      <c r="J37" s="28"/>
      <c r="K37" s="28"/>
      <c r="L37" s="28"/>
    </row>
    <row r="38" ht="15.75" customHeight="1">
      <c r="B38" s="28" t="s">
        <v>4</v>
      </c>
      <c r="D38" s="31">
        <f>E29</f>
        <v>757.073</v>
      </c>
      <c r="I38" s="28"/>
      <c r="J38" s="28"/>
      <c r="K38" s="28"/>
      <c r="L38" s="28"/>
    </row>
    <row r="39" ht="15.75" customHeight="1">
      <c r="B39" s="28" t="s">
        <v>94</v>
      </c>
      <c r="D39" s="32">
        <f>+D37/D38</f>
        <v>320.9730105</v>
      </c>
      <c r="E39" s="28" t="s">
        <v>95</v>
      </c>
      <c r="F39" s="6">
        <f>D39*0.9</f>
        <v>288.8757095</v>
      </c>
      <c r="I39" s="28"/>
      <c r="J39" s="28"/>
      <c r="K39" s="28"/>
      <c r="L39" s="28"/>
    </row>
    <row r="40" ht="15.75" customHeight="1">
      <c r="B40" s="28"/>
      <c r="D40" s="28"/>
      <c r="I40" s="28"/>
      <c r="J40" s="28"/>
      <c r="K40" s="28"/>
      <c r="L40" s="28"/>
    </row>
    <row r="41" ht="15.75" customHeight="1">
      <c r="B41" s="28" t="s">
        <v>96</v>
      </c>
      <c r="D41" s="29" t="s">
        <v>109</v>
      </c>
      <c r="I41" s="28"/>
      <c r="J41" s="28"/>
      <c r="K41" s="28"/>
      <c r="L41" s="28"/>
    </row>
    <row r="42" ht="15.75" customHeight="1">
      <c r="B42" s="28" t="s">
        <v>98</v>
      </c>
      <c r="D42" s="29">
        <v>556.2</v>
      </c>
      <c r="I42" s="28"/>
      <c r="J42" s="28"/>
      <c r="K42" s="28"/>
      <c r="L42" s="28"/>
    </row>
    <row r="43" ht="15.75" customHeight="1">
      <c r="B43" s="28" t="s">
        <v>99</v>
      </c>
      <c r="D43" s="29">
        <f>D42*D33</f>
        <v>5005.8</v>
      </c>
      <c r="I43" s="28"/>
      <c r="J43" s="28"/>
      <c r="K43" s="28"/>
      <c r="L43" s="28"/>
    </row>
    <row r="44" ht="15.75" customHeight="1">
      <c r="B44" s="28" t="s">
        <v>95</v>
      </c>
      <c r="D44" s="33">
        <f>+D37/D43</f>
        <v>48.54368932</v>
      </c>
      <c r="I44" s="28"/>
      <c r="J44" s="28"/>
      <c r="K44" s="28"/>
      <c r="L44" s="28"/>
    </row>
    <row r="45" ht="15.75" customHeight="1">
      <c r="B45" s="28"/>
      <c r="D45" s="28"/>
      <c r="I45" s="28"/>
      <c r="J45" s="28"/>
      <c r="K45" s="28"/>
      <c r="L45" s="28"/>
    </row>
    <row r="46" ht="15.75" customHeight="1">
      <c r="B46" s="28" t="s">
        <v>100</v>
      </c>
      <c r="D46" s="33">
        <f>+D44*0.85</f>
        <v>41.26213592</v>
      </c>
      <c r="I46" s="28"/>
      <c r="J46" s="28"/>
      <c r="K46" s="28"/>
      <c r="L46" s="28"/>
    </row>
    <row r="47" ht="15.75" customHeight="1">
      <c r="I47" s="28"/>
      <c r="J47" s="28"/>
      <c r="K47" s="28"/>
      <c r="L47" s="28"/>
    </row>
    <row r="48" ht="15.75" customHeight="1">
      <c r="I48" s="28"/>
      <c r="J48" s="28"/>
      <c r="K48" s="28"/>
      <c r="L48" s="28"/>
    </row>
    <row r="49" ht="15.75" customHeight="1">
      <c r="I49" s="28"/>
      <c r="J49" s="28"/>
      <c r="K49" s="28"/>
      <c r="L49" s="28"/>
    </row>
    <row r="50" ht="15.75" customHeight="1">
      <c r="I50" s="28"/>
      <c r="J50" s="28"/>
      <c r="K50" s="28"/>
      <c r="L50" s="28"/>
    </row>
    <row r="51" ht="15.75" customHeight="1">
      <c r="I51" s="28"/>
      <c r="J51" s="28"/>
      <c r="K51" s="28"/>
      <c r="L51" s="28"/>
    </row>
    <row r="52" ht="15.75" customHeight="1">
      <c r="I52" s="28"/>
      <c r="J52" s="28"/>
      <c r="K52" s="28"/>
      <c r="L52" s="28"/>
    </row>
    <row r="53" ht="15.75" customHeight="1">
      <c r="I53" s="28"/>
      <c r="J53" s="28"/>
      <c r="K53" s="28"/>
      <c r="L53" s="28"/>
    </row>
    <row r="54" ht="15.75" customHeight="1">
      <c r="I54" s="28"/>
      <c r="J54" s="28"/>
      <c r="K54" s="28"/>
      <c r="L54" s="28"/>
    </row>
    <row r="55" ht="15.75" customHeight="1">
      <c r="I55" s="28"/>
      <c r="J55" s="28"/>
      <c r="K55" s="28"/>
      <c r="L55" s="28"/>
    </row>
    <row r="56" ht="15.75" customHeight="1">
      <c r="I56" s="28"/>
      <c r="J56" s="28"/>
      <c r="K56" s="28"/>
      <c r="L56" s="28"/>
    </row>
    <row r="57" ht="15.75" customHeight="1">
      <c r="I57" s="28"/>
      <c r="J57" s="28"/>
      <c r="K57" s="28"/>
      <c r="L57" s="28"/>
    </row>
    <row r="58" ht="15.75" customHeight="1">
      <c r="I58" s="28"/>
      <c r="J58" s="28"/>
      <c r="K58" s="28"/>
      <c r="L58" s="28"/>
    </row>
    <row r="59" ht="15.75" customHeight="1">
      <c r="I59" s="28"/>
      <c r="J59" s="28"/>
      <c r="K59" s="28"/>
      <c r="L59" s="28"/>
    </row>
    <row r="60" ht="15.75" customHeight="1">
      <c r="I60" s="28"/>
      <c r="J60" s="28"/>
      <c r="K60" s="28"/>
      <c r="L60" s="28"/>
    </row>
    <row r="61" ht="15.75" customHeight="1">
      <c r="I61" s="28"/>
      <c r="J61" s="28"/>
      <c r="K61" s="28"/>
      <c r="L61" s="28"/>
    </row>
    <row r="62" ht="15.75" customHeight="1">
      <c r="I62" s="28"/>
      <c r="J62" s="28"/>
      <c r="K62" s="28"/>
      <c r="L62" s="28"/>
    </row>
    <row r="63" ht="15.75" customHeight="1">
      <c r="I63" s="28"/>
      <c r="J63" s="28"/>
      <c r="K63" s="28"/>
      <c r="L63" s="28"/>
    </row>
    <row r="64" ht="15.75" customHeight="1">
      <c r="I64" s="28"/>
      <c r="J64" s="28"/>
      <c r="K64" s="28"/>
      <c r="L64" s="28"/>
    </row>
    <row r="65" ht="15.75" customHeight="1">
      <c r="I65" s="28"/>
      <c r="J65" s="28"/>
      <c r="K65" s="28"/>
      <c r="L65" s="28"/>
    </row>
    <row r="66" ht="15.75" customHeight="1">
      <c r="I66" s="28"/>
      <c r="J66" s="28"/>
      <c r="K66" s="28"/>
      <c r="L66" s="28"/>
    </row>
    <row r="67" ht="15.75" customHeight="1">
      <c r="I67" s="28"/>
      <c r="J67" s="28"/>
      <c r="K67" s="28"/>
      <c r="L67" s="28"/>
    </row>
    <row r="68" ht="15.75" customHeight="1">
      <c r="I68" s="28"/>
      <c r="J68" s="28"/>
      <c r="K68" s="28"/>
      <c r="L68" s="28"/>
    </row>
    <row r="69" ht="15.75" customHeight="1">
      <c r="I69" s="28"/>
      <c r="J69" s="28"/>
      <c r="K69" s="28"/>
      <c r="L69" s="28"/>
    </row>
    <row r="70" ht="15.75" customHeight="1">
      <c r="I70" s="28"/>
      <c r="J70" s="28"/>
      <c r="K70" s="28"/>
      <c r="L70" s="28"/>
    </row>
    <row r="71" ht="15.75" customHeight="1">
      <c r="I71" s="28"/>
      <c r="J71" s="28"/>
      <c r="K71" s="28"/>
      <c r="L71" s="28"/>
    </row>
    <row r="72" ht="15.75" customHeight="1">
      <c r="I72" s="28"/>
      <c r="J72" s="28"/>
      <c r="K72" s="28"/>
      <c r="L72" s="28"/>
    </row>
    <row r="73" ht="15.75" customHeight="1">
      <c r="I73" s="28"/>
      <c r="J73" s="28"/>
      <c r="K73" s="28"/>
      <c r="L73" s="28"/>
    </row>
    <row r="74" ht="15.75" customHeight="1">
      <c r="I74" s="28"/>
      <c r="J74" s="28"/>
      <c r="K74" s="28"/>
      <c r="L74" s="28"/>
    </row>
    <row r="75" ht="15.75" customHeight="1">
      <c r="I75" s="28"/>
      <c r="J75" s="28"/>
      <c r="K75" s="28"/>
      <c r="L75" s="28"/>
    </row>
    <row r="76" ht="15.75" customHeight="1">
      <c r="I76" s="28"/>
      <c r="J76" s="28"/>
      <c r="K76" s="28"/>
      <c r="L76" s="28"/>
    </row>
    <row r="77" ht="15.75" customHeight="1">
      <c r="I77" s="28"/>
      <c r="J77" s="28"/>
      <c r="K77" s="28"/>
      <c r="L77" s="28"/>
    </row>
    <row r="78" ht="15.75" customHeight="1">
      <c r="I78" s="28"/>
      <c r="J78" s="28"/>
      <c r="K78" s="28"/>
      <c r="L78" s="28"/>
    </row>
    <row r="79" ht="15.75" customHeight="1">
      <c r="I79" s="28"/>
      <c r="J79" s="28"/>
      <c r="K79" s="28"/>
      <c r="L79" s="28"/>
    </row>
    <row r="80" ht="15.75" customHeight="1">
      <c r="I80" s="28"/>
      <c r="J80" s="28"/>
      <c r="K80" s="28"/>
      <c r="L80" s="28"/>
    </row>
    <row r="81" ht="15.75" customHeight="1">
      <c r="I81" s="28"/>
      <c r="J81" s="28"/>
      <c r="K81" s="28"/>
      <c r="L81" s="28"/>
    </row>
    <row r="82" ht="15.75" customHeight="1">
      <c r="I82" s="28"/>
      <c r="J82" s="28"/>
      <c r="K82" s="28"/>
      <c r="L82" s="28"/>
    </row>
    <row r="83" ht="15.75" customHeight="1">
      <c r="I83" s="28"/>
      <c r="J83" s="28"/>
      <c r="K83" s="28"/>
      <c r="L83" s="28"/>
    </row>
    <row r="84" ht="15.75" customHeight="1">
      <c r="I84" s="28"/>
      <c r="J84" s="28"/>
      <c r="K84" s="28"/>
      <c r="L84" s="28"/>
    </row>
    <row r="85" ht="15.75" customHeight="1">
      <c r="I85" s="28"/>
      <c r="J85" s="28"/>
      <c r="K85" s="28"/>
      <c r="L85" s="28"/>
    </row>
    <row r="86" ht="15.75" customHeight="1">
      <c r="I86" s="28"/>
      <c r="J86" s="28"/>
      <c r="K86" s="28"/>
      <c r="L86" s="28"/>
    </row>
    <row r="87" ht="15.75" customHeight="1">
      <c r="I87" s="28"/>
      <c r="J87" s="28"/>
      <c r="K87" s="28"/>
      <c r="L87" s="28"/>
    </row>
    <row r="88" ht="15.75" customHeight="1">
      <c r="I88" s="28"/>
      <c r="J88" s="28"/>
      <c r="K88" s="28"/>
      <c r="L88" s="28"/>
    </row>
    <row r="89" ht="15.75" customHeight="1">
      <c r="I89" s="28"/>
      <c r="J89" s="28"/>
      <c r="K89" s="28"/>
      <c r="L89" s="28"/>
    </row>
    <row r="90" ht="15.75" customHeight="1">
      <c r="I90" s="28"/>
      <c r="J90" s="28"/>
      <c r="K90" s="28"/>
      <c r="L90" s="28"/>
    </row>
    <row r="91" ht="15.75" customHeight="1">
      <c r="I91" s="28"/>
      <c r="J91" s="28"/>
      <c r="K91" s="28"/>
      <c r="L91" s="28"/>
    </row>
    <row r="92" ht="15.75" customHeight="1">
      <c r="I92" s="28"/>
      <c r="J92" s="28"/>
      <c r="K92" s="28"/>
      <c r="L92" s="28"/>
    </row>
    <row r="93" ht="15.75" customHeight="1">
      <c r="I93" s="28"/>
      <c r="J93" s="28"/>
      <c r="K93" s="28"/>
      <c r="L93" s="28"/>
    </row>
    <row r="94" ht="15.75" customHeight="1">
      <c r="I94" s="28"/>
      <c r="J94" s="28"/>
      <c r="K94" s="28"/>
      <c r="L94" s="28"/>
    </row>
    <row r="95" ht="15.75" customHeight="1">
      <c r="I95" s="28"/>
      <c r="J95" s="28"/>
      <c r="K95" s="28"/>
      <c r="L95" s="28"/>
    </row>
    <row r="96" ht="15.75" customHeight="1">
      <c r="I96" s="28"/>
      <c r="J96" s="28"/>
      <c r="K96" s="28"/>
      <c r="L96" s="28"/>
    </row>
    <row r="97" ht="15.75" customHeight="1">
      <c r="I97" s="28"/>
      <c r="J97" s="28"/>
      <c r="K97" s="28"/>
      <c r="L97" s="28"/>
    </row>
    <row r="98" ht="15.75" customHeight="1">
      <c r="I98" s="28"/>
      <c r="J98" s="28"/>
      <c r="K98" s="28"/>
      <c r="L98" s="28"/>
    </row>
    <row r="99" ht="15.75" customHeight="1">
      <c r="I99" s="28"/>
      <c r="J99" s="28"/>
      <c r="K99" s="28"/>
      <c r="L99" s="28"/>
    </row>
    <row r="100" ht="15.75" customHeight="1">
      <c r="I100" s="28"/>
      <c r="J100" s="28"/>
      <c r="K100" s="28"/>
      <c r="L100" s="28"/>
    </row>
    <row r="101" ht="15.75" customHeight="1">
      <c r="I101" s="28"/>
      <c r="J101" s="28"/>
      <c r="K101" s="28"/>
      <c r="L101" s="28"/>
    </row>
    <row r="102" ht="15.75" customHeight="1">
      <c r="I102" s="28"/>
      <c r="J102" s="28"/>
      <c r="K102" s="28"/>
      <c r="L102" s="28"/>
    </row>
    <row r="103" ht="15.75" customHeight="1">
      <c r="I103" s="28"/>
      <c r="J103" s="28"/>
      <c r="K103" s="28"/>
      <c r="L103" s="28"/>
    </row>
    <row r="104" ht="15.75" customHeight="1">
      <c r="I104" s="28"/>
      <c r="J104" s="28"/>
      <c r="K104" s="28"/>
      <c r="L104" s="28"/>
    </row>
    <row r="105" ht="15.75" customHeight="1">
      <c r="I105" s="28"/>
      <c r="J105" s="28"/>
      <c r="K105" s="28"/>
      <c r="L105" s="28"/>
    </row>
    <row r="106" ht="15.75" customHeight="1">
      <c r="I106" s="28"/>
      <c r="J106" s="28"/>
      <c r="K106" s="28"/>
      <c r="L106" s="28"/>
    </row>
    <row r="107" ht="15.75" customHeight="1">
      <c r="I107" s="28"/>
      <c r="J107" s="28"/>
      <c r="K107" s="28"/>
      <c r="L107" s="28"/>
    </row>
    <row r="108" ht="15.75" customHeight="1">
      <c r="I108" s="28"/>
      <c r="J108" s="28"/>
      <c r="K108" s="28"/>
      <c r="L108" s="28"/>
    </row>
    <row r="109" ht="15.75" customHeight="1">
      <c r="I109" s="28"/>
      <c r="J109" s="28"/>
      <c r="K109" s="28"/>
      <c r="L109" s="28"/>
    </row>
    <row r="110" ht="15.75" customHeight="1">
      <c r="I110" s="28"/>
      <c r="J110" s="28"/>
      <c r="K110" s="28"/>
      <c r="L110" s="28"/>
    </row>
    <row r="111" ht="15.75" customHeight="1">
      <c r="I111" s="28"/>
      <c r="J111" s="28"/>
      <c r="K111" s="28"/>
      <c r="L111" s="28"/>
    </row>
    <row r="112" ht="15.75" customHeight="1">
      <c r="I112" s="28"/>
      <c r="J112" s="28"/>
      <c r="K112" s="28"/>
      <c r="L112" s="28"/>
    </row>
    <row r="113" ht="15.75" customHeight="1">
      <c r="I113" s="28"/>
      <c r="J113" s="28"/>
      <c r="K113" s="28"/>
      <c r="L113" s="28"/>
    </row>
    <row r="114" ht="15.75" customHeight="1">
      <c r="I114" s="28"/>
      <c r="J114" s="28"/>
      <c r="K114" s="28"/>
      <c r="L114" s="28"/>
    </row>
    <row r="115" ht="15.75" customHeight="1">
      <c r="I115" s="28"/>
      <c r="J115" s="28"/>
      <c r="K115" s="28"/>
      <c r="L115" s="28"/>
    </row>
    <row r="116" ht="15.75" customHeight="1">
      <c r="I116" s="28"/>
      <c r="J116" s="28"/>
      <c r="K116" s="28"/>
      <c r="L116" s="28"/>
    </row>
    <row r="117" ht="15.75" customHeight="1">
      <c r="I117" s="28"/>
      <c r="J117" s="28"/>
      <c r="K117" s="28"/>
      <c r="L117" s="28"/>
    </row>
    <row r="118" ht="15.75" customHeight="1">
      <c r="I118" s="28"/>
      <c r="J118" s="28"/>
      <c r="K118" s="28"/>
      <c r="L118" s="28"/>
    </row>
    <row r="119" ht="15.75" customHeight="1">
      <c r="I119" s="28"/>
      <c r="J119" s="28"/>
      <c r="K119" s="28"/>
      <c r="L119" s="28"/>
    </row>
    <row r="120" ht="15.75" customHeight="1">
      <c r="I120" s="28"/>
      <c r="J120" s="28"/>
      <c r="K120" s="28"/>
      <c r="L120" s="28"/>
    </row>
    <row r="121" ht="15.75" customHeight="1">
      <c r="I121" s="28"/>
      <c r="J121" s="28"/>
      <c r="K121" s="28"/>
      <c r="L121" s="28"/>
    </row>
    <row r="122" ht="15.75" customHeight="1">
      <c r="I122" s="28"/>
      <c r="J122" s="28"/>
      <c r="K122" s="28"/>
      <c r="L122" s="28"/>
    </row>
    <row r="123" ht="15.75" customHeight="1">
      <c r="I123" s="28"/>
      <c r="J123" s="28"/>
      <c r="K123" s="28"/>
      <c r="L123" s="28"/>
    </row>
    <row r="124" ht="15.75" customHeight="1">
      <c r="I124" s="28"/>
      <c r="J124" s="28"/>
      <c r="K124" s="28"/>
      <c r="L124" s="28"/>
    </row>
    <row r="125" ht="15.75" customHeight="1">
      <c r="I125" s="28"/>
      <c r="J125" s="28"/>
      <c r="K125" s="28"/>
      <c r="L125" s="28"/>
    </row>
    <row r="126" ht="15.75" customHeight="1">
      <c r="I126" s="28"/>
      <c r="J126" s="28"/>
      <c r="K126" s="28"/>
      <c r="L126" s="28"/>
    </row>
    <row r="127" ht="15.75" customHeight="1">
      <c r="I127" s="28"/>
      <c r="J127" s="28"/>
      <c r="K127" s="28"/>
      <c r="L127" s="28"/>
    </row>
    <row r="128" ht="15.75" customHeight="1">
      <c r="I128" s="28"/>
      <c r="J128" s="28"/>
      <c r="K128" s="28"/>
      <c r="L128" s="28"/>
    </row>
    <row r="129" ht="15.75" customHeight="1">
      <c r="I129" s="28"/>
      <c r="J129" s="28"/>
      <c r="K129" s="28"/>
      <c r="L129" s="28"/>
    </row>
    <row r="130" ht="15.75" customHeight="1">
      <c r="I130" s="28"/>
      <c r="J130" s="28"/>
      <c r="K130" s="28"/>
      <c r="L130" s="28"/>
    </row>
    <row r="131" ht="15.75" customHeight="1">
      <c r="I131" s="28"/>
      <c r="J131" s="28"/>
      <c r="K131" s="28"/>
      <c r="L131" s="28"/>
    </row>
    <row r="132" ht="15.75" customHeight="1">
      <c r="I132" s="28"/>
      <c r="J132" s="28"/>
      <c r="K132" s="28"/>
      <c r="L132" s="28"/>
    </row>
    <row r="133" ht="15.75" customHeight="1">
      <c r="I133" s="28"/>
      <c r="J133" s="28"/>
      <c r="K133" s="28"/>
      <c r="L133" s="28"/>
    </row>
    <row r="134" ht="15.75" customHeight="1">
      <c r="I134" s="28"/>
      <c r="J134" s="28"/>
      <c r="K134" s="28"/>
      <c r="L134" s="28"/>
    </row>
    <row r="135" ht="15.75" customHeight="1">
      <c r="I135" s="28"/>
      <c r="J135" s="28"/>
      <c r="K135" s="28"/>
      <c r="L135" s="28"/>
    </row>
    <row r="136" ht="15.75" customHeight="1">
      <c r="I136" s="28"/>
      <c r="J136" s="28"/>
      <c r="K136" s="28"/>
      <c r="L136" s="28"/>
    </row>
    <row r="137" ht="15.75" customHeight="1">
      <c r="I137" s="28"/>
      <c r="J137" s="28"/>
      <c r="K137" s="28"/>
      <c r="L137" s="28"/>
    </row>
    <row r="138" ht="15.75" customHeight="1">
      <c r="I138" s="28"/>
      <c r="J138" s="28"/>
      <c r="K138" s="28"/>
      <c r="L138" s="28"/>
    </row>
    <row r="139" ht="15.75" customHeight="1">
      <c r="I139" s="28"/>
      <c r="J139" s="28"/>
      <c r="K139" s="28"/>
      <c r="L139" s="28"/>
    </row>
    <row r="140" ht="15.75" customHeight="1">
      <c r="I140" s="28"/>
      <c r="J140" s="28"/>
      <c r="K140" s="28"/>
      <c r="L140" s="28"/>
    </row>
    <row r="141" ht="15.75" customHeight="1">
      <c r="I141" s="28"/>
      <c r="J141" s="28"/>
      <c r="K141" s="28"/>
      <c r="L141" s="28"/>
    </row>
    <row r="142" ht="15.75" customHeight="1">
      <c r="I142" s="28"/>
      <c r="J142" s="28"/>
      <c r="K142" s="28"/>
      <c r="L142" s="28"/>
    </row>
    <row r="143" ht="15.75" customHeight="1">
      <c r="I143" s="28"/>
      <c r="J143" s="28"/>
      <c r="K143" s="28"/>
      <c r="L143" s="28"/>
    </row>
    <row r="144" ht="15.75" customHeight="1">
      <c r="I144" s="28"/>
      <c r="J144" s="28"/>
      <c r="K144" s="28"/>
      <c r="L144" s="28"/>
    </row>
    <row r="145" ht="15.75" customHeight="1">
      <c r="I145" s="28"/>
      <c r="J145" s="28"/>
      <c r="K145" s="28"/>
      <c r="L145" s="28"/>
    </row>
    <row r="146" ht="15.75" customHeight="1">
      <c r="I146" s="28"/>
      <c r="J146" s="28"/>
      <c r="K146" s="28"/>
      <c r="L146" s="28"/>
    </row>
    <row r="147" ht="15.75" customHeight="1">
      <c r="I147" s="28"/>
      <c r="J147" s="28"/>
      <c r="K147" s="28"/>
      <c r="L147" s="28"/>
    </row>
    <row r="148" ht="15.75" customHeight="1">
      <c r="I148" s="28"/>
      <c r="J148" s="28"/>
      <c r="K148" s="28"/>
      <c r="L148" s="28"/>
    </row>
    <row r="149" ht="15.75" customHeight="1">
      <c r="I149" s="28"/>
      <c r="J149" s="28"/>
      <c r="K149" s="28"/>
      <c r="L149" s="28"/>
    </row>
    <row r="150" ht="15.75" customHeight="1">
      <c r="I150" s="28"/>
      <c r="J150" s="28"/>
      <c r="K150" s="28"/>
      <c r="L150" s="28"/>
    </row>
    <row r="151" ht="15.75" customHeight="1">
      <c r="I151" s="28"/>
      <c r="J151" s="28"/>
      <c r="K151" s="28"/>
      <c r="L151" s="28"/>
    </row>
    <row r="152" ht="15.75" customHeight="1">
      <c r="I152" s="28"/>
      <c r="J152" s="28"/>
      <c r="K152" s="28"/>
      <c r="L152" s="28"/>
    </row>
    <row r="153" ht="15.75" customHeight="1">
      <c r="I153" s="28"/>
      <c r="J153" s="28"/>
      <c r="K153" s="28"/>
      <c r="L153" s="28"/>
    </row>
    <row r="154" ht="15.75" customHeight="1">
      <c r="I154" s="28"/>
      <c r="J154" s="28"/>
      <c r="K154" s="28"/>
      <c r="L154" s="28"/>
    </row>
    <row r="155" ht="15.75" customHeight="1">
      <c r="I155" s="28"/>
      <c r="J155" s="28"/>
      <c r="K155" s="28"/>
      <c r="L155" s="28"/>
    </row>
    <row r="156" ht="15.75" customHeight="1">
      <c r="I156" s="28"/>
      <c r="J156" s="28"/>
      <c r="K156" s="28"/>
      <c r="L156" s="28"/>
    </row>
    <row r="157" ht="15.75" customHeight="1">
      <c r="I157" s="28"/>
      <c r="J157" s="28"/>
      <c r="K157" s="28"/>
      <c r="L157" s="28"/>
    </row>
    <row r="158" ht="15.75" customHeight="1">
      <c r="I158" s="28"/>
      <c r="J158" s="28"/>
      <c r="K158" s="28"/>
      <c r="L158" s="28"/>
    </row>
    <row r="159" ht="15.75" customHeight="1">
      <c r="I159" s="28"/>
      <c r="J159" s="28"/>
      <c r="K159" s="28"/>
      <c r="L159" s="28"/>
    </row>
    <row r="160" ht="15.75" customHeight="1">
      <c r="I160" s="28"/>
      <c r="J160" s="28"/>
      <c r="K160" s="28"/>
      <c r="L160" s="28"/>
    </row>
    <row r="161" ht="15.75" customHeight="1">
      <c r="I161" s="28"/>
      <c r="J161" s="28"/>
      <c r="K161" s="28"/>
      <c r="L161" s="28"/>
    </row>
    <row r="162" ht="15.75" customHeight="1">
      <c r="I162" s="28"/>
      <c r="J162" s="28"/>
      <c r="K162" s="28"/>
      <c r="L162" s="28"/>
    </row>
    <row r="163" ht="15.75" customHeight="1">
      <c r="I163" s="28"/>
      <c r="J163" s="28"/>
      <c r="K163" s="28"/>
      <c r="L163" s="28"/>
    </row>
    <row r="164" ht="15.75" customHeight="1">
      <c r="I164" s="28"/>
      <c r="J164" s="28"/>
      <c r="K164" s="28"/>
      <c r="L164" s="28"/>
    </row>
    <row r="165" ht="15.75" customHeight="1">
      <c r="I165" s="28"/>
      <c r="J165" s="28"/>
      <c r="K165" s="28"/>
      <c r="L165" s="28"/>
    </row>
    <row r="166" ht="15.75" customHeight="1">
      <c r="I166" s="28"/>
      <c r="J166" s="28"/>
      <c r="K166" s="28"/>
      <c r="L166" s="28"/>
    </row>
    <row r="167" ht="15.75" customHeight="1">
      <c r="I167" s="28"/>
      <c r="J167" s="28"/>
      <c r="K167" s="28"/>
      <c r="L167" s="28"/>
    </row>
    <row r="168" ht="15.75" customHeight="1">
      <c r="I168" s="28"/>
      <c r="J168" s="28"/>
      <c r="K168" s="28"/>
      <c r="L168" s="28"/>
    </row>
    <row r="169" ht="15.75" customHeight="1">
      <c r="I169" s="28"/>
      <c r="J169" s="28"/>
      <c r="K169" s="28"/>
      <c r="L169" s="28"/>
    </row>
    <row r="170" ht="15.75" customHeight="1">
      <c r="I170" s="28"/>
      <c r="J170" s="28"/>
      <c r="K170" s="28"/>
      <c r="L170" s="28"/>
    </row>
    <row r="171" ht="15.75" customHeight="1">
      <c r="I171" s="28"/>
      <c r="J171" s="28"/>
      <c r="K171" s="28"/>
      <c r="L171" s="28"/>
    </row>
    <row r="172" ht="15.75" customHeight="1">
      <c r="I172" s="28"/>
      <c r="J172" s="28"/>
      <c r="K172" s="28"/>
      <c r="L172" s="28"/>
    </row>
    <row r="173" ht="15.75" customHeight="1">
      <c r="I173" s="28"/>
      <c r="J173" s="28"/>
      <c r="K173" s="28"/>
      <c r="L173" s="28"/>
    </row>
    <row r="174" ht="15.75" customHeight="1">
      <c r="I174" s="28"/>
      <c r="J174" s="28"/>
      <c r="K174" s="28"/>
      <c r="L174" s="28"/>
    </row>
    <row r="175" ht="15.75" customHeight="1">
      <c r="I175" s="28"/>
      <c r="J175" s="28"/>
      <c r="K175" s="28"/>
      <c r="L175" s="28"/>
    </row>
    <row r="176" ht="15.75" customHeight="1">
      <c r="I176" s="28"/>
      <c r="J176" s="28"/>
      <c r="K176" s="28"/>
      <c r="L176" s="28"/>
    </row>
    <row r="177" ht="15.75" customHeight="1">
      <c r="I177" s="28"/>
      <c r="J177" s="28"/>
      <c r="K177" s="28"/>
      <c r="L177" s="28"/>
    </row>
    <row r="178" ht="15.75" customHeight="1">
      <c r="I178" s="28"/>
      <c r="J178" s="28"/>
      <c r="K178" s="28"/>
      <c r="L178" s="28"/>
    </row>
    <row r="179" ht="15.75" customHeight="1">
      <c r="I179" s="28"/>
      <c r="J179" s="28"/>
      <c r="K179" s="28"/>
      <c r="L179" s="28"/>
    </row>
    <row r="180" ht="15.75" customHeight="1">
      <c r="I180" s="28"/>
      <c r="J180" s="28"/>
      <c r="K180" s="28"/>
      <c r="L180" s="28"/>
    </row>
    <row r="181" ht="15.75" customHeight="1">
      <c r="I181" s="28"/>
      <c r="J181" s="28"/>
      <c r="K181" s="28"/>
      <c r="L181" s="28"/>
    </row>
    <row r="182" ht="15.75" customHeight="1">
      <c r="I182" s="28"/>
      <c r="J182" s="28"/>
      <c r="K182" s="28"/>
      <c r="L182" s="28"/>
    </row>
    <row r="183" ht="15.75" customHeight="1">
      <c r="I183" s="28"/>
      <c r="J183" s="28"/>
      <c r="K183" s="28"/>
      <c r="L183" s="28"/>
    </row>
    <row r="184" ht="15.75" customHeight="1">
      <c r="I184" s="28"/>
      <c r="J184" s="28"/>
      <c r="K184" s="28"/>
      <c r="L184" s="28"/>
    </row>
    <row r="185" ht="15.75" customHeight="1">
      <c r="I185" s="28"/>
      <c r="J185" s="28"/>
      <c r="K185" s="28"/>
      <c r="L185" s="28"/>
    </row>
    <row r="186" ht="15.75" customHeight="1">
      <c r="I186" s="28"/>
      <c r="J186" s="28"/>
      <c r="K186" s="28"/>
      <c r="L186" s="28"/>
    </row>
    <row r="187" ht="15.75" customHeight="1">
      <c r="I187" s="28"/>
      <c r="J187" s="28"/>
      <c r="K187" s="28"/>
      <c r="L187" s="28"/>
    </row>
    <row r="188" ht="15.75" customHeight="1">
      <c r="I188" s="28"/>
      <c r="J188" s="28"/>
      <c r="K188" s="28"/>
      <c r="L188" s="28"/>
    </row>
    <row r="189" ht="15.75" customHeight="1">
      <c r="I189" s="28"/>
      <c r="J189" s="28"/>
      <c r="K189" s="28"/>
      <c r="L189" s="28"/>
    </row>
    <row r="190" ht="15.75" customHeight="1">
      <c r="I190" s="28"/>
      <c r="J190" s="28"/>
      <c r="K190" s="28"/>
      <c r="L190" s="28"/>
    </row>
    <row r="191" ht="15.75" customHeight="1">
      <c r="I191" s="28"/>
      <c r="J191" s="28"/>
      <c r="K191" s="28"/>
      <c r="L191" s="28"/>
    </row>
    <row r="192" ht="15.75" customHeight="1">
      <c r="I192" s="28"/>
      <c r="J192" s="28"/>
      <c r="K192" s="28"/>
      <c r="L192" s="28"/>
    </row>
    <row r="193" ht="15.75" customHeight="1">
      <c r="I193" s="28"/>
      <c r="J193" s="28"/>
      <c r="K193" s="28"/>
      <c r="L193" s="28"/>
    </row>
    <row r="194" ht="15.75" customHeight="1">
      <c r="I194" s="28"/>
      <c r="J194" s="28"/>
      <c r="K194" s="28"/>
      <c r="L194" s="28"/>
    </row>
    <row r="195" ht="15.75" customHeight="1">
      <c r="I195" s="28"/>
      <c r="J195" s="28"/>
      <c r="K195" s="28"/>
      <c r="L195" s="28"/>
    </row>
    <row r="196" ht="15.75" customHeight="1">
      <c r="I196" s="28"/>
      <c r="J196" s="28"/>
      <c r="K196" s="28"/>
      <c r="L196" s="28"/>
    </row>
    <row r="197" ht="15.75" customHeight="1">
      <c r="I197" s="28"/>
      <c r="J197" s="28"/>
      <c r="K197" s="28"/>
      <c r="L197" s="28"/>
    </row>
    <row r="198" ht="15.75" customHeight="1">
      <c r="I198" s="28"/>
      <c r="J198" s="28"/>
      <c r="K198" s="28"/>
      <c r="L198" s="28"/>
    </row>
    <row r="199" ht="15.75" customHeight="1">
      <c r="I199" s="28"/>
      <c r="J199" s="28"/>
      <c r="K199" s="28"/>
      <c r="L199" s="28"/>
    </row>
    <row r="200" ht="15.75" customHeight="1">
      <c r="I200" s="28"/>
      <c r="J200" s="28"/>
      <c r="K200" s="28"/>
      <c r="L200" s="28"/>
    </row>
    <row r="201" ht="15.75" customHeight="1">
      <c r="I201" s="28"/>
      <c r="J201" s="28"/>
      <c r="K201" s="28"/>
      <c r="L201" s="28"/>
    </row>
    <row r="202" ht="15.75" customHeight="1">
      <c r="I202" s="28"/>
      <c r="J202" s="28"/>
      <c r="K202" s="28"/>
      <c r="L202" s="28"/>
    </row>
    <row r="203" ht="15.75" customHeight="1">
      <c r="I203" s="28"/>
      <c r="J203" s="28"/>
      <c r="K203" s="28"/>
      <c r="L203" s="28"/>
    </row>
    <row r="204" ht="15.75" customHeight="1">
      <c r="I204" s="28"/>
      <c r="J204" s="28"/>
      <c r="K204" s="28"/>
      <c r="L204" s="28"/>
    </row>
    <row r="205" ht="15.75" customHeight="1">
      <c r="I205" s="28"/>
      <c r="J205" s="28"/>
      <c r="K205" s="28"/>
      <c r="L205" s="28"/>
    </row>
    <row r="206" ht="15.75" customHeight="1">
      <c r="I206" s="28"/>
      <c r="J206" s="28"/>
      <c r="K206" s="28"/>
      <c r="L206" s="28"/>
    </row>
    <row r="207" ht="15.75" customHeight="1">
      <c r="I207" s="28"/>
      <c r="J207" s="28"/>
      <c r="K207" s="28"/>
      <c r="L207" s="28"/>
    </row>
    <row r="208" ht="15.75" customHeight="1">
      <c r="I208" s="28"/>
      <c r="J208" s="28"/>
      <c r="K208" s="28"/>
      <c r="L208" s="28"/>
    </row>
    <row r="209" ht="15.75" customHeight="1">
      <c r="I209" s="28"/>
      <c r="J209" s="28"/>
      <c r="K209" s="28"/>
      <c r="L209" s="28"/>
    </row>
    <row r="210" ht="15.75" customHeight="1">
      <c r="I210" s="28"/>
      <c r="J210" s="28"/>
      <c r="K210" s="28"/>
      <c r="L210" s="28"/>
    </row>
    <row r="211" ht="15.75" customHeight="1">
      <c r="I211" s="28"/>
      <c r="J211" s="28"/>
      <c r="K211" s="28"/>
      <c r="L211" s="28"/>
    </row>
    <row r="212" ht="15.75" customHeight="1">
      <c r="I212" s="28"/>
      <c r="J212" s="28"/>
      <c r="K212" s="28"/>
      <c r="L212" s="28"/>
    </row>
    <row r="213" ht="15.75" customHeight="1">
      <c r="I213" s="28"/>
      <c r="J213" s="28"/>
      <c r="K213" s="28"/>
      <c r="L213" s="28"/>
    </row>
    <row r="214" ht="15.75" customHeight="1">
      <c r="I214" s="28"/>
      <c r="J214" s="28"/>
      <c r="K214" s="28"/>
      <c r="L214" s="28"/>
    </row>
    <row r="215" ht="15.75" customHeight="1">
      <c r="I215" s="28"/>
      <c r="J215" s="28"/>
      <c r="K215" s="28"/>
      <c r="L215" s="28"/>
    </row>
    <row r="216" ht="15.75" customHeight="1">
      <c r="I216" s="28"/>
      <c r="J216" s="28"/>
      <c r="K216" s="28"/>
      <c r="L216" s="28"/>
    </row>
    <row r="217" ht="15.75" customHeight="1">
      <c r="I217" s="28"/>
      <c r="J217" s="28"/>
      <c r="K217" s="28"/>
      <c r="L217" s="28"/>
    </row>
    <row r="218" ht="15.75" customHeight="1">
      <c r="I218" s="28"/>
      <c r="J218" s="28"/>
      <c r="K218" s="28"/>
      <c r="L218" s="28"/>
    </row>
    <row r="219" ht="15.75" customHeight="1">
      <c r="I219" s="28"/>
      <c r="J219" s="28"/>
      <c r="K219" s="28"/>
      <c r="L219" s="28"/>
    </row>
    <row r="220" ht="15.75" customHeight="1">
      <c r="I220" s="28"/>
      <c r="J220" s="28"/>
      <c r="K220" s="28"/>
      <c r="L220" s="28"/>
    </row>
    <row r="221" ht="15.75" customHeight="1">
      <c r="I221" s="28"/>
      <c r="J221" s="28"/>
      <c r="K221" s="28"/>
      <c r="L221" s="28"/>
    </row>
    <row r="222" ht="15.75" customHeight="1">
      <c r="I222" s="28"/>
      <c r="J222" s="28"/>
      <c r="K222" s="28"/>
      <c r="L222" s="28"/>
    </row>
    <row r="223" ht="15.75" customHeight="1">
      <c r="I223" s="28"/>
      <c r="J223" s="28"/>
      <c r="K223" s="28"/>
      <c r="L223" s="28"/>
    </row>
    <row r="224" ht="15.75" customHeight="1">
      <c r="I224" s="28"/>
      <c r="J224" s="28"/>
      <c r="K224" s="28"/>
      <c r="L224" s="28"/>
    </row>
    <row r="225" ht="15.75" customHeight="1">
      <c r="I225" s="28"/>
      <c r="J225" s="28"/>
      <c r="K225" s="28"/>
      <c r="L225" s="28"/>
    </row>
    <row r="226" ht="15.75" customHeight="1">
      <c r="I226" s="28"/>
      <c r="J226" s="28"/>
      <c r="K226" s="28"/>
      <c r="L226" s="28"/>
    </row>
    <row r="227" ht="15.75" customHeight="1">
      <c r="I227" s="28"/>
      <c r="J227" s="28"/>
      <c r="K227" s="28"/>
      <c r="L227" s="28"/>
    </row>
    <row r="228" ht="15.75" customHeight="1">
      <c r="I228" s="28"/>
      <c r="J228" s="28"/>
      <c r="K228" s="28"/>
      <c r="L228" s="28"/>
    </row>
    <row r="229" ht="15.75" customHeight="1">
      <c r="I229" s="28"/>
      <c r="J229" s="28"/>
      <c r="K229" s="28"/>
      <c r="L229" s="28"/>
    </row>
    <row r="230" ht="15.75" customHeight="1">
      <c r="I230" s="28"/>
      <c r="J230" s="28"/>
      <c r="K230" s="28"/>
      <c r="L230" s="28"/>
    </row>
    <row r="231" ht="15.75" customHeight="1">
      <c r="I231" s="28"/>
      <c r="J231" s="28"/>
      <c r="K231" s="28"/>
      <c r="L231" s="28"/>
    </row>
    <row r="232" ht="15.75" customHeight="1">
      <c r="I232" s="28"/>
      <c r="J232" s="28"/>
      <c r="K232" s="28"/>
      <c r="L232" s="28"/>
    </row>
    <row r="233" ht="15.75" customHeight="1">
      <c r="I233" s="28"/>
      <c r="J233" s="28"/>
      <c r="K233" s="28"/>
      <c r="L233" s="28"/>
    </row>
    <row r="234" ht="15.75" customHeight="1">
      <c r="I234" s="28"/>
      <c r="J234" s="28"/>
      <c r="K234" s="28"/>
      <c r="L234" s="28"/>
    </row>
    <row r="235" ht="15.75" customHeight="1">
      <c r="I235" s="28"/>
      <c r="J235" s="28"/>
      <c r="K235" s="28"/>
      <c r="L235" s="28"/>
    </row>
    <row r="236" ht="15.75" customHeight="1">
      <c r="I236" s="28"/>
      <c r="J236" s="28"/>
      <c r="K236" s="28"/>
      <c r="L236" s="28"/>
    </row>
    <row r="237" ht="15.75" customHeight="1">
      <c r="I237" s="28"/>
      <c r="J237" s="28"/>
      <c r="K237" s="28"/>
      <c r="L237" s="28"/>
    </row>
    <row r="238" ht="15.75" customHeight="1">
      <c r="I238" s="28"/>
      <c r="J238" s="28"/>
      <c r="K238" s="28"/>
      <c r="L238" s="28"/>
    </row>
    <row r="239" ht="15.75" customHeight="1">
      <c r="I239" s="28"/>
      <c r="J239" s="28"/>
      <c r="K239" s="28"/>
      <c r="L239" s="28"/>
    </row>
    <row r="240" ht="15.75" customHeight="1">
      <c r="I240" s="28"/>
      <c r="J240" s="28"/>
      <c r="K240" s="28"/>
      <c r="L240" s="28"/>
    </row>
    <row r="241" ht="15.75" customHeight="1">
      <c r="I241" s="28"/>
      <c r="J241" s="28"/>
      <c r="K241" s="28"/>
      <c r="L241" s="28"/>
    </row>
    <row r="242" ht="15.75" customHeight="1">
      <c r="I242" s="28"/>
      <c r="J242" s="28"/>
      <c r="K242" s="28"/>
      <c r="L242" s="28"/>
    </row>
    <row r="243" ht="15.75" customHeight="1">
      <c r="I243" s="28"/>
      <c r="J243" s="28"/>
      <c r="K243" s="28"/>
      <c r="L243" s="28"/>
    </row>
    <row r="244" ht="15.75" customHeight="1">
      <c r="I244" s="28"/>
      <c r="J244" s="28"/>
      <c r="K244" s="28"/>
      <c r="L244" s="28"/>
    </row>
    <row r="245" ht="15.75" customHeight="1">
      <c r="I245" s="28"/>
      <c r="J245" s="28"/>
      <c r="K245" s="28"/>
      <c r="L245" s="28"/>
    </row>
    <row r="246" ht="15.75" customHeight="1">
      <c r="I246" s="28"/>
      <c r="J246" s="28"/>
      <c r="K246" s="28"/>
      <c r="L246" s="28"/>
    </row>
    <row r="247" ht="15.75" customHeight="1">
      <c r="I247" s="28"/>
      <c r="J247" s="28"/>
      <c r="K247" s="28"/>
      <c r="L247" s="28"/>
    </row>
    <row r="248" ht="15.75" customHeight="1">
      <c r="I248" s="28"/>
      <c r="J248" s="28"/>
      <c r="K248" s="28"/>
      <c r="L248" s="28"/>
    </row>
    <row r="249" ht="15.75" customHeight="1">
      <c r="I249" s="28"/>
      <c r="J249" s="28"/>
      <c r="K249" s="28"/>
      <c r="L249" s="28"/>
    </row>
    <row r="250" ht="15.75" customHeight="1">
      <c r="I250" s="28"/>
      <c r="J250" s="28"/>
      <c r="K250" s="28"/>
      <c r="L250" s="28"/>
    </row>
    <row r="251" ht="15.75" customHeight="1">
      <c r="I251" s="28"/>
      <c r="J251" s="28"/>
      <c r="K251" s="28"/>
      <c r="L251" s="28"/>
    </row>
    <row r="252" ht="15.75" customHeight="1">
      <c r="I252" s="28"/>
      <c r="J252" s="28"/>
      <c r="K252" s="28"/>
      <c r="L252" s="28"/>
    </row>
    <row r="253" ht="15.75" customHeight="1">
      <c r="I253" s="28"/>
      <c r="J253" s="28"/>
      <c r="K253" s="28"/>
      <c r="L253" s="28"/>
    </row>
    <row r="254" ht="15.75" customHeight="1">
      <c r="I254" s="28"/>
      <c r="J254" s="28"/>
      <c r="K254" s="28"/>
      <c r="L254" s="28"/>
    </row>
    <row r="255" ht="15.75" customHeight="1">
      <c r="I255" s="28"/>
      <c r="J255" s="28"/>
      <c r="K255" s="28"/>
      <c r="L255" s="28"/>
    </row>
    <row r="256" ht="15.75" customHeight="1">
      <c r="I256" s="28"/>
      <c r="J256" s="28"/>
      <c r="K256" s="28"/>
      <c r="L256" s="28"/>
    </row>
    <row r="257" ht="15.75" customHeight="1">
      <c r="I257" s="28"/>
      <c r="J257" s="28"/>
      <c r="K257" s="28"/>
      <c r="L257" s="28"/>
    </row>
    <row r="258" ht="15.75" customHeight="1">
      <c r="I258" s="28"/>
      <c r="J258" s="28"/>
      <c r="K258" s="28"/>
      <c r="L258" s="28"/>
    </row>
    <row r="259" ht="15.75" customHeight="1">
      <c r="I259" s="28"/>
      <c r="J259" s="28"/>
      <c r="K259" s="28"/>
      <c r="L259" s="28"/>
    </row>
    <row r="260" ht="15.75" customHeight="1">
      <c r="I260" s="28"/>
      <c r="J260" s="28"/>
      <c r="K260" s="28"/>
      <c r="L260" s="28"/>
    </row>
    <row r="261" ht="15.75" customHeight="1">
      <c r="I261" s="28"/>
      <c r="J261" s="28"/>
      <c r="K261" s="28"/>
      <c r="L261" s="28"/>
    </row>
    <row r="262" ht="15.75" customHeight="1">
      <c r="I262" s="28"/>
      <c r="J262" s="28"/>
      <c r="K262" s="28"/>
      <c r="L262" s="28"/>
    </row>
    <row r="263" ht="15.75" customHeight="1">
      <c r="I263" s="28"/>
      <c r="J263" s="28"/>
      <c r="K263" s="28"/>
      <c r="L263" s="28"/>
    </row>
    <row r="264" ht="15.75" customHeight="1">
      <c r="I264" s="28"/>
      <c r="J264" s="28"/>
      <c r="K264" s="28"/>
      <c r="L264" s="28"/>
    </row>
    <row r="265" ht="15.75" customHeight="1">
      <c r="I265" s="28"/>
      <c r="J265" s="28"/>
      <c r="K265" s="28"/>
      <c r="L265" s="28"/>
    </row>
    <row r="266" ht="15.75" customHeight="1">
      <c r="I266" s="28"/>
      <c r="J266" s="28"/>
      <c r="K266" s="28"/>
      <c r="L266" s="28"/>
    </row>
    <row r="267" ht="15.75" customHeight="1">
      <c r="I267" s="28"/>
      <c r="J267" s="28"/>
      <c r="K267" s="28"/>
      <c r="L267" s="28"/>
    </row>
    <row r="268" ht="15.75" customHeight="1">
      <c r="I268" s="28"/>
      <c r="J268" s="28"/>
      <c r="K268" s="28"/>
      <c r="L268" s="28"/>
    </row>
    <row r="269" ht="15.75" customHeight="1">
      <c r="I269" s="28"/>
      <c r="J269" s="28"/>
      <c r="K269" s="28"/>
      <c r="L269" s="28"/>
    </row>
    <row r="270" ht="15.75" customHeight="1">
      <c r="I270" s="28"/>
      <c r="J270" s="28"/>
      <c r="K270" s="28"/>
      <c r="L270" s="28"/>
    </row>
    <row r="271" ht="15.75" customHeight="1">
      <c r="I271" s="28"/>
      <c r="J271" s="28"/>
      <c r="K271" s="28"/>
      <c r="L271" s="28"/>
    </row>
    <row r="272" ht="15.75" customHeight="1">
      <c r="I272" s="28"/>
      <c r="J272" s="28"/>
      <c r="K272" s="28"/>
      <c r="L272" s="28"/>
    </row>
    <row r="273" ht="15.75" customHeight="1">
      <c r="I273" s="28"/>
      <c r="J273" s="28"/>
      <c r="K273" s="28"/>
      <c r="L273" s="28"/>
    </row>
    <row r="274" ht="15.75" customHeight="1">
      <c r="I274" s="28"/>
      <c r="J274" s="28"/>
      <c r="K274" s="28"/>
      <c r="L274" s="28"/>
    </row>
    <row r="275" ht="15.75" customHeight="1">
      <c r="I275" s="28"/>
      <c r="J275" s="28"/>
      <c r="K275" s="28"/>
      <c r="L275" s="28"/>
    </row>
    <row r="276" ht="15.75" customHeight="1">
      <c r="I276" s="28"/>
      <c r="J276" s="28"/>
      <c r="K276" s="28"/>
      <c r="L276" s="28"/>
    </row>
    <row r="277" ht="15.75" customHeight="1">
      <c r="I277" s="28"/>
      <c r="J277" s="28"/>
      <c r="K277" s="28"/>
      <c r="L277" s="28"/>
    </row>
    <row r="278" ht="15.75" customHeight="1">
      <c r="I278" s="28"/>
      <c r="J278" s="28"/>
      <c r="K278" s="28"/>
      <c r="L278" s="28"/>
    </row>
    <row r="279" ht="15.75" customHeight="1">
      <c r="I279" s="28"/>
      <c r="J279" s="28"/>
      <c r="K279" s="28"/>
      <c r="L279" s="28"/>
    </row>
    <row r="280" ht="15.75" customHeight="1">
      <c r="I280" s="28"/>
      <c r="J280" s="28"/>
      <c r="K280" s="28"/>
      <c r="L280" s="28"/>
    </row>
    <row r="281" ht="15.75" customHeight="1">
      <c r="I281" s="28"/>
      <c r="J281" s="28"/>
      <c r="K281" s="28"/>
      <c r="L281" s="28"/>
    </row>
    <row r="282" ht="15.75" customHeight="1">
      <c r="I282" s="28"/>
      <c r="J282" s="28"/>
      <c r="K282" s="28"/>
      <c r="L282" s="28"/>
    </row>
    <row r="283" ht="15.75" customHeight="1">
      <c r="I283" s="28"/>
      <c r="J283" s="28"/>
      <c r="K283" s="28"/>
      <c r="L283" s="28"/>
    </row>
    <row r="284" ht="15.75" customHeight="1">
      <c r="I284" s="28"/>
      <c r="J284" s="28"/>
      <c r="K284" s="28"/>
      <c r="L284" s="28"/>
    </row>
    <row r="285" ht="15.75" customHeight="1">
      <c r="I285" s="28"/>
      <c r="J285" s="28"/>
      <c r="K285" s="28"/>
      <c r="L285" s="28"/>
    </row>
    <row r="286" ht="15.75" customHeight="1">
      <c r="I286" s="28"/>
      <c r="J286" s="28"/>
      <c r="K286" s="28"/>
      <c r="L286" s="28"/>
    </row>
    <row r="287" ht="15.75" customHeight="1">
      <c r="I287" s="28"/>
      <c r="J287" s="28"/>
      <c r="K287" s="28"/>
      <c r="L287" s="28"/>
    </row>
    <row r="288" ht="15.75" customHeight="1">
      <c r="I288" s="28"/>
      <c r="J288" s="28"/>
      <c r="K288" s="28"/>
      <c r="L288" s="28"/>
    </row>
    <row r="289" ht="15.75" customHeight="1">
      <c r="I289" s="28"/>
      <c r="J289" s="28"/>
      <c r="K289" s="28"/>
      <c r="L289" s="28"/>
    </row>
    <row r="290" ht="15.75" customHeight="1">
      <c r="I290" s="28"/>
      <c r="J290" s="28"/>
      <c r="K290" s="28"/>
      <c r="L290" s="28"/>
    </row>
    <row r="291" ht="15.75" customHeight="1">
      <c r="I291" s="28"/>
      <c r="J291" s="28"/>
      <c r="K291" s="28"/>
      <c r="L291" s="28"/>
    </row>
    <row r="292" ht="15.75" customHeight="1">
      <c r="I292" s="28"/>
      <c r="J292" s="28"/>
      <c r="K292" s="28"/>
      <c r="L292" s="28"/>
    </row>
    <row r="293" ht="15.75" customHeight="1">
      <c r="I293" s="28"/>
      <c r="J293" s="28"/>
      <c r="K293" s="28"/>
      <c r="L293" s="28"/>
    </row>
    <row r="294" ht="15.75" customHeight="1">
      <c r="I294" s="28"/>
      <c r="J294" s="28"/>
      <c r="K294" s="28"/>
      <c r="L294" s="28"/>
    </row>
    <row r="295" ht="15.75" customHeight="1">
      <c r="I295" s="28"/>
      <c r="J295" s="28"/>
      <c r="K295" s="28"/>
      <c r="L295" s="28"/>
    </row>
    <row r="296" ht="15.75" customHeight="1">
      <c r="I296" s="28"/>
      <c r="J296" s="28"/>
      <c r="K296" s="28"/>
      <c r="L296" s="28"/>
    </row>
    <row r="297" ht="15.75" customHeight="1">
      <c r="I297" s="28"/>
      <c r="J297" s="28"/>
      <c r="K297" s="28"/>
      <c r="L297" s="28"/>
    </row>
    <row r="298" ht="15.75" customHeight="1">
      <c r="I298" s="28"/>
      <c r="J298" s="28"/>
      <c r="K298" s="28"/>
      <c r="L298" s="28"/>
    </row>
    <row r="299" ht="15.75" customHeight="1">
      <c r="I299" s="28"/>
      <c r="J299" s="28"/>
      <c r="K299" s="28"/>
      <c r="L299" s="28"/>
    </row>
    <row r="300" ht="15.75" customHeight="1">
      <c r="I300" s="28"/>
      <c r="J300" s="28"/>
      <c r="K300" s="28"/>
      <c r="L300" s="28"/>
    </row>
    <row r="301" ht="15.75" customHeight="1">
      <c r="I301" s="28"/>
      <c r="J301" s="28"/>
      <c r="K301" s="28"/>
      <c r="L301" s="28"/>
    </row>
    <row r="302" ht="15.75" customHeight="1">
      <c r="I302" s="28"/>
      <c r="J302" s="28"/>
      <c r="K302" s="28"/>
      <c r="L302" s="28"/>
    </row>
    <row r="303" ht="15.75" customHeight="1">
      <c r="I303" s="28"/>
      <c r="J303" s="28"/>
      <c r="K303" s="28"/>
      <c r="L303" s="28"/>
    </row>
    <row r="304" ht="15.75" customHeight="1">
      <c r="I304" s="28"/>
      <c r="J304" s="28"/>
      <c r="K304" s="28"/>
      <c r="L304" s="28"/>
    </row>
    <row r="305" ht="15.75" customHeight="1">
      <c r="I305" s="28"/>
      <c r="J305" s="28"/>
      <c r="K305" s="28"/>
      <c r="L305" s="28"/>
    </row>
    <row r="306" ht="15.75" customHeight="1">
      <c r="I306" s="28"/>
      <c r="J306" s="28"/>
      <c r="K306" s="28"/>
      <c r="L306" s="28"/>
    </row>
    <row r="307" ht="15.75" customHeight="1">
      <c r="I307" s="28"/>
      <c r="J307" s="28"/>
      <c r="K307" s="28"/>
      <c r="L307" s="28"/>
    </row>
    <row r="308" ht="15.75" customHeight="1">
      <c r="I308" s="28"/>
      <c r="J308" s="28"/>
      <c r="K308" s="28"/>
      <c r="L308" s="28"/>
    </row>
    <row r="309" ht="15.75" customHeight="1">
      <c r="I309" s="28"/>
      <c r="J309" s="28"/>
      <c r="K309" s="28"/>
      <c r="L309" s="28"/>
    </row>
    <row r="310" ht="15.75" customHeight="1">
      <c r="I310" s="28"/>
      <c r="J310" s="28"/>
      <c r="K310" s="28"/>
      <c r="L310" s="28"/>
    </row>
    <row r="311" ht="15.75" customHeight="1">
      <c r="I311" s="28"/>
      <c r="J311" s="28"/>
      <c r="K311" s="28"/>
      <c r="L311" s="28"/>
    </row>
    <row r="312" ht="15.75" customHeight="1">
      <c r="I312" s="28"/>
      <c r="J312" s="28"/>
      <c r="K312" s="28"/>
      <c r="L312" s="28"/>
    </row>
    <row r="313" ht="15.75" customHeight="1">
      <c r="I313" s="28"/>
      <c r="J313" s="28"/>
      <c r="K313" s="28"/>
      <c r="L313" s="28"/>
    </row>
    <row r="314" ht="15.75" customHeight="1">
      <c r="I314" s="28"/>
      <c r="J314" s="28"/>
      <c r="K314" s="28"/>
      <c r="L314" s="28"/>
    </row>
    <row r="315" ht="15.75" customHeight="1">
      <c r="I315" s="28"/>
      <c r="J315" s="28"/>
      <c r="K315" s="28"/>
      <c r="L315" s="28"/>
    </row>
    <row r="316" ht="15.75" customHeight="1">
      <c r="I316" s="28"/>
      <c r="J316" s="28"/>
      <c r="K316" s="28"/>
      <c r="L316" s="28"/>
    </row>
    <row r="317" ht="15.75" customHeight="1">
      <c r="I317" s="28"/>
      <c r="J317" s="28"/>
      <c r="K317" s="28"/>
      <c r="L317" s="28"/>
    </row>
    <row r="318" ht="15.75" customHeight="1">
      <c r="I318" s="28"/>
      <c r="J318" s="28"/>
      <c r="K318" s="28"/>
      <c r="L318" s="28"/>
    </row>
    <row r="319" ht="15.75" customHeight="1">
      <c r="I319" s="28"/>
      <c r="J319" s="28"/>
      <c r="K319" s="28"/>
      <c r="L319" s="28"/>
    </row>
    <row r="320" ht="15.75" customHeight="1">
      <c r="I320" s="28"/>
      <c r="J320" s="28"/>
      <c r="K320" s="28"/>
      <c r="L320" s="28"/>
    </row>
    <row r="321" ht="15.75" customHeight="1">
      <c r="I321" s="28"/>
      <c r="J321" s="28"/>
      <c r="K321" s="28"/>
      <c r="L321" s="28"/>
    </row>
    <row r="322" ht="15.75" customHeight="1">
      <c r="I322" s="28"/>
      <c r="J322" s="28"/>
      <c r="K322" s="28"/>
      <c r="L322" s="28"/>
    </row>
    <row r="323" ht="15.75" customHeight="1">
      <c r="I323" s="28"/>
      <c r="J323" s="28"/>
      <c r="K323" s="28"/>
      <c r="L323" s="28"/>
    </row>
    <row r="324" ht="15.75" customHeight="1">
      <c r="I324" s="28"/>
      <c r="J324" s="28"/>
      <c r="K324" s="28"/>
      <c r="L324" s="28"/>
    </row>
    <row r="325" ht="15.75" customHeight="1">
      <c r="I325" s="28"/>
      <c r="J325" s="28"/>
      <c r="K325" s="28"/>
      <c r="L325" s="28"/>
    </row>
    <row r="326" ht="15.75" customHeight="1">
      <c r="I326" s="28"/>
      <c r="J326" s="28"/>
      <c r="K326" s="28"/>
      <c r="L326" s="28"/>
    </row>
    <row r="327" ht="15.75" customHeight="1">
      <c r="I327" s="28"/>
      <c r="J327" s="28"/>
      <c r="K327" s="28"/>
      <c r="L327" s="28"/>
    </row>
    <row r="328" ht="15.75" customHeight="1">
      <c r="I328" s="28"/>
      <c r="J328" s="28"/>
      <c r="K328" s="28"/>
      <c r="L328" s="28"/>
    </row>
    <row r="329" ht="15.75" customHeight="1">
      <c r="I329" s="28"/>
      <c r="J329" s="28"/>
      <c r="K329" s="28"/>
      <c r="L329" s="28"/>
    </row>
    <row r="330" ht="15.75" customHeight="1">
      <c r="I330" s="28"/>
      <c r="J330" s="28"/>
      <c r="K330" s="28"/>
      <c r="L330" s="28"/>
    </row>
    <row r="331" ht="15.75" customHeight="1">
      <c r="I331" s="28"/>
      <c r="J331" s="28"/>
      <c r="K331" s="28"/>
      <c r="L331" s="28"/>
    </row>
    <row r="332" ht="15.75" customHeight="1">
      <c r="I332" s="28"/>
      <c r="J332" s="28"/>
      <c r="K332" s="28"/>
      <c r="L332" s="28"/>
    </row>
    <row r="333" ht="15.75" customHeight="1">
      <c r="I333" s="28"/>
      <c r="J333" s="28"/>
      <c r="K333" s="28"/>
      <c r="L333" s="28"/>
    </row>
    <row r="334" ht="15.75" customHeight="1">
      <c r="I334" s="28"/>
      <c r="J334" s="28"/>
      <c r="K334" s="28"/>
      <c r="L334" s="28"/>
    </row>
    <row r="335" ht="15.75" customHeight="1">
      <c r="I335" s="28"/>
      <c r="J335" s="28"/>
      <c r="K335" s="28"/>
      <c r="L335" s="28"/>
    </row>
    <row r="336" ht="15.75" customHeight="1">
      <c r="I336" s="28"/>
      <c r="J336" s="28"/>
      <c r="K336" s="28"/>
      <c r="L336" s="28"/>
    </row>
    <row r="337" ht="15.75" customHeight="1">
      <c r="I337" s="28"/>
      <c r="J337" s="28"/>
      <c r="K337" s="28"/>
      <c r="L337" s="28"/>
    </row>
    <row r="338" ht="15.75" customHeight="1">
      <c r="I338" s="28"/>
      <c r="J338" s="28"/>
      <c r="K338" s="28"/>
      <c r="L338" s="28"/>
    </row>
    <row r="339" ht="15.75" customHeight="1">
      <c r="I339" s="28"/>
      <c r="J339" s="28"/>
      <c r="K339" s="28"/>
      <c r="L339" s="28"/>
    </row>
    <row r="340" ht="15.75" customHeight="1">
      <c r="I340" s="28"/>
      <c r="J340" s="28"/>
      <c r="K340" s="28"/>
      <c r="L340" s="28"/>
    </row>
    <row r="341" ht="15.75" customHeight="1">
      <c r="I341" s="28"/>
      <c r="J341" s="28"/>
      <c r="K341" s="28"/>
      <c r="L341" s="28"/>
    </row>
    <row r="342" ht="15.75" customHeight="1">
      <c r="I342" s="28"/>
      <c r="J342" s="28"/>
      <c r="K342" s="28"/>
      <c r="L342" s="28"/>
    </row>
    <row r="343" ht="15.75" customHeight="1">
      <c r="I343" s="28"/>
      <c r="J343" s="28"/>
      <c r="K343" s="28"/>
      <c r="L343" s="28"/>
    </row>
    <row r="344" ht="15.75" customHeight="1">
      <c r="I344" s="28"/>
      <c r="J344" s="28"/>
      <c r="K344" s="28"/>
      <c r="L344" s="28"/>
    </row>
    <row r="345" ht="15.75" customHeight="1">
      <c r="I345" s="28"/>
      <c r="J345" s="28"/>
      <c r="K345" s="28"/>
      <c r="L345" s="28"/>
    </row>
    <row r="346" ht="15.75" customHeight="1">
      <c r="I346" s="28"/>
      <c r="J346" s="28"/>
      <c r="K346" s="28"/>
      <c r="L346" s="28"/>
    </row>
    <row r="347" ht="15.75" customHeight="1">
      <c r="I347" s="28"/>
      <c r="J347" s="28"/>
      <c r="K347" s="28"/>
      <c r="L347" s="28"/>
    </row>
    <row r="348" ht="15.75" customHeight="1">
      <c r="I348" s="28"/>
      <c r="J348" s="28"/>
      <c r="K348" s="28"/>
      <c r="L348" s="28"/>
    </row>
    <row r="349" ht="15.75" customHeight="1">
      <c r="I349" s="28"/>
      <c r="J349" s="28"/>
      <c r="K349" s="28"/>
      <c r="L349" s="28"/>
    </row>
    <row r="350" ht="15.75" customHeight="1">
      <c r="I350" s="28"/>
      <c r="J350" s="28"/>
      <c r="K350" s="28"/>
      <c r="L350" s="28"/>
    </row>
    <row r="351" ht="15.75" customHeight="1">
      <c r="I351" s="28"/>
      <c r="J351" s="28"/>
      <c r="K351" s="28"/>
      <c r="L351" s="28"/>
    </row>
    <row r="352" ht="15.75" customHeight="1">
      <c r="I352" s="28"/>
      <c r="J352" s="28"/>
      <c r="K352" s="28"/>
      <c r="L352" s="28"/>
    </row>
    <row r="353" ht="15.75" customHeight="1">
      <c r="I353" s="28"/>
      <c r="J353" s="28"/>
      <c r="K353" s="28"/>
      <c r="L353" s="28"/>
    </row>
    <row r="354" ht="15.75" customHeight="1">
      <c r="I354" s="28"/>
      <c r="J354" s="28"/>
      <c r="K354" s="28"/>
      <c r="L354" s="28"/>
    </row>
    <row r="355" ht="15.75" customHeight="1">
      <c r="I355" s="28"/>
      <c r="J355" s="28"/>
      <c r="K355" s="28"/>
      <c r="L355" s="28"/>
    </row>
    <row r="356" ht="15.75" customHeight="1">
      <c r="I356" s="28"/>
      <c r="J356" s="28"/>
      <c r="K356" s="28"/>
      <c r="L356" s="28"/>
    </row>
    <row r="357" ht="15.75" customHeight="1">
      <c r="I357" s="28"/>
      <c r="J357" s="28"/>
      <c r="K357" s="28"/>
      <c r="L357" s="28"/>
    </row>
    <row r="358" ht="15.75" customHeight="1">
      <c r="I358" s="28"/>
      <c r="J358" s="28"/>
      <c r="K358" s="28"/>
      <c r="L358" s="28"/>
    </row>
    <row r="359" ht="15.75" customHeight="1">
      <c r="I359" s="28"/>
      <c r="J359" s="28"/>
      <c r="K359" s="28"/>
      <c r="L359" s="28"/>
    </row>
    <row r="360" ht="15.75" customHeight="1">
      <c r="I360" s="28"/>
      <c r="J360" s="28"/>
      <c r="K360" s="28"/>
      <c r="L360" s="28"/>
    </row>
    <row r="361" ht="15.75" customHeight="1">
      <c r="I361" s="28"/>
      <c r="J361" s="28"/>
      <c r="K361" s="28"/>
      <c r="L361" s="28"/>
    </row>
    <row r="362" ht="15.75" customHeight="1">
      <c r="I362" s="28"/>
      <c r="J362" s="28"/>
      <c r="K362" s="28"/>
      <c r="L362" s="28"/>
    </row>
    <row r="363" ht="15.75" customHeight="1">
      <c r="I363" s="28"/>
      <c r="J363" s="28"/>
      <c r="K363" s="28"/>
      <c r="L363" s="28"/>
    </row>
    <row r="364" ht="15.75" customHeight="1">
      <c r="I364" s="28"/>
      <c r="J364" s="28"/>
      <c r="K364" s="28"/>
      <c r="L364" s="28"/>
    </row>
    <row r="365" ht="15.75" customHeight="1">
      <c r="I365" s="28"/>
      <c r="J365" s="28"/>
      <c r="K365" s="28"/>
      <c r="L365" s="28"/>
    </row>
    <row r="366" ht="15.75" customHeight="1">
      <c r="I366" s="28"/>
      <c r="J366" s="28"/>
      <c r="K366" s="28"/>
      <c r="L366" s="28"/>
    </row>
    <row r="367" ht="15.75" customHeight="1">
      <c r="I367" s="28"/>
      <c r="J367" s="28"/>
      <c r="K367" s="28"/>
      <c r="L367" s="28"/>
    </row>
    <row r="368" ht="15.75" customHeight="1">
      <c r="I368" s="28"/>
      <c r="J368" s="28"/>
      <c r="K368" s="28"/>
      <c r="L368" s="28"/>
    </row>
    <row r="369" ht="15.75" customHeight="1">
      <c r="I369" s="28"/>
      <c r="J369" s="28"/>
      <c r="K369" s="28"/>
      <c r="L369" s="28"/>
    </row>
    <row r="370" ht="15.75" customHeight="1">
      <c r="I370" s="28"/>
      <c r="J370" s="28"/>
      <c r="K370" s="28"/>
      <c r="L370" s="28"/>
    </row>
    <row r="371" ht="15.75" customHeight="1">
      <c r="I371" s="28"/>
      <c r="J371" s="28"/>
      <c r="K371" s="28"/>
      <c r="L371" s="28"/>
    </row>
    <row r="372" ht="15.75" customHeight="1">
      <c r="I372" s="28"/>
      <c r="J372" s="28"/>
      <c r="K372" s="28"/>
      <c r="L372" s="28"/>
    </row>
    <row r="373" ht="15.75" customHeight="1">
      <c r="I373" s="28"/>
      <c r="J373" s="28"/>
      <c r="K373" s="28"/>
      <c r="L373" s="28"/>
    </row>
    <row r="374" ht="15.75" customHeight="1">
      <c r="I374" s="28"/>
      <c r="J374" s="28"/>
      <c r="K374" s="28"/>
      <c r="L374" s="28"/>
    </row>
    <row r="375" ht="15.75" customHeight="1">
      <c r="I375" s="28"/>
      <c r="J375" s="28"/>
      <c r="K375" s="28"/>
      <c r="L375" s="28"/>
    </row>
    <row r="376" ht="15.75" customHeight="1">
      <c r="I376" s="28"/>
      <c r="J376" s="28"/>
      <c r="K376" s="28"/>
      <c r="L376" s="28"/>
    </row>
    <row r="377" ht="15.75" customHeight="1">
      <c r="I377" s="28"/>
      <c r="J377" s="28"/>
      <c r="K377" s="28"/>
      <c r="L377" s="28"/>
    </row>
    <row r="378" ht="15.75" customHeight="1">
      <c r="I378" s="28"/>
      <c r="J378" s="28"/>
      <c r="K378" s="28"/>
      <c r="L378" s="28"/>
    </row>
    <row r="379" ht="15.75" customHeight="1">
      <c r="I379" s="28"/>
      <c r="J379" s="28"/>
      <c r="K379" s="28"/>
      <c r="L379" s="28"/>
    </row>
    <row r="380" ht="15.75" customHeight="1">
      <c r="I380" s="28"/>
      <c r="J380" s="28"/>
      <c r="K380" s="28"/>
      <c r="L380" s="28"/>
    </row>
    <row r="381" ht="15.75" customHeight="1">
      <c r="I381" s="28"/>
      <c r="J381" s="28"/>
      <c r="K381" s="28"/>
      <c r="L381" s="28"/>
    </row>
    <row r="382" ht="15.75" customHeight="1">
      <c r="I382" s="28"/>
      <c r="J382" s="28"/>
      <c r="K382" s="28"/>
      <c r="L382" s="28"/>
    </row>
    <row r="383" ht="15.75" customHeight="1">
      <c r="I383" s="28"/>
      <c r="J383" s="28"/>
      <c r="K383" s="28"/>
      <c r="L383" s="28"/>
    </row>
    <row r="384" ht="15.75" customHeight="1">
      <c r="I384" s="28"/>
      <c r="J384" s="28"/>
      <c r="K384" s="28"/>
      <c r="L384" s="28"/>
    </row>
    <row r="385" ht="15.75" customHeight="1">
      <c r="I385" s="28"/>
      <c r="J385" s="28"/>
      <c r="K385" s="28"/>
      <c r="L385" s="28"/>
    </row>
    <row r="386" ht="15.75" customHeight="1">
      <c r="I386" s="28"/>
      <c r="J386" s="28"/>
      <c r="K386" s="28"/>
      <c r="L386" s="28"/>
    </row>
    <row r="387" ht="15.75" customHeight="1">
      <c r="I387" s="28"/>
      <c r="J387" s="28"/>
      <c r="K387" s="28"/>
      <c r="L387" s="28"/>
    </row>
    <row r="388" ht="15.75" customHeight="1">
      <c r="I388" s="28"/>
      <c r="J388" s="28"/>
      <c r="K388" s="28"/>
      <c r="L388" s="28"/>
    </row>
    <row r="389" ht="15.75" customHeight="1">
      <c r="I389" s="28"/>
      <c r="J389" s="28"/>
      <c r="K389" s="28"/>
      <c r="L389" s="28"/>
    </row>
    <row r="390" ht="15.75" customHeight="1">
      <c r="I390" s="28"/>
      <c r="J390" s="28"/>
      <c r="K390" s="28"/>
      <c r="L390" s="28"/>
    </row>
    <row r="391" ht="15.75" customHeight="1">
      <c r="I391" s="28"/>
      <c r="J391" s="28"/>
      <c r="K391" s="28"/>
      <c r="L391" s="28"/>
    </row>
    <row r="392" ht="15.75" customHeight="1">
      <c r="I392" s="28"/>
      <c r="J392" s="28"/>
      <c r="K392" s="28"/>
      <c r="L392" s="28"/>
    </row>
    <row r="393" ht="15.75" customHeight="1">
      <c r="I393" s="28"/>
      <c r="J393" s="28"/>
      <c r="K393" s="28"/>
      <c r="L393" s="28"/>
    </row>
    <row r="394" ht="15.75" customHeight="1">
      <c r="I394" s="28"/>
      <c r="J394" s="28"/>
      <c r="K394" s="28"/>
      <c r="L394" s="28"/>
    </row>
    <row r="395" ht="15.75" customHeight="1">
      <c r="I395" s="28"/>
      <c r="J395" s="28"/>
      <c r="K395" s="28"/>
      <c r="L395" s="28"/>
    </row>
    <row r="396" ht="15.75" customHeight="1">
      <c r="I396" s="28"/>
      <c r="J396" s="28"/>
      <c r="K396" s="28"/>
      <c r="L396" s="28"/>
    </row>
    <row r="397" ht="15.75" customHeight="1">
      <c r="I397" s="28"/>
      <c r="J397" s="28"/>
      <c r="K397" s="28"/>
      <c r="L397" s="28"/>
    </row>
    <row r="398" ht="15.75" customHeight="1">
      <c r="I398" s="28"/>
      <c r="J398" s="28"/>
      <c r="K398" s="28"/>
      <c r="L398" s="28"/>
    </row>
    <row r="399" ht="15.75" customHeight="1">
      <c r="I399" s="28"/>
      <c r="J399" s="28"/>
      <c r="K399" s="28"/>
      <c r="L399" s="28"/>
    </row>
    <row r="400" ht="15.75" customHeight="1">
      <c r="I400" s="28"/>
      <c r="J400" s="28"/>
      <c r="K400" s="28"/>
      <c r="L400" s="28"/>
    </row>
    <row r="401" ht="15.75" customHeight="1">
      <c r="I401" s="28"/>
      <c r="J401" s="28"/>
      <c r="K401" s="28"/>
      <c r="L401" s="28"/>
    </row>
    <row r="402" ht="15.75" customHeight="1">
      <c r="I402" s="28"/>
      <c r="J402" s="28"/>
      <c r="K402" s="28"/>
      <c r="L402" s="28"/>
    </row>
    <row r="403" ht="15.75" customHeight="1">
      <c r="I403" s="28"/>
      <c r="J403" s="28"/>
      <c r="K403" s="28"/>
      <c r="L403" s="28"/>
    </row>
    <row r="404" ht="15.75" customHeight="1">
      <c r="I404" s="28"/>
      <c r="J404" s="28"/>
      <c r="K404" s="28"/>
      <c r="L404" s="28"/>
    </row>
    <row r="405" ht="15.75" customHeight="1">
      <c r="I405" s="28"/>
      <c r="J405" s="28"/>
      <c r="K405" s="28"/>
      <c r="L405" s="28"/>
    </row>
    <row r="406" ht="15.75" customHeight="1">
      <c r="I406" s="28"/>
      <c r="J406" s="28"/>
      <c r="K406" s="28"/>
      <c r="L406" s="28"/>
    </row>
    <row r="407" ht="15.75" customHeight="1">
      <c r="I407" s="28"/>
      <c r="J407" s="28"/>
      <c r="K407" s="28"/>
      <c r="L407" s="28"/>
    </row>
    <row r="408" ht="15.75" customHeight="1">
      <c r="I408" s="28"/>
      <c r="J408" s="28"/>
      <c r="K408" s="28"/>
      <c r="L408" s="28"/>
    </row>
    <row r="409" ht="15.75" customHeight="1">
      <c r="I409" s="28"/>
      <c r="J409" s="28"/>
      <c r="K409" s="28"/>
      <c r="L409" s="28"/>
    </row>
    <row r="410" ht="15.75" customHeight="1">
      <c r="I410" s="28"/>
      <c r="J410" s="28"/>
      <c r="K410" s="28"/>
      <c r="L410" s="28"/>
    </row>
    <row r="411" ht="15.75" customHeight="1">
      <c r="I411" s="28"/>
      <c r="J411" s="28"/>
      <c r="K411" s="28"/>
      <c r="L411" s="28"/>
    </row>
    <row r="412" ht="15.75" customHeight="1">
      <c r="I412" s="28"/>
      <c r="J412" s="28"/>
      <c r="K412" s="28"/>
      <c r="L412" s="28"/>
    </row>
    <row r="413" ht="15.75" customHeight="1">
      <c r="I413" s="28"/>
      <c r="J413" s="28"/>
      <c r="K413" s="28"/>
      <c r="L413" s="28"/>
    </row>
    <row r="414" ht="15.75" customHeight="1">
      <c r="I414" s="28"/>
      <c r="J414" s="28"/>
      <c r="K414" s="28"/>
      <c r="L414" s="28"/>
    </row>
    <row r="415" ht="15.75" customHeight="1">
      <c r="I415" s="28"/>
      <c r="J415" s="28"/>
      <c r="K415" s="28"/>
      <c r="L415" s="28"/>
    </row>
    <row r="416" ht="15.75" customHeight="1">
      <c r="I416" s="28"/>
      <c r="J416" s="28"/>
      <c r="K416" s="28"/>
      <c r="L416" s="28"/>
    </row>
    <row r="417" ht="15.75" customHeight="1">
      <c r="I417" s="28"/>
      <c r="J417" s="28"/>
      <c r="K417" s="28"/>
      <c r="L417" s="28"/>
    </row>
    <row r="418" ht="15.75" customHeight="1">
      <c r="I418" s="28"/>
      <c r="J418" s="28"/>
      <c r="K418" s="28"/>
      <c r="L418" s="28"/>
    </row>
    <row r="419" ht="15.75" customHeight="1">
      <c r="I419" s="28"/>
      <c r="J419" s="28"/>
      <c r="K419" s="28"/>
      <c r="L419" s="28"/>
    </row>
    <row r="420" ht="15.75" customHeight="1">
      <c r="I420" s="28"/>
      <c r="J420" s="28"/>
      <c r="K420" s="28"/>
      <c r="L420" s="28"/>
    </row>
    <row r="421" ht="15.75" customHeight="1">
      <c r="I421" s="28"/>
      <c r="J421" s="28"/>
      <c r="K421" s="28"/>
      <c r="L421" s="28"/>
    </row>
    <row r="422" ht="15.75" customHeight="1">
      <c r="I422" s="28"/>
      <c r="J422" s="28"/>
      <c r="K422" s="28"/>
      <c r="L422" s="28"/>
    </row>
    <row r="423" ht="15.75" customHeight="1">
      <c r="I423" s="28"/>
      <c r="J423" s="28"/>
      <c r="K423" s="28"/>
      <c r="L423" s="28"/>
    </row>
    <row r="424" ht="15.75" customHeight="1">
      <c r="I424" s="28"/>
      <c r="J424" s="28"/>
      <c r="K424" s="28"/>
      <c r="L424" s="28"/>
    </row>
    <row r="425" ht="15.75" customHeight="1">
      <c r="I425" s="28"/>
      <c r="J425" s="28"/>
      <c r="K425" s="28"/>
      <c r="L425" s="28"/>
    </row>
    <row r="426" ht="15.75" customHeight="1">
      <c r="I426" s="28"/>
      <c r="J426" s="28"/>
      <c r="K426" s="28"/>
      <c r="L426" s="28"/>
    </row>
    <row r="427" ht="15.75" customHeight="1">
      <c r="I427" s="28"/>
      <c r="J427" s="28"/>
      <c r="K427" s="28"/>
      <c r="L427" s="28"/>
    </row>
    <row r="428" ht="15.75" customHeight="1">
      <c r="I428" s="28"/>
      <c r="J428" s="28"/>
      <c r="K428" s="28"/>
      <c r="L428" s="28"/>
    </row>
    <row r="429" ht="15.75" customHeight="1">
      <c r="I429" s="28"/>
      <c r="J429" s="28"/>
      <c r="K429" s="28"/>
      <c r="L429" s="28"/>
    </row>
    <row r="430" ht="15.75" customHeight="1">
      <c r="I430" s="28"/>
      <c r="J430" s="28"/>
      <c r="K430" s="28"/>
      <c r="L430" s="28"/>
    </row>
    <row r="431" ht="15.75" customHeight="1">
      <c r="I431" s="28"/>
      <c r="J431" s="28"/>
      <c r="K431" s="28"/>
      <c r="L431" s="28"/>
    </row>
    <row r="432" ht="15.75" customHeight="1">
      <c r="I432" s="28"/>
      <c r="J432" s="28"/>
      <c r="K432" s="28"/>
      <c r="L432" s="28"/>
    </row>
    <row r="433" ht="15.75" customHeight="1">
      <c r="I433" s="28"/>
      <c r="J433" s="28"/>
      <c r="K433" s="28"/>
      <c r="L433" s="28"/>
    </row>
    <row r="434" ht="15.75" customHeight="1">
      <c r="I434" s="28"/>
      <c r="J434" s="28"/>
      <c r="K434" s="28"/>
      <c r="L434" s="28"/>
    </row>
    <row r="435" ht="15.75" customHeight="1">
      <c r="I435" s="28"/>
      <c r="J435" s="28"/>
      <c r="K435" s="28"/>
      <c r="L435" s="28"/>
    </row>
    <row r="436" ht="15.75" customHeight="1">
      <c r="I436" s="28"/>
      <c r="J436" s="28"/>
      <c r="K436" s="28"/>
      <c r="L436" s="28"/>
    </row>
    <row r="437" ht="15.75" customHeight="1">
      <c r="I437" s="28"/>
      <c r="J437" s="28"/>
      <c r="K437" s="28"/>
      <c r="L437" s="28"/>
    </row>
    <row r="438" ht="15.75" customHeight="1">
      <c r="I438" s="28"/>
      <c r="J438" s="28"/>
      <c r="K438" s="28"/>
      <c r="L438" s="28"/>
    </row>
    <row r="439" ht="15.75" customHeight="1">
      <c r="I439" s="28"/>
      <c r="J439" s="28"/>
      <c r="K439" s="28"/>
      <c r="L439" s="28"/>
    </row>
    <row r="440" ht="15.75" customHeight="1">
      <c r="I440" s="28"/>
      <c r="J440" s="28"/>
      <c r="K440" s="28"/>
      <c r="L440" s="28"/>
    </row>
    <row r="441" ht="15.75" customHeight="1">
      <c r="I441" s="28"/>
      <c r="J441" s="28"/>
      <c r="K441" s="28"/>
      <c r="L441" s="28"/>
    </row>
    <row r="442" ht="15.75" customHeight="1">
      <c r="I442" s="28"/>
      <c r="J442" s="28"/>
      <c r="K442" s="28"/>
      <c r="L442" s="28"/>
    </row>
    <row r="443" ht="15.75" customHeight="1">
      <c r="I443" s="28"/>
      <c r="J443" s="28"/>
      <c r="K443" s="28"/>
      <c r="L443" s="28"/>
    </row>
    <row r="444" ht="15.75" customHeight="1">
      <c r="I444" s="28"/>
      <c r="J444" s="28"/>
      <c r="K444" s="28"/>
      <c r="L444" s="28"/>
    </row>
    <row r="445" ht="15.75" customHeight="1">
      <c r="I445" s="28"/>
      <c r="J445" s="28"/>
      <c r="K445" s="28"/>
      <c r="L445" s="28"/>
    </row>
    <row r="446" ht="15.75" customHeight="1">
      <c r="I446" s="28"/>
      <c r="J446" s="28"/>
      <c r="K446" s="28"/>
      <c r="L446" s="28"/>
    </row>
    <row r="447" ht="15.75" customHeight="1">
      <c r="I447" s="28"/>
      <c r="J447" s="28"/>
      <c r="K447" s="28"/>
      <c r="L447" s="28"/>
    </row>
    <row r="448" ht="15.75" customHeight="1">
      <c r="I448" s="28"/>
      <c r="J448" s="28"/>
      <c r="K448" s="28"/>
      <c r="L448" s="28"/>
    </row>
    <row r="449" ht="15.75" customHeight="1">
      <c r="I449" s="28"/>
      <c r="J449" s="28"/>
      <c r="K449" s="28"/>
      <c r="L449" s="28"/>
    </row>
    <row r="450" ht="15.75" customHeight="1">
      <c r="I450" s="28"/>
      <c r="J450" s="28"/>
      <c r="K450" s="28"/>
      <c r="L450" s="28"/>
    </row>
    <row r="451" ht="15.75" customHeight="1">
      <c r="I451" s="28"/>
      <c r="J451" s="28"/>
      <c r="K451" s="28"/>
      <c r="L451" s="28"/>
    </row>
    <row r="452" ht="15.75" customHeight="1">
      <c r="I452" s="28"/>
      <c r="J452" s="28"/>
      <c r="K452" s="28"/>
      <c r="L452" s="28"/>
    </row>
    <row r="453" ht="15.75" customHeight="1">
      <c r="I453" s="28"/>
      <c r="J453" s="28"/>
      <c r="K453" s="28"/>
      <c r="L453" s="28"/>
    </row>
    <row r="454" ht="15.75" customHeight="1">
      <c r="I454" s="28"/>
      <c r="J454" s="28"/>
      <c r="K454" s="28"/>
      <c r="L454" s="28"/>
    </row>
    <row r="455" ht="15.75" customHeight="1">
      <c r="I455" s="28"/>
      <c r="J455" s="28"/>
      <c r="K455" s="28"/>
      <c r="L455" s="28"/>
    </row>
    <row r="456" ht="15.75" customHeight="1">
      <c r="I456" s="28"/>
      <c r="J456" s="28"/>
      <c r="K456" s="28"/>
      <c r="L456" s="28"/>
    </row>
    <row r="457" ht="15.75" customHeight="1">
      <c r="I457" s="28"/>
      <c r="J457" s="28"/>
      <c r="K457" s="28"/>
      <c r="L457" s="28"/>
    </row>
    <row r="458" ht="15.75" customHeight="1">
      <c r="I458" s="28"/>
      <c r="J458" s="28"/>
      <c r="K458" s="28"/>
      <c r="L458" s="28"/>
    </row>
    <row r="459" ht="15.75" customHeight="1">
      <c r="I459" s="28"/>
      <c r="J459" s="28"/>
      <c r="K459" s="28"/>
      <c r="L459" s="28"/>
    </row>
    <row r="460" ht="15.75" customHeight="1">
      <c r="I460" s="28"/>
      <c r="J460" s="28"/>
      <c r="K460" s="28"/>
      <c r="L460" s="28"/>
    </row>
    <row r="461" ht="15.75" customHeight="1">
      <c r="I461" s="28"/>
      <c r="J461" s="28"/>
      <c r="K461" s="28"/>
      <c r="L461" s="28"/>
    </row>
    <row r="462" ht="15.75" customHeight="1">
      <c r="I462" s="28"/>
      <c r="J462" s="28"/>
      <c r="K462" s="28"/>
      <c r="L462" s="28"/>
    </row>
    <row r="463" ht="15.75" customHeight="1">
      <c r="I463" s="28"/>
      <c r="J463" s="28"/>
      <c r="K463" s="28"/>
      <c r="L463" s="28"/>
    </row>
    <row r="464" ht="15.75" customHeight="1">
      <c r="I464" s="28"/>
      <c r="J464" s="28"/>
      <c r="K464" s="28"/>
      <c r="L464" s="28"/>
    </row>
    <row r="465" ht="15.75" customHeight="1">
      <c r="I465" s="28"/>
      <c r="J465" s="28"/>
      <c r="K465" s="28"/>
      <c r="L465" s="28"/>
    </row>
    <row r="466" ht="15.75" customHeight="1">
      <c r="I466" s="28"/>
      <c r="J466" s="28"/>
      <c r="K466" s="28"/>
      <c r="L466" s="28"/>
    </row>
    <row r="467" ht="15.75" customHeight="1">
      <c r="I467" s="28"/>
      <c r="J467" s="28"/>
      <c r="K467" s="28"/>
      <c r="L467" s="28"/>
    </row>
    <row r="468" ht="15.75" customHeight="1">
      <c r="I468" s="28"/>
      <c r="J468" s="28"/>
      <c r="K468" s="28"/>
      <c r="L468" s="28"/>
    </row>
    <row r="469" ht="15.75" customHeight="1">
      <c r="I469" s="28"/>
      <c r="J469" s="28"/>
      <c r="K469" s="28"/>
      <c r="L469" s="28"/>
    </row>
    <row r="470" ht="15.75" customHeight="1">
      <c r="I470" s="28"/>
      <c r="J470" s="28"/>
      <c r="K470" s="28"/>
      <c r="L470" s="28"/>
    </row>
    <row r="471" ht="15.75" customHeight="1">
      <c r="I471" s="28"/>
      <c r="J471" s="28"/>
      <c r="K471" s="28"/>
      <c r="L471" s="28"/>
    </row>
    <row r="472" ht="15.75" customHeight="1">
      <c r="I472" s="28"/>
      <c r="J472" s="28"/>
      <c r="K472" s="28"/>
      <c r="L472" s="28"/>
    </row>
    <row r="473" ht="15.75" customHeight="1">
      <c r="I473" s="28"/>
      <c r="J473" s="28"/>
      <c r="K473" s="28"/>
      <c r="L473" s="28"/>
    </row>
    <row r="474" ht="15.75" customHeight="1">
      <c r="I474" s="28"/>
      <c r="J474" s="28"/>
      <c r="K474" s="28"/>
      <c r="L474" s="28"/>
    </row>
    <row r="475" ht="15.75" customHeight="1">
      <c r="I475" s="28"/>
      <c r="J475" s="28"/>
      <c r="K475" s="28"/>
      <c r="L475" s="28"/>
    </row>
    <row r="476" ht="15.75" customHeight="1">
      <c r="I476" s="28"/>
      <c r="J476" s="28"/>
      <c r="K476" s="28"/>
      <c r="L476" s="28"/>
    </row>
    <row r="477" ht="15.75" customHeight="1">
      <c r="I477" s="28"/>
      <c r="J477" s="28"/>
      <c r="K477" s="28"/>
      <c r="L477" s="28"/>
    </row>
    <row r="478" ht="15.75" customHeight="1">
      <c r="I478" s="28"/>
      <c r="J478" s="28"/>
      <c r="K478" s="28"/>
      <c r="L478" s="28"/>
    </row>
    <row r="479" ht="15.75" customHeight="1">
      <c r="I479" s="28"/>
      <c r="J479" s="28"/>
      <c r="K479" s="28"/>
      <c r="L479" s="28"/>
    </row>
    <row r="480" ht="15.75" customHeight="1">
      <c r="I480" s="28"/>
      <c r="J480" s="28"/>
      <c r="K480" s="28"/>
      <c r="L480" s="28"/>
    </row>
    <row r="481" ht="15.75" customHeight="1">
      <c r="I481" s="28"/>
      <c r="J481" s="28"/>
      <c r="K481" s="28"/>
      <c r="L481" s="28"/>
    </row>
    <row r="482" ht="15.75" customHeight="1">
      <c r="I482" s="28"/>
      <c r="J482" s="28"/>
      <c r="K482" s="28"/>
      <c r="L482" s="28"/>
    </row>
    <row r="483" ht="15.75" customHeight="1">
      <c r="I483" s="28"/>
      <c r="J483" s="28"/>
      <c r="K483" s="28"/>
      <c r="L483" s="28"/>
    </row>
    <row r="484" ht="15.75" customHeight="1">
      <c r="I484" s="28"/>
      <c r="J484" s="28"/>
      <c r="K484" s="28"/>
      <c r="L484" s="28"/>
    </row>
    <row r="485" ht="15.75" customHeight="1">
      <c r="I485" s="28"/>
      <c r="J485" s="28"/>
      <c r="K485" s="28"/>
      <c r="L485" s="28"/>
    </row>
    <row r="486" ht="15.75" customHeight="1">
      <c r="I486" s="28"/>
      <c r="J486" s="28"/>
      <c r="K486" s="28"/>
      <c r="L486" s="28"/>
    </row>
    <row r="487" ht="15.75" customHeight="1">
      <c r="I487" s="28"/>
      <c r="J487" s="28"/>
      <c r="K487" s="28"/>
      <c r="L487" s="28"/>
    </row>
    <row r="488" ht="15.75" customHeight="1">
      <c r="I488" s="28"/>
      <c r="J488" s="28"/>
      <c r="K488" s="28"/>
      <c r="L488" s="28"/>
    </row>
    <row r="489" ht="15.75" customHeight="1">
      <c r="I489" s="28"/>
      <c r="J489" s="28"/>
      <c r="K489" s="28"/>
      <c r="L489" s="28"/>
    </row>
    <row r="490" ht="15.75" customHeight="1">
      <c r="I490" s="28"/>
      <c r="J490" s="28"/>
      <c r="K490" s="28"/>
      <c r="L490" s="28"/>
    </row>
    <row r="491" ht="15.75" customHeight="1">
      <c r="I491" s="28"/>
      <c r="J491" s="28"/>
      <c r="K491" s="28"/>
      <c r="L491" s="28"/>
    </row>
    <row r="492" ht="15.75" customHeight="1">
      <c r="I492" s="28"/>
      <c r="J492" s="28"/>
      <c r="K492" s="28"/>
      <c r="L492" s="28"/>
    </row>
    <row r="493" ht="15.75" customHeight="1">
      <c r="I493" s="28"/>
      <c r="J493" s="28"/>
      <c r="K493" s="28"/>
      <c r="L493" s="28"/>
    </row>
    <row r="494" ht="15.75" customHeight="1">
      <c r="I494" s="28"/>
      <c r="J494" s="28"/>
      <c r="K494" s="28"/>
      <c r="L494" s="28"/>
    </row>
    <row r="495" ht="15.75" customHeight="1">
      <c r="I495" s="28"/>
      <c r="J495" s="28"/>
      <c r="K495" s="28"/>
      <c r="L495" s="28"/>
    </row>
    <row r="496" ht="15.75" customHeight="1">
      <c r="I496" s="28"/>
      <c r="J496" s="28"/>
      <c r="K496" s="28"/>
      <c r="L496" s="28"/>
    </row>
    <row r="497" ht="15.75" customHeight="1">
      <c r="I497" s="28"/>
      <c r="J497" s="28"/>
      <c r="K497" s="28"/>
      <c r="L497" s="28"/>
    </row>
    <row r="498" ht="15.75" customHeight="1">
      <c r="I498" s="28"/>
      <c r="J498" s="28"/>
      <c r="K498" s="28"/>
      <c r="L498" s="28"/>
    </row>
    <row r="499" ht="15.75" customHeight="1">
      <c r="I499" s="28"/>
      <c r="J499" s="28"/>
      <c r="K499" s="28"/>
      <c r="L499" s="28"/>
    </row>
    <row r="500" ht="15.75" customHeight="1">
      <c r="I500" s="28"/>
      <c r="J500" s="28"/>
      <c r="K500" s="28"/>
      <c r="L500" s="28"/>
    </row>
    <row r="501" ht="15.75" customHeight="1">
      <c r="I501" s="28"/>
      <c r="J501" s="28"/>
      <c r="K501" s="28"/>
      <c r="L501" s="28"/>
    </row>
    <row r="502" ht="15.75" customHeight="1">
      <c r="I502" s="28"/>
      <c r="J502" s="28"/>
      <c r="K502" s="28"/>
      <c r="L502" s="28"/>
    </row>
    <row r="503" ht="15.75" customHeight="1">
      <c r="I503" s="28"/>
      <c r="J503" s="28"/>
      <c r="K503" s="28"/>
      <c r="L503" s="28"/>
    </row>
    <row r="504" ht="15.75" customHeight="1">
      <c r="I504" s="28"/>
      <c r="J504" s="28"/>
      <c r="K504" s="28"/>
      <c r="L504" s="28"/>
    </row>
    <row r="505" ht="15.75" customHeight="1">
      <c r="I505" s="28"/>
      <c r="J505" s="28"/>
      <c r="K505" s="28"/>
      <c r="L505" s="28"/>
    </row>
    <row r="506" ht="15.75" customHeight="1">
      <c r="I506" s="28"/>
      <c r="J506" s="28"/>
      <c r="K506" s="28"/>
      <c r="L506" s="28"/>
    </row>
    <row r="507" ht="15.75" customHeight="1">
      <c r="I507" s="28"/>
      <c r="J507" s="28"/>
      <c r="K507" s="28"/>
      <c r="L507" s="28"/>
    </row>
    <row r="508" ht="15.75" customHeight="1">
      <c r="I508" s="28"/>
      <c r="J508" s="28"/>
      <c r="K508" s="28"/>
      <c r="L508" s="28"/>
    </row>
    <row r="509" ht="15.75" customHeight="1">
      <c r="I509" s="28"/>
      <c r="J509" s="28"/>
      <c r="K509" s="28"/>
      <c r="L509" s="28"/>
    </row>
    <row r="510" ht="15.75" customHeight="1">
      <c r="I510" s="28"/>
      <c r="J510" s="28"/>
      <c r="K510" s="28"/>
      <c r="L510" s="28"/>
    </row>
    <row r="511" ht="15.75" customHeight="1">
      <c r="I511" s="28"/>
      <c r="J511" s="28"/>
      <c r="K511" s="28"/>
      <c r="L511" s="28"/>
    </row>
    <row r="512" ht="15.75" customHeight="1">
      <c r="I512" s="28"/>
      <c r="J512" s="28"/>
      <c r="K512" s="28"/>
      <c r="L512" s="28"/>
    </row>
    <row r="513" ht="15.75" customHeight="1">
      <c r="I513" s="28"/>
      <c r="J513" s="28"/>
      <c r="K513" s="28"/>
      <c r="L513" s="28"/>
    </row>
    <row r="514" ht="15.75" customHeight="1">
      <c r="I514" s="28"/>
      <c r="J514" s="28"/>
      <c r="K514" s="28"/>
      <c r="L514" s="28"/>
    </row>
    <row r="515" ht="15.75" customHeight="1">
      <c r="I515" s="28"/>
      <c r="J515" s="28"/>
      <c r="K515" s="28"/>
      <c r="L515" s="28"/>
    </row>
    <row r="516" ht="15.75" customHeight="1">
      <c r="I516" s="28"/>
      <c r="J516" s="28"/>
      <c r="K516" s="28"/>
      <c r="L516" s="28"/>
    </row>
    <row r="517" ht="15.75" customHeight="1">
      <c r="I517" s="28"/>
      <c r="J517" s="28"/>
      <c r="K517" s="28"/>
      <c r="L517" s="28"/>
    </row>
    <row r="518" ht="15.75" customHeight="1">
      <c r="I518" s="28"/>
      <c r="J518" s="28"/>
      <c r="K518" s="28"/>
      <c r="L518" s="28"/>
    </row>
    <row r="519" ht="15.75" customHeight="1">
      <c r="I519" s="28"/>
      <c r="J519" s="28"/>
      <c r="K519" s="28"/>
      <c r="L519" s="28"/>
    </row>
    <row r="520" ht="15.75" customHeight="1">
      <c r="I520" s="28"/>
      <c r="J520" s="28"/>
      <c r="K520" s="28"/>
      <c r="L520" s="28"/>
    </row>
    <row r="521" ht="15.75" customHeight="1">
      <c r="I521" s="28"/>
      <c r="J521" s="28"/>
      <c r="K521" s="28"/>
      <c r="L521" s="28"/>
    </row>
    <row r="522" ht="15.75" customHeight="1">
      <c r="I522" s="28"/>
      <c r="J522" s="28"/>
      <c r="K522" s="28"/>
      <c r="L522" s="28"/>
    </row>
    <row r="523" ht="15.75" customHeight="1">
      <c r="I523" s="28"/>
      <c r="J523" s="28"/>
      <c r="K523" s="28"/>
      <c r="L523" s="28"/>
    </row>
    <row r="524" ht="15.75" customHeight="1">
      <c r="I524" s="28"/>
      <c r="J524" s="28"/>
      <c r="K524" s="28"/>
      <c r="L524" s="28"/>
    </row>
    <row r="525" ht="15.75" customHeight="1">
      <c r="I525" s="28"/>
      <c r="J525" s="28"/>
      <c r="K525" s="28"/>
      <c r="L525" s="28"/>
    </row>
    <row r="526" ht="15.75" customHeight="1">
      <c r="I526" s="28"/>
      <c r="J526" s="28"/>
      <c r="K526" s="28"/>
      <c r="L526" s="28"/>
    </row>
    <row r="527" ht="15.75" customHeight="1">
      <c r="I527" s="28"/>
      <c r="J527" s="28"/>
      <c r="K527" s="28"/>
      <c r="L527" s="28"/>
    </row>
    <row r="528" ht="15.75" customHeight="1">
      <c r="I528" s="28"/>
      <c r="J528" s="28"/>
      <c r="K528" s="28"/>
      <c r="L528" s="28"/>
    </row>
    <row r="529" ht="15.75" customHeight="1">
      <c r="I529" s="28"/>
      <c r="J529" s="28"/>
      <c r="K529" s="28"/>
      <c r="L529" s="28"/>
    </row>
    <row r="530" ht="15.75" customHeight="1">
      <c r="I530" s="28"/>
      <c r="J530" s="28"/>
      <c r="K530" s="28"/>
      <c r="L530" s="28"/>
    </row>
    <row r="531" ht="15.75" customHeight="1">
      <c r="I531" s="28"/>
      <c r="J531" s="28"/>
      <c r="K531" s="28"/>
      <c r="L531" s="28"/>
    </row>
    <row r="532" ht="15.75" customHeight="1">
      <c r="I532" s="28"/>
      <c r="J532" s="28"/>
      <c r="K532" s="28"/>
      <c r="L532" s="28"/>
    </row>
    <row r="533" ht="15.75" customHeight="1">
      <c r="I533" s="28"/>
      <c r="J533" s="28"/>
      <c r="K533" s="28"/>
      <c r="L533" s="28"/>
    </row>
    <row r="534" ht="15.75" customHeight="1">
      <c r="I534" s="28"/>
      <c r="J534" s="28"/>
      <c r="K534" s="28"/>
      <c r="L534" s="28"/>
    </row>
    <row r="535" ht="15.75" customHeight="1">
      <c r="I535" s="28"/>
      <c r="J535" s="28"/>
      <c r="K535" s="28"/>
      <c r="L535" s="28"/>
    </row>
    <row r="536" ht="15.75" customHeight="1">
      <c r="I536" s="28"/>
      <c r="J536" s="28"/>
      <c r="K536" s="28"/>
      <c r="L536" s="28"/>
    </row>
    <row r="537" ht="15.75" customHeight="1">
      <c r="I537" s="28"/>
      <c r="J537" s="28"/>
      <c r="K537" s="28"/>
      <c r="L537" s="28"/>
    </row>
    <row r="538" ht="15.75" customHeight="1">
      <c r="I538" s="28"/>
      <c r="J538" s="28"/>
      <c r="K538" s="28"/>
      <c r="L538" s="28"/>
    </row>
    <row r="539" ht="15.75" customHeight="1">
      <c r="I539" s="28"/>
      <c r="J539" s="28"/>
      <c r="K539" s="28"/>
      <c r="L539" s="28"/>
    </row>
    <row r="540" ht="15.75" customHeight="1">
      <c r="I540" s="28"/>
      <c r="J540" s="28"/>
      <c r="K540" s="28"/>
      <c r="L540" s="28"/>
    </row>
    <row r="541" ht="15.75" customHeight="1">
      <c r="I541" s="28"/>
      <c r="J541" s="28"/>
      <c r="K541" s="28"/>
      <c r="L541" s="28"/>
    </row>
    <row r="542" ht="15.75" customHeight="1">
      <c r="I542" s="28"/>
      <c r="J542" s="28"/>
      <c r="K542" s="28"/>
      <c r="L542" s="28"/>
    </row>
    <row r="543" ht="15.75" customHeight="1">
      <c r="I543" s="28"/>
      <c r="J543" s="28"/>
      <c r="K543" s="28"/>
      <c r="L543" s="28"/>
    </row>
    <row r="544" ht="15.75" customHeight="1">
      <c r="I544" s="28"/>
      <c r="J544" s="28"/>
      <c r="K544" s="28"/>
      <c r="L544" s="28"/>
    </row>
    <row r="545" ht="15.75" customHeight="1">
      <c r="I545" s="28"/>
      <c r="J545" s="28"/>
      <c r="K545" s="28"/>
      <c r="L545" s="28"/>
    </row>
    <row r="546" ht="15.75" customHeight="1">
      <c r="I546" s="28"/>
      <c r="J546" s="28"/>
      <c r="K546" s="28"/>
      <c r="L546" s="28"/>
    </row>
    <row r="547" ht="15.75" customHeight="1">
      <c r="I547" s="28"/>
      <c r="J547" s="28"/>
      <c r="K547" s="28"/>
      <c r="L547" s="28"/>
    </row>
    <row r="548" ht="15.75" customHeight="1">
      <c r="I548" s="28"/>
      <c r="J548" s="28"/>
      <c r="K548" s="28"/>
      <c r="L548" s="28"/>
    </row>
    <row r="549" ht="15.75" customHeight="1">
      <c r="I549" s="28"/>
      <c r="J549" s="28"/>
      <c r="K549" s="28"/>
      <c r="L549" s="28"/>
    </row>
    <row r="550" ht="15.75" customHeight="1">
      <c r="I550" s="28"/>
      <c r="J550" s="28"/>
      <c r="K550" s="28"/>
      <c r="L550" s="28"/>
    </row>
    <row r="551" ht="15.75" customHeight="1">
      <c r="I551" s="28"/>
      <c r="J551" s="28"/>
      <c r="K551" s="28"/>
      <c r="L551" s="28"/>
    </row>
    <row r="552" ht="15.75" customHeight="1">
      <c r="I552" s="28"/>
      <c r="J552" s="28"/>
      <c r="K552" s="28"/>
      <c r="L552" s="28"/>
    </row>
    <row r="553" ht="15.75" customHeight="1">
      <c r="I553" s="28"/>
      <c r="J553" s="28"/>
      <c r="K553" s="28"/>
      <c r="L553" s="28"/>
    </row>
    <row r="554" ht="15.75" customHeight="1">
      <c r="I554" s="28"/>
      <c r="J554" s="28"/>
      <c r="K554" s="28"/>
      <c r="L554" s="28"/>
    </row>
    <row r="555" ht="15.75" customHeight="1">
      <c r="I555" s="28"/>
      <c r="J555" s="28"/>
      <c r="K555" s="28"/>
      <c r="L555" s="28"/>
    </row>
    <row r="556" ht="15.75" customHeight="1">
      <c r="I556" s="28"/>
      <c r="J556" s="28"/>
      <c r="K556" s="28"/>
      <c r="L556" s="28"/>
    </row>
    <row r="557" ht="15.75" customHeight="1">
      <c r="I557" s="28"/>
      <c r="J557" s="28"/>
      <c r="K557" s="28"/>
      <c r="L557" s="28"/>
    </row>
    <row r="558" ht="15.75" customHeight="1">
      <c r="I558" s="28"/>
      <c r="J558" s="28"/>
      <c r="K558" s="28"/>
      <c r="L558" s="28"/>
    </row>
    <row r="559" ht="15.75" customHeight="1">
      <c r="I559" s="28"/>
      <c r="J559" s="28"/>
      <c r="K559" s="28"/>
      <c r="L559" s="28"/>
    </row>
    <row r="560" ht="15.75" customHeight="1">
      <c r="I560" s="28"/>
      <c r="J560" s="28"/>
      <c r="K560" s="28"/>
      <c r="L560" s="28"/>
    </row>
    <row r="561" ht="15.75" customHeight="1">
      <c r="I561" s="28"/>
      <c r="J561" s="28"/>
      <c r="K561" s="28"/>
      <c r="L561" s="28"/>
    </row>
    <row r="562" ht="15.75" customHeight="1">
      <c r="I562" s="28"/>
      <c r="J562" s="28"/>
      <c r="K562" s="28"/>
      <c r="L562" s="28"/>
    </row>
    <row r="563" ht="15.75" customHeight="1">
      <c r="I563" s="28"/>
      <c r="J563" s="28"/>
      <c r="K563" s="28"/>
      <c r="L563" s="28"/>
    </row>
    <row r="564" ht="15.75" customHeight="1">
      <c r="I564" s="28"/>
      <c r="J564" s="28"/>
      <c r="K564" s="28"/>
      <c r="L564" s="28"/>
    </row>
    <row r="565" ht="15.75" customHeight="1">
      <c r="I565" s="28"/>
      <c r="J565" s="28"/>
      <c r="K565" s="28"/>
      <c r="L565" s="28"/>
    </row>
    <row r="566" ht="15.75" customHeight="1">
      <c r="I566" s="28"/>
      <c r="J566" s="28"/>
      <c r="K566" s="28"/>
      <c r="L566" s="28"/>
    </row>
    <row r="567" ht="15.75" customHeight="1">
      <c r="I567" s="28"/>
      <c r="J567" s="28"/>
      <c r="K567" s="28"/>
      <c r="L567" s="28"/>
    </row>
    <row r="568" ht="15.75" customHeight="1">
      <c r="I568" s="28"/>
      <c r="J568" s="28"/>
      <c r="K568" s="28"/>
      <c r="L568" s="28"/>
    </row>
    <row r="569" ht="15.75" customHeight="1">
      <c r="I569" s="28"/>
      <c r="J569" s="28"/>
      <c r="K569" s="28"/>
      <c r="L569" s="28"/>
    </row>
    <row r="570" ht="15.75" customHeight="1">
      <c r="I570" s="28"/>
      <c r="J570" s="28"/>
      <c r="K570" s="28"/>
      <c r="L570" s="28"/>
    </row>
    <row r="571" ht="15.75" customHeight="1">
      <c r="I571" s="28"/>
      <c r="J571" s="28"/>
      <c r="K571" s="28"/>
      <c r="L571" s="28"/>
    </row>
    <row r="572" ht="15.75" customHeight="1">
      <c r="I572" s="28"/>
      <c r="J572" s="28"/>
      <c r="K572" s="28"/>
      <c r="L572" s="28"/>
    </row>
    <row r="573" ht="15.75" customHeight="1">
      <c r="I573" s="28"/>
      <c r="J573" s="28"/>
      <c r="K573" s="28"/>
      <c r="L573" s="28"/>
    </row>
    <row r="574" ht="15.75" customHeight="1">
      <c r="I574" s="28"/>
      <c r="J574" s="28"/>
      <c r="K574" s="28"/>
      <c r="L574" s="28"/>
    </row>
    <row r="575" ht="15.75" customHeight="1">
      <c r="I575" s="28"/>
      <c r="J575" s="28"/>
      <c r="K575" s="28"/>
      <c r="L575" s="28"/>
    </row>
    <row r="576" ht="15.75" customHeight="1">
      <c r="I576" s="28"/>
      <c r="J576" s="28"/>
      <c r="K576" s="28"/>
      <c r="L576" s="28"/>
    </row>
    <row r="577" ht="15.75" customHeight="1">
      <c r="I577" s="28"/>
      <c r="J577" s="28"/>
      <c r="K577" s="28"/>
      <c r="L577" s="28"/>
    </row>
    <row r="578" ht="15.75" customHeight="1">
      <c r="I578" s="28"/>
      <c r="J578" s="28"/>
      <c r="K578" s="28"/>
      <c r="L578" s="28"/>
    </row>
    <row r="579" ht="15.75" customHeight="1">
      <c r="I579" s="28"/>
      <c r="J579" s="28"/>
      <c r="K579" s="28"/>
      <c r="L579" s="28"/>
    </row>
    <row r="580" ht="15.75" customHeight="1">
      <c r="I580" s="28"/>
      <c r="J580" s="28"/>
      <c r="K580" s="28"/>
      <c r="L580" s="28"/>
    </row>
    <row r="581" ht="15.75" customHeight="1">
      <c r="I581" s="28"/>
      <c r="J581" s="28"/>
      <c r="K581" s="28"/>
      <c r="L581" s="28"/>
    </row>
    <row r="582" ht="15.75" customHeight="1">
      <c r="I582" s="28"/>
      <c r="J582" s="28"/>
      <c r="K582" s="28"/>
      <c r="L582" s="28"/>
    </row>
    <row r="583" ht="15.75" customHeight="1">
      <c r="I583" s="28"/>
      <c r="J583" s="28"/>
      <c r="K583" s="28"/>
      <c r="L583" s="28"/>
    </row>
    <row r="584" ht="15.75" customHeight="1">
      <c r="I584" s="28"/>
      <c r="J584" s="28"/>
      <c r="K584" s="28"/>
      <c r="L584" s="28"/>
    </row>
    <row r="585" ht="15.75" customHeight="1">
      <c r="I585" s="28"/>
      <c r="J585" s="28"/>
      <c r="K585" s="28"/>
      <c r="L585" s="28"/>
    </row>
    <row r="586" ht="15.75" customHeight="1">
      <c r="I586" s="28"/>
      <c r="J586" s="28"/>
      <c r="K586" s="28"/>
      <c r="L586" s="28"/>
    </row>
    <row r="587" ht="15.75" customHeight="1">
      <c r="I587" s="28"/>
      <c r="J587" s="28"/>
      <c r="K587" s="28"/>
      <c r="L587" s="28"/>
    </row>
    <row r="588" ht="15.75" customHeight="1">
      <c r="I588" s="28"/>
      <c r="J588" s="28"/>
      <c r="K588" s="28"/>
      <c r="L588" s="28"/>
    </row>
    <row r="589" ht="15.75" customHeight="1">
      <c r="I589" s="28"/>
      <c r="J589" s="28"/>
      <c r="K589" s="28"/>
      <c r="L589" s="28"/>
    </row>
    <row r="590" ht="15.75" customHeight="1">
      <c r="I590" s="28"/>
      <c r="J590" s="28"/>
      <c r="K590" s="28"/>
      <c r="L590" s="28"/>
    </row>
    <row r="591" ht="15.75" customHeight="1">
      <c r="I591" s="28"/>
      <c r="J591" s="28"/>
      <c r="K591" s="28"/>
      <c r="L591" s="28"/>
    </row>
    <row r="592" ht="15.75" customHeight="1">
      <c r="I592" s="28"/>
      <c r="J592" s="28"/>
      <c r="K592" s="28"/>
      <c r="L592" s="28"/>
    </row>
    <row r="593" ht="15.75" customHeight="1">
      <c r="I593" s="28"/>
      <c r="J593" s="28"/>
      <c r="K593" s="28"/>
      <c r="L593" s="28"/>
    </row>
    <row r="594" ht="15.75" customHeight="1">
      <c r="I594" s="28"/>
      <c r="J594" s="28"/>
      <c r="K594" s="28"/>
      <c r="L594" s="28"/>
    </row>
    <row r="595" ht="15.75" customHeight="1">
      <c r="I595" s="28"/>
      <c r="J595" s="28"/>
      <c r="K595" s="28"/>
      <c r="L595" s="28"/>
    </row>
    <row r="596" ht="15.75" customHeight="1">
      <c r="I596" s="28"/>
      <c r="J596" s="28"/>
      <c r="K596" s="28"/>
      <c r="L596" s="28"/>
    </row>
    <row r="597" ht="15.75" customHeight="1">
      <c r="I597" s="28"/>
      <c r="J597" s="28"/>
      <c r="K597" s="28"/>
      <c r="L597" s="28"/>
    </row>
    <row r="598" ht="15.75" customHeight="1">
      <c r="I598" s="28"/>
      <c r="J598" s="28"/>
      <c r="K598" s="28"/>
      <c r="L598" s="28"/>
    </row>
    <row r="599" ht="15.75" customHeight="1">
      <c r="I599" s="28"/>
      <c r="J599" s="28"/>
      <c r="K599" s="28"/>
      <c r="L599" s="28"/>
    </row>
    <row r="600" ht="15.75" customHeight="1">
      <c r="I600" s="28"/>
      <c r="J600" s="28"/>
      <c r="K600" s="28"/>
      <c r="L600" s="28"/>
    </row>
    <row r="601" ht="15.75" customHeight="1">
      <c r="I601" s="28"/>
      <c r="J601" s="28"/>
      <c r="K601" s="28"/>
      <c r="L601" s="28"/>
    </row>
    <row r="602" ht="15.75" customHeight="1">
      <c r="I602" s="28"/>
      <c r="J602" s="28"/>
      <c r="K602" s="28"/>
      <c r="L602" s="28"/>
    </row>
    <row r="603" ht="15.75" customHeight="1">
      <c r="I603" s="28"/>
      <c r="J603" s="28"/>
      <c r="K603" s="28"/>
      <c r="L603" s="28"/>
    </row>
    <row r="604" ht="15.75" customHeight="1">
      <c r="I604" s="28"/>
      <c r="J604" s="28"/>
      <c r="K604" s="28"/>
      <c r="L604" s="28"/>
    </row>
    <row r="605" ht="15.75" customHeight="1">
      <c r="I605" s="28"/>
      <c r="J605" s="28"/>
      <c r="K605" s="28"/>
      <c r="L605" s="28"/>
    </row>
    <row r="606" ht="15.75" customHeight="1">
      <c r="I606" s="28"/>
      <c r="J606" s="28"/>
      <c r="K606" s="28"/>
      <c r="L606" s="28"/>
    </row>
    <row r="607" ht="15.75" customHeight="1">
      <c r="I607" s="28"/>
      <c r="J607" s="28"/>
      <c r="K607" s="28"/>
      <c r="L607" s="28"/>
    </row>
    <row r="608" ht="15.75" customHeight="1">
      <c r="I608" s="28"/>
      <c r="J608" s="28"/>
      <c r="K608" s="28"/>
      <c r="L608" s="28"/>
    </row>
    <row r="609" ht="15.75" customHeight="1">
      <c r="I609" s="28"/>
      <c r="J609" s="28"/>
      <c r="K609" s="28"/>
      <c r="L609" s="28"/>
    </row>
    <row r="610" ht="15.75" customHeight="1">
      <c r="I610" s="28"/>
      <c r="J610" s="28"/>
      <c r="K610" s="28"/>
      <c r="L610" s="28"/>
    </row>
    <row r="611" ht="15.75" customHeight="1">
      <c r="I611" s="28"/>
      <c r="J611" s="28"/>
      <c r="K611" s="28"/>
      <c r="L611" s="28"/>
    </row>
    <row r="612" ht="15.75" customHeight="1">
      <c r="I612" s="28"/>
      <c r="J612" s="28"/>
      <c r="K612" s="28"/>
      <c r="L612" s="28"/>
    </row>
    <row r="613" ht="15.75" customHeight="1">
      <c r="I613" s="28"/>
      <c r="J613" s="28"/>
      <c r="K613" s="28"/>
      <c r="L613" s="28"/>
    </row>
    <row r="614" ht="15.75" customHeight="1">
      <c r="I614" s="28"/>
      <c r="J614" s="28"/>
      <c r="K614" s="28"/>
      <c r="L614" s="28"/>
    </row>
    <row r="615" ht="15.75" customHeight="1">
      <c r="I615" s="28"/>
      <c r="J615" s="28"/>
      <c r="K615" s="28"/>
      <c r="L615" s="28"/>
    </row>
    <row r="616" ht="15.75" customHeight="1">
      <c r="I616" s="28"/>
      <c r="J616" s="28"/>
      <c r="K616" s="28"/>
      <c r="L616" s="28"/>
    </row>
    <row r="617" ht="15.75" customHeight="1">
      <c r="I617" s="28"/>
      <c r="J617" s="28"/>
      <c r="K617" s="28"/>
      <c r="L617" s="28"/>
    </row>
    <row r="618" ht="15.75" customHeight="1">
      <c r="I618" s="28"/>
      <c r="J618" s="28"/>
      <c r="K618" s="28"/>
      <c r="L618" s="28"/>
    </row>
    <row r="619" ht="15.75" customHeight="1">
      <c r="I619" s="28"/>
      <c r="J619" s="28"/>
      <c r="K619" s="28"/>
      <c r="L619" s="28"/>
    </row>
    <row r="620" ht="15.75" customHeight="1">
      <c r="I620" s="28"/>
      <c r="J620" s="28"/>
      <c r="K620" s="28"/>
      <c r="L620" s="28"/>
    </row>
    <row r="621" ht="15.75" customHeight="1">
      <c r="I621" s="28"/>
      <c r="J621" s="28"/>
      <c r="K621" s="28"/>
      <c r="L621" s="28"/>
    </row>
    <row r="622" ht="15.75" customHeight="1">
      <c r="I622" s="28"/>
      <c r="J622" s="28"/>
      <c r="K622" s="28"/>
      <c r="L622" s="28"/>
    </row>
    <row r="623" ht="15.75" customHeight="1">
      <c r="I623" s="28"/>
      <c r="J623" s="28"/>
      <c r="K623" s="28"/>
      <c r="L623" s="28"/>
    </row>
    <row r="624" ht="15.75" customHeight="1">
      <c r="I624" s="28"/>
      <c r="J624" s="28"/>
      <c r="K624" s="28"/>
      <c r="L624" s="28"/>
    </row>
    <row r="625" ht="15.75" customHeight="1">
      <c r="I625" s="28"/>
      <c r="J625" s="28"/>
      <c r="K625" s="28"/>
      <c r="L625" s="28"/>
    </row>
    <row r="626" ht="15.75" customHeight="1">
      <c r="I626" s="28"/>
      <c r="J626" s="28"/>
      <c r="K626" s="28"/>
      <c r="L626" s="28"/>
    </row>
    <row r="627" ht="15.75" customHeight="1">
      <c r="I627" s="28"/>
      <c r="J627" s="28"/>
      <c r="K627" s="28"/>
      <c r="L627" s="28"/>
    </row>
    <row r="628" ht="15.75" customHeight="1">
      <c r="I628" s="28"/>
      <c r="J628" s="28"/>
      <c r="K628" s="28"/>
      <c r="L628" s="28"/>
    </row>
    <row r="629" ht="15.75" customHeight="1">
      <c r="I629" s="28"/>
      <c r="J629" s="28"/>
      <c r="K629" s="28"/>
      <c r="L629" s="28"/>
    </row>
    <row r="630" ht="15.75" customHeight="1">
      <c r="I630" s="28"/>
      <c r="J630" s="28"/>
      <c r="K630" s="28"/>
      <c r="L630" s="28"/>
    </row>
    <row r="631" ht="15.75" customHeight="1">
      <c r="I631" s="28"/>
      <c r="J631" s="28"/>
      <c r="K631" s="28"/>
      <c r="L631" s="28"/>
    </row>
    <row r="632" ht="15.75" customHeight="1">
      <c r="I632" s="28"/>
      <c r="J632" s="28"/>
      <c r="K632" s="28"/>
      <c r="L632" s="28"/>
    </row>
    <row r="633" ht="15.75" customHeight="1">
      <c r="I633" s="28"/>
      <c r="J633" s="28"/>
      <c r="K633" s="28"/>
      <c r="L633" s="28"/>
    </row>
    <row r="634" ht="15.75" customHeight="1">
      <c r="I634" s="28"/>
      <c r="J634" s="28"/>
      <c r="K634" s="28"/>
      <c r="L634" s="28"/>
    </row>
    <row r="635" ht="15.75" customHeight="1">
      <c r="I635" s="28"/>
      <c r="J635" s="28"/>
      <c r="K635" s="28"/>
      <c r="L635" s="28"/>
    </row>
    <row r="636" ht="15.75" customHeight="1">
      <c r="I636" s="28"/>
      <c r="J636" s="28"/>
      <c r="K636" s="28"/>
      <c r="L636" s="28"/>
    </row>
    <row r="637" ht="15.75" customHeight="1">
      <c r="I637" s="28"/>
      <c r="J637" s="28"/>
      <c r="K637" s="28"/>
      <c r="L637" s="28"/>
    </row>
    <row r="638" ht="15.75" customHeight="1">
      <c r="I638" s="28"/>
      <c r="J638" s="28"/>
      <c r="K638" s="28"/>
      <c r="L638" s="28"/>
    </row>
    <row r="639" ht="15.75" customHeight="1">
      <c r="I639" s="28"/>
      <c r="J639" s="28"/>
      <c r="K639" s="28"/>
      <c r="L639" s="28"/>
    </row>
    <row r="640" ht="15.75" customHeight="1">
      <c r="I640" s="28"/>
      <c r="J640" s="28"/>
      <c r="K640" s="28"/>
      <c r="L640" s="28"/>
    </row>
    <row r="641" ht="15.75" customHeight="1">
      <c r="I641" s="28"/>
      <c r="J641" s="28"/>
      <c r="K641" s="28"/>
      <c r="L641" s="28"/>
    </row>
    <row r="642" ht="15.75" customHeight="1">
      <c r="I642" s="28"/>
      <c r="J642" s="28"/>
      <c r="K642" s="28"/>
      <c r="L642" s="28"/>
    </row>
    <row r="643" ht="15.75" customHeight="1">
      <c r="I643" s="28"/>
      <c r="J643" s="28"/>
      <c r="K643" s="28"/>
      <c r="L643" s="28"/>
    </row>
    <row r="644" ht="15.75" customHeight="1">
      <c r="I644" s="28"/>
      <c r="J644" s="28"/>
      <c r="K644" s="28"/>
      <c r="L644" s="28"/>
    </row>
    <row r="645" ht="15.75" customHeight="1">
      <c r="I645" s="28"/>
      <c r="J645" s="28"/>
      <c r="K645" s="28"/>
      <c r="L645" s="28"/>
    </row>
    <row r="646" ht="15.75" customHeight="1">
      <c r="I646" s="28"/>
      <c r="J646" s="28"/>
      <c r="K646" s="28"/>
      <c r="L646" s="28"/>
    </row>
    <row r="647" ht="15.75" customHeight="1">
      <c r="I647" s="28"/>
      <c r="J647" s="28"/>
      <c r="K647" s="28"/>
      <c r="L647" s="28"/>
    </row>
    <row r="648" ht="15.75" customHeight="1">
      <c r="I648" s="28"/>
      <c r="J648" s="28"/>
      <c r="K648" s="28"/>
      <c r="L648" s="28"/>
    </row>
    <row r="649" ht="15.75" customHeight="1">
      <c r="I649" s="28"/>
      <c r="J649" s="28"/>
      <c r="K649" s="28"/>
      <c r="L649" s="28"/>
    </row>
    <row r="650" ht="15.75" customHeight="1">
      <c r="I650" s="28"/>
      <c r="J650" s="28"/>
      <c r="K650" s="28"/>
      <c r="L650" s="28"/>
    </row>
    <row r="651" ht="15.75" customHeight="1">
      <c r="I651" s="28"/>
      <c r="J651" s="28"/>
      <c r="K651" s="28"/>
      <c r="L651" s="28"/>
    </row>
    <row r="652" ht="15.75" customHeight="1">
      <c r="I652" s="28"/>
      <c r="J652" s="28"/>
      <c r="K652" s="28"/>
      <c r="L652" s="28"/>
    </row>
    <row r="653" ht="15.75" customHeight="1">
      <c r="I653" s="28"/>
      <c r="J653" s="28"/>
      <c r="K653" s="28"/>
      <c r="L653" s="28"/>
    </row>
    <row r="654" ht="15.75" customHeight="1">
      <c r="I654" s="28"/>
      <c r="J654" s="28"/>
      <c r="K654" s="28"/>
      <c r="L654" s="28"/>
    </row>
    <row r="655" ht="15.75" customHeight="1">
      <c r="I655" s="28"/>
      <c r="J655" s="28"/>
      <c r="K655" s="28"/>
      <c r="L655" s="28"/>
    </row>
    <row r="656" ht="15.75" customHeight="1">
      <c r="I656" s="28"/>
      <c r="J656" s="28"/>
      <c r="K656" s="28"/>
      <c r="L656" s="28"/>
    </row>
    <row r="657" ht="15.75" customHeight="1">
      <c r="I657" s="28"/>
      <c r="J657" s="28"/>
      <c r="K657" s="28"/>
      <c r="L657" s="28"/>
    </row>
    <row r="658" ht="15.75" customHeight="1">
      <c r="I658" s="28"/>
      <c r="J658" s="28"/>
      <c r="K658" s="28"/>
      <c r="L658" s="28"/>
    </row>
    <row r="659" ht="15.75" customHeight="1">
      <c r="I659" s="28"/>
      <c r="J659" s="28"/>
      <c r="K659" s="28"/>
      <c r="L659" s="28"/>
    </row>
    <row r="660" ht="15.75" customHeight="1">
      <c r="I660" s="28"/>
      <c r="J660" s="28"/>
      <c r="K660" s="28"/>
      <c r="L660" s="28"/>
    </row>
    <row r="661" ht="15.75" customHeight="1">
      <c r="I661" s="28"/>
      <c r="J661" s="28"/>
      <c r="K661" s="28"/>
      <c r="L661" s="28"/>
    </row>
    <row r="662" ht="15.75" customHeight="1">
      <c r="I662" s="28"/>
      <c r="J662" s="28"/>
      <c r="K662" s="28"/>
      <c r="L662" s="28"/>
    </row>
    <row r="663" ht="15.75" customHeight="1">
      <c r="I663" s="28"/>
      <c r="J663" s="28"/>
      <c r="K663" s="28"/>
      <c r="L663" s="28"/>
    </row>
    <row r="664" ht="15.75" customHeight="1">
      <c r="I664" s="28"/>
      <c r="J664" s="28"/>
      <c r="K664" s="28"/>
      <c r="L664" s="28"/>
    </row>
    <row r="665" ht="15.75" customHeight="1">
      <c r="I665" s="28"/>
      <c r="J665" s="28"/>
      <c r="K665" s="28"/>
      <c r="L665" s="28"/>
    </row>
    <row r="666" ht="15.75" customHeight="1">
      <c r="I666" s="28"/>
      <c r="J666" s="28"/>
      <c r="K666" s="28"/>
      <c r="L666" s="28"/>
    </row>
    <row r="667" ht="15.75" customHeight="1">
      <c r="I667" s="28"/>
      <c r="J667" s="28"/>
      <c r="K667" s="28"/>
      <c r="L667" s="28"/>
    </row>
    <row r="668" ht="15.75" customHeight="1">
      <c r="I668" s="28"/>
      <c r="J668" s="28"/>
      <c r="K668" s="28"/>
      <c r="L668" s="28"/>
    </row>
    <row r="669" ht="15.75" customHeight="1">
      <c r="I669" s="28"/>
      <c r="J669" s="28"/>
      <c r="K669" s="28"/>
      <c r="L669" s="28"/>
    </row>
    <row r="670" ht="15.75" customHeight="1">
      <c r="I670" s="28"/>
      <c r="J670" s="28"/>
      <c r="K670" s="28"/>
      <c r="L670" s="28"/>
    </row>
    <row r="671" ht="15.75" customHeight="1">
      <c r="I671" s="28"/>
      <c r="J671" s="28"/>
      <c r="K671" s="28"/>
      <c r="L671" s="28"/>
    </row>
    <row r="672" ht="15.75" customHeight="1">
      <c r="I672" s="28"/>
      <c r="J672" s="28"/>
      <c r="K672" s="28"/>
      <c r="L672" s="28"/>
    </row>
    <row r="673" ht="15.75" customHeight="1">
      <c r="I673" s="28"/>
      <c r="J673" s="28"/>
      <c r="K673" s="28"/>
      <c r="L673" s="28"/>
    </row>
    <row r="674" ht="15.75" customHeight="1">
      <c r="I674" s="28"/>
      <c r="J674" s="28"/>
      <c r="K674" s="28"/>
      <c r="L674" s="28"/>
    </row>
    <row r="675" ht="15.75" customHeight="1">
      <c r="I675" s="28"/>
      <c r="J675" s="28"/>
      <c r="K675" s="28"/>
      <c r="L675" s="28"/>
    </row>
    <row r="676" ht="15.75" customHeight="1">
      <c r="I676" s="28"/>
      <c r="J676" s="28"/>
      <c r="K676" s="28"/>
      <c r="L676" s="28"/>
    </row>
    <row r="677" ht="15.75" customHeight="1">
      <c r="I677" s="28"/>
      <c r="J677" s="28"/>
      <c r="K677" s="28"/>
      <c r="L677" s="28"/>
    </row>
    <row r="678" ht="15.75" customHeight="1">
      <c r="I678" s="28"/>
      <c r="J678" s="28"/>
      <c r="K678" s="28"/>
      <c r="L678" s="28"/>
    </row>
    <row r="679" ht="15.75" customHeight="1">
      <c r="I679" s="28"/>
      <c r="J679" s="28"/>
      <c r="K679" s="28"/>
      <c r="L679" s="28"/>
    </row>
    <row r="680" ht="15.75" customHeight="1">
      <c r="I680" s="28"/>
      <c r="J680" s="28"/>
      <c r="K680" s="28"/>
      <c r="L680" s="28"/>
    </row>
    <row r="681" ht="15.75" customHeight="1">
      <c r="I681" s="28"/>
      <c r="J681" s="28"/>
      <c r="K681" s="28"/>
      <c r="L681" s="28"/>
    </row>
    <row r="682" ht="15.75" customHeight="1">
      <c r="I682" s="28"/>
      <c r="J682" s="28"/>
      <c r="K682" s="28"/>
      <c r="L682" s="28"/>
    </row>
    <row r="683" ht="15.75" customHeight="1">
      <c r="I683" s="28"/>
      <c r="J683" s="28"/>
      <c r="K683" s="28"/>
      <c r="L683" s="28"/>
    </row>
    <row r="684" ht="15.75" customHeight="1">
      <c r="I684" s="28"/>
      <c r="J684" s="28"/>
      <c r="K684" s="28"/>
      <c r="L684" s="28"/>
    </row>
    <row r="685" ht="15.75" customHeight="1">
      <c r="I685" s="28"/>
      <c r="J685" s="28"/>
      <c r="K685" s="28"/>
      <c r="L685" s="28"/>
    </row>
    <row r="686" ht="15.75" customHeight="1">
      <c r="I686" s="28"/>
      <c r="J686" s="28"/>
      <c r="K686" s="28"/>
      <c r="L686" s="28"/>
    </row>
    <row r="687" ht="15.75" customHeight="1">
      <c r="I687" s="28"/>
      <c r="J687" s="28"/>
      <c r="K687" s="28"/>
      <c r="L687" s="28"/>
    </row>
    <row r="688" ht="15.75" customHeight="1">
      <c r="I688" s="28"/>
      <c r="J688" s="28"/>
      <c r="K688" s="28"/>
      <c r="L688" s="28"/>
    </row>
    <row r="689" ht="15.75" customHeight="1">
      <c r="I689" s="28"/>
      <c r="J689" s="28"/>
      <c r="K689" s="28"/>
      <c r="L689" s="28"/>
    </row>
    <row r="690" ht="15.75" customHeight="1">
      <c r="I690" s="28"/>
      <c r="J690" s="28"/>
      <c r="K690" s="28"/>
      <c r="L690" s="28"/>
    </row>
    <row r="691" ht="15.75" customHeight="1">
      <c r="I691" s="28"/>
      <c r="J691" s="28"/>
      <c r="K691" s="28"/>
      <c r="L691" s="28"/>
    </row>
    <row r="692" ht="15.75" customHeight="1">
      <c r="I692" s="28"/>
      <c r="J692" s="28"/>
      <c r="K692" s="28"/>
      <c r="L692" s="28"/>
    </row>
    <row r="693" ht="15.75" customHeight="1">
      <c r="I693" s="28"/>
      <c r="J693" s="28"/>
      <c r="K693" s="28"/>
      <c r="L693" s="28"/>
    </row>
    <row r="694" ht="15.75" customHeight="1">
      <c r="I694" s="28"/>
      <c r="J694" s="28"/>
      <c r="K694" s="28"/>
      <c r="L694" s="28"/>
    </row>
    <row r="695" ht="15.75" customHeight="1">
      <c r="I695" s="28"/>
      <c r="J695" s="28"/>
      <c r="K695" s="28"/>
      <c r="L695" s="28"/>
    </row>
    <row r="696" ht="15.75" customHeight="1">
      <c r="I696" s="28"/>
      <c r="J696" s="28"/>
      <c r="K696" s="28"/>
      <c r="L696" s="28"/>
    </row>
    <row r="697" ht="15.75" customHeight="1">
      <c r="I697" s="28"/>
      <c r="J697" s="28"/>
      <c r="K697" s="28"/>
      <c r="L697" s="28"/>
    </row>
    <row r="698" ht="15.75" customHeight="1">
      <c r="I698" s="28"/>
      <c r="J698" s="28"/>
      <c r="K698" s="28"/>
      <c r="L698" s="28"/>
    </row>
    <row r="699" ht="15.75" customHeight="1">
      <c r="I699" s="28"/>
      <c r="J699" s="28"/>
      <c r="K699" s="28"/>
      <c r="L699" s="28"/>
    </row>
    <row r="700" ht="15.75" customHeight="1">
      <c r="I700" s="28"/>
      <c r="J700" s="28"/>
      <c r="K700" s="28"/>
      <c r="L700" s="28"/>
    </row>
    <row r="701" ht="15.75" customHeight="1">
      <c r="I701" s="28"/>
      <c r="J701" s="28"/>
      <c r="K701" s="28"/>
      <c r="L701" s="28"/>
    </row>
    <row r="702" ht="15.75" customHeight="1">
      <c r="I702" s="28"/>
      <c r="J702" s="28"/>
      <c r="K702" s="28"/>
      <c r="L702" s="28"/>
    </row>
    <row r="703" ht="15.75" customHeight="1">
      <c r="I703" s="28"/>
      <c r="J703" s="28"/>
      <c r="K703" s="28"/>
      <c r="L703" s="28"/>
    </row>
    <row r="704" ht="15.75" customHeight="1">
      <c r="I704" s="28"/>
      <c r="J704" s="28"/>
      <c r="K704" s="28"/>
      <c r="L704" s="28"/>
    </row>
    <row r="705" ht="15.75" customHeight="1">
      <c r="I705" s="28"/>
      <c r="J705" s="28"/>
      <c r="K705" s="28"/>
      <c r="L705" s="28"/>
    </row>
    <row r="706" ht="15.75" customHeight="1">
      <c r="I706" s="28"/>
      <c r="J706" s="28"/>
      <c r="K706" s="28"/>
      <c r="L706" s="28"/>
    </row>
    <row r="707" ht="15.75" customHeight="1">
      <c r="I707" s="28"/>
      <c r="J707" s="28"/>
      <c r="K707" s="28"/>
      <c r="L707" s="28"/>
    </row>
    <row r="708" ht="15.75" customHeight="1">
      <c r="I708" s="28"/>
      <c r="J708" s="28"/>
      <c r="K708" s="28"/>
      <c r="L708" s="28"/>
    </row>
    <row r="709" ht="15.75" customHeight="1">
      <c r="I709" s="28"/>
      <c r="J709" s="28"/>
      <c r="K709" s="28"/>
      <c r="L709" s="28"/>
    </row>
    <row r="710" ht="15.75" customHeight="1">
      <c r="I710" s="28"/>
      <c r="J710" s="28"/>
      <c r="K710" s="28"/>
      <c r="L710" s="28"/>
    </row>
    <row r="711" ht="15.75" customHeight="1">
      <c r="I711" s="28"/>
      <c r="J711" s="28"/>
      <c r="K711" s="28"/>
      <c r="L711" s="28"/>
    </row>
    <row r="712" ht="15.75" customHeight="1">
      <c r="I712" s="28"/>
      <c r="J712" s="28"/>
      <c r="K712" s="28"/>
      <c r="L712" s="28"/>
    </row>
    <row r="713" ht="15.75" customHeight="1">
      <c r="I713" s="28"/>
      <c r="J713" s="28"/>
      <c r="K713" s="28"/>
      <c r="L713" s="28"/>
    </row>
    <row r="714" ht="15.75" customHeight="1">
      <c r="I714" s="28"/>
      <c r="J714" s="28"/>
      <c r="K714" s="28"/>
      <c r="L714" s="28"/>
    </row>
    <row r="715" ht="15.75" customHeight="1">
      <c r="I715" s="28"/>
      <c r="J715" s="28"/>
      <c r="K715" s="28"/>
      <c r="L715" s="28"/>
    </row>
    <row r="716" ht="15.75" customHeight="1">
      <c r="I716" s="28"/>
      <c r="J716" s="28"/>
      <c r="K716" s="28"/>
      <c r="L716" s="28"/>
    </row>
    <row r="717" ht="15.75" customHeight="1">
      <c r="I717" s="28"/>
      <c r="J717" s="28"/>
      <c r="K717" s="28"/>
      <c r="L717" s="28"/>
    </row>
    <row r="718" ht="15.75" customHeight="1">
      <c r="I718" s="28"/>
      <c r="J718" s="28"/>
      <c r="K718" s="28"/>
      <c r="L718" s="28"/>
    </row>
    <row r="719" ht="15.75" customHeight="1">
      <c r="I719" s="28"/>
      <c r="J719" s="28"/>
      <c r="K719" s="28"/>
      <c r="L719" s="28"/>
    </row>
    <row r="720" ht="15.75" customHeight="1">
      <c r="I720" s="28"/>
      <c r="J720" s="28"/>
      <c r="K720" s="28"/>
      <c r="L720" s="28"/>
    </row>
    <row r="721" ht="15.75" customHeight="1">
      <c r="I721" s="28"/>
      <c r="J721" s="28"/>
      <c r="K721" s="28"/>
      <c r="L721" s="28"/>
    </row>
    <row r="722" ht="15.75" customHeight="1">
      <c r="I722" s="28"/>
      <c r="J722" s="28"/>
      <c r="K722" s="28"/>
      <c r="L722" s="28"/>
    </row>
    <row r="723" ht="15.75" customHeight="1">
      <c r="I723" s="28"/>
      <c r="J723" s="28"/>
      <c r="K723" s="28"/>
      <c r="L723" s="28"/>
    </row>
    <row r="724" ht="15.75" customHeight="1">
      <c r="I724" s="28"/>
      <c r="J724" s="28"/>
      <c r="K724" s="28"/>
      <c r="L724" s="28"/>
    </row>
    <row r="725" ht="15.75" customHeight="1">
      <c r="I725" s="28"/>
      <c r="J725" s="28"/>
      <c r="K725" s="28"/>
      <c r="L725" s="28"/>
    </row>
    <row r="726" ht="15.75" customHeight="1">
      <c r="I726" s="28"/>
      <c r="J726" s="28"/>
      <c r="K726" s="28"/>
      <c r="L726" s="28"/>
    </row>
    <row r="727" ht="15.75" customHeight="1">
      <c r="I727" s="28"/>
      <c r="J727" s="28"/>
      <c r="K727" s="28"/>
      <c r="L727" s="28"/>
    </row>
    <row r="728" ht="15.75" customHeight="1">
      <c r="I728" s="28"/>
      <c r="J728" s="28"/>
      <c r="K728" s="28"/>
      <c r="L728" s="28"/>
    </row>
    <row r="729" ht="15.75" customHeight="1">
      <c r="I729" s="28"/>
      <c r="J729" s="28"/>
      <c r="K729" s="28"/>
      <c r="L729" s="28"/>
    </row>
    <row r="730" ht="15.75" customHeight="1">
      <c r="I730" s="28"/>
      <c r="J730" s="28"/>
      <c r="K730" s="28"/>
      <c r="L730" s="28"/>
    </row>
    <row r="731" ht="15.75" customHeight="1">
      <c r="I731" s="28"/>
      <c r="J731" s="28"/>
      <c r="K731" s="28"/>
      <c r="L731" s="28"/>
    </row>
    <row r="732" ht="15.75" customHeight="1">
      <c r="I732" s="28"/>
      <c r="J732" s="28"/>
      <c r="K732" s="28"/>
      <c r="L732" s="28"/>
    </row>
    <row r="733" ht="15.75" customHeight="1">
      <c r="I733" s="28"/>
      <c r="J733" s="28"/>
      <c r="K733" s="28"/>
      <c r="L733" s="28"/>
    </row>
    <row r="734" ht="15.75" customHeight="1">
      <c r="I734" s="28"/>
      <c r="J734" s="28"/>
      <c r="K734" s="28"/>
      <c r="L734" s="28"/>
    </row>
    <row r="735" ht="15.75" customHeight="1">
      <c r="I735" s="28"/>
      <c r="J735" s="28"/>
      <c r="K735" s="28"/>
      <c r="L735" s="28"/>
    </row>
    <row r="736" ht="15.75" customHeight="1">
      <c r="I736" s="28"/>
      <c r="J736" s="28"/>
      <c r="K736" s="28"/>
      <c r="L736" s="28"/>
    </row>
    <row r="737" ht="15.75" customHeight="1">
      <c r="I737" s="28"/>
      <c r="J737" s="28"/>
      <c r="K737" s="28"/>
      <c r="L737" s="28"/>
    </row>
    <row r="738" ht="15.75" customHeight="1">
      <c r="I738" s="28"/>
      <c r="J738" s="28"/>
      <c r="K738" s="28"/>
      <c r="L738" s="28"/>
    </row>
    <row r="739" ht="15.75" customHeight="1">
      <c r="I739" s="28"/>
      <c r="J739" s="28"/>
      <c r="K739" s="28"/>
      <c r="L739" s="28"/>
    </row>
    <row r="740" ht="15.75" customHeight="1">
      <c r="I740" s="28"/>
      <c r="J740" s="28"/>
      <c r="K740" s="28"/>
      <c r="L740" s="28"/>
    </row>
    <row r="741" ht="15.75" customHeight="1">
      <c r="I741" s="28"/>
      <c r="J741" s="28"/>
      <c r="K741" s="28"/>
      <c r="L741" s="28"/>
    </row>
    <row r="742" ht="15.75" customHeight="1">
      <c r="I742" s="28"/>
      <c r="J742" s="28"/>
      <c r="K742" s="28"/>
      <c r="L742" s="28"/>
    </row>
    <row r="743" ht="15.75" customHeight="1">
      <c r="I743" s="28"/>
      <c r="J743" s="28"/>
      <c r="K743" s="28"/>
      <c r="L743" s="28"/>
    </row>
    <row r="744" ht="15.75" customHeight="1">
      <c r="I744" s="28"/>
      <c r="J744" s="28"/>
      <c r="K744" s="28"/>
      <c r="L744" s="28"/>
    </row>
    <row r="745" ht="15.75" customHeight="1">
      <c r="I745" s="28"/>
      <c r="J745" s="28"/>
      <c r="K745" s="28"/>
      <c r="L745" s="28"/>
    </row>
    <row r="746" ht="15.75" customHeight="1">
      <c r="I746" s="28"/>
      <c r="J746" s="28"/>
      <c r="K746" s="28"/>
      <c r="L746" s="28"/>
    </row>
    <row r="747" ht="15.75" customHeight="1">
      <c r="I747" s="28"/>
      <c r="J747" s="28"/>
      <c r="K747" s="28"/>
      <c r="L747" s="28"/>
    </row>
    <row r="748" ht="15.75" customHeight="1">
      <c r="I748" s="28"/>
      <c r="J748" s="28"/>
      <c r="K748" s="28"/>
      <c r="L748" s="28"/>
    </row>
    <row r="749" ht="15.75" customHeight="1">
      <c r="I749" s="28"/>
      <c r="J749" s="28"/>
      <c r="K749" s="28"/>
      <c r="L749" s="28"/>
    </row>
    <row r="750" ht="15.75" customHeight="1">
      <c r="I750" s="28"/>
      <c r="J750" s="28"/>
      <c r="K750" s="28"/>
      <c r="L750" s="28"/>
    </row>
    <row r="751" ht="15.75" customHeight="1">
      <c r="I751" s="28"/>
      <c r="J751" s="28"/>
      <c r="K751" s="28"/>
      <c r="L751" s="28"/>
    </row>
    <row r="752" ht="15.75" customHeight="1">
      <c r="I752" s="28"/>
      <c r="J752" s="28"/>
      <c r="K752" s="28"/>
      <c r="L752" s="28"/>
    </row>
    <row r="753" ht="15.75" customHeight="1">
      <c r="I753" s="28"/>
      <c r="J753" s="28"/>
      <c r="K753" s="28"/>
      <c r="L753" s="28"/>
    </row>
    <row r="754" ht="15.75" customHeight="1">
      <c r="I754" s="28"/>
      <c r="J754" s="28"/>
      <c r="K754" s="28"/>
      <c r="L754" s="28"/>
    </row>
    <row r="755" ht="15.75" customHeight="1">
      <c r="I755" s="28"/>
      <c r="J755" s="28"/>
      <c r="K755" s="28"/>
      <c r="L755" s="28"/>
    </row>
    <row r="756" ht="15.75" customHeight="1">
      <c r="I756" s="28"/>
      <c r="J756" s="28"/>
      <c r="K756" s="28"/>
      <c r="L756" s="28"/>
    </row>
    <row r="757" ht="15.75" customHeight="1">
      <c r="I757" s="28"/>
      <c r="J757" s="28"/>
      <c r="K757" s="28"/>
      <c r="L757" s="28"/>
    </row>
    <row r="758" ht="15.75" customHeight="1">
      <c r="I758" s="28"/>
      <c r="J758" s="28"/>
      <c r="K758" s="28"/>
      <c r="L758" s="28"/>
    </row>
    <row r="759" ht="15.75" customHeight="1">
      <c r="I759" s="28"/>
      <c r="J759" s="28"/>
      <c r="K759" s="28"/>
      <c r="L759" s="28"/>
    </row>
    <row r="760" ht="15.75" customHeight="1">
      <c r="I760" s="28"/>
      <c r="J760" s="28"/>
      <c r="K760" s="28"/>
      <c r="L760" s="28"/>
    </row>
    <row r="761" ht="15.75" customHeight="1">
      <c r="I761" s="28"/>
      <c r="J761" s="28"/>
      <c r="K761" s="28"/>
      <c r="L761" s="28"/>
    </row>
    <row r="762" ht="15.75" customHeight="1">
      <c r="I762" s="28"/>
      <c r="J762" s="28"/>
      <c r="K762" s="28"/>
      <c r="L762" s="28"/>
    </row>
    <row r="763" ht="15.75" customHeight="1">
      <c r="I763" s="28"/>
      <c r="J763" s="28"/>
      <c r="K763" s="28"/>
      <c r="L763" s="28"/>
    </row>
    <row r="764" ht="15.75" customHeight="1">
      <c r="I764" s="28"/>
      <c r="J764" s="28"/>
      <c r="K764" s="28"/>
      <c r="L764" s="28"/>
    </row>
    <row r="765" ht="15.75" customHeight="1">
      <c r="I765" s="28"/>
      <c r="J765" s="28"/>
      <c r="K765" s="28"/>
      <c r="L765" s="28"/>
    </row>
    <row r="766" ht="15.75" customHeight="1">
      <c r="I766" s="28"/>
      <c r="J766" s="28"/>
      <c r="K766" s="28"/>
      <c r="L766" s="28"/>
    </row>
    <row r="767" ht="15.75" customHeight="1">
      <c r="I767" s="28"/>
      <c r="J767" s="28"/>
      <c r="K767" s="28"/>
      <c r="L767" s="28"/>
    </row>
    <row r="768" ht="15.75" customHeight="1">
      <c r="I768" s="28"/>
      <c r="J768" s="28"/>
      <c r="K768" s="28"/>
      <c r="L768" s="28"/>
    </row>
    <row r="769" ht="15.75" customHeight="1">
      <c r="I769" s="28"/>
      <c r="J769" s="28"/>
      <c r="K769" s="28"/>
      <c r="L769" s="28"/>
    </row>
    <row r="770" ht="15.75" customHeight="1">
      <c r="I770" s="28"/>
      <c r="J770" s="28"/>
      <c r="K770" s="28"/>
      <c r="L770" s="28"/>
    </row>
    <row r="771" ht="15.75" customHeight="1">
      <c r="I771" s="28"/>
      <c r="J771" s="28"/>
      <c r="K771" s="28"/>
      <c r="L771" s="28"/>
    </row>
    <row r="772" ht="15.75" customHeight="1">
      <c r="I772" s="28"/>
      <c r="J772" s="28"/>
      <c r="K772" s="28"/>
      <c r="L772" s="28"/>
    </row>
    <row r="773" ht="15.75" customHeight="1">
      <c r="I773" s="28"/>
      <c r="J773" s="28"/>
      <c r="K773" s="28"/>
      <c r="L773" s="28"/>
    </row>
    <row r="774" ht="15.75" customHeight="1">
      <c r="I774" s="28"/>
      <c r="J774" s="28"/>
      <c r="K774" s="28"/>
      <c r="L774" s="28"/>
    </row>
    <row r="775" ht="15.75" customHeight="1">
      <c r="I775" s="28"/>
      <c r="J775" s="28"/>
      <c r="K775" s="28"/>
      <c r="L775" s="28"/>
    </row>
    <row r="776" ht="15.75" customHeight="1">
      <c r="I776" s="28"/>
      <c r="J776" s="28"/>
      <c r="K776" s="28"/>
      <c r="L776" s="28"/>
    </row>
    <row r="777" ht="15.75" customHeight="1">
      <c r="I777" s="28"/>
      <c r="J777" s="28"/>
      <c r="K777" s="28"/>
      <c r="L777" s="28"/>
    </row>
    <row r="778" ht="15.75" customHeight="1">
      <c r="I778" s="28"/>
      <c r="J778" s="28"/>
      <c r="K778" s="28"/>
      <c r="L778" s="28"/>
    </row>
    <row r="779" ht="15.75" customHeight="1">
      <c r="I779" s="28"/>
      <c r="J779" s="28"/>
      <c r="K779" s="28"/>
      <c r="L779" s="28"/>
    </row>
    <row r="780" ht="15.75" customHeight="1">
      <c r="I780" s="28"/>
      <c r="J780" s="28"/>
      <c r="K780" s="28"/>
      <c r="L780" s="28"/>
    </row>
    <row r="781" ht="15.75" customHeight="1">
      <c r="I781" s="28"/>
      <c r="J781" s="28"/>
      <c r="K781" s="28"/>
      <c r="L781" s="28"/>
    </row>
    <row r="782" ht="15.75" customHeight="1">
      <c r="I782" s="28"/>
      <c r="J782" s="28"/>
      <c r="K782" s="28"/>
      <c r="L782" s="28"/>
    </row>
    <row r="783" ht="15.75" customHeight="1">
      <c r="I783" s="28"/>
      <c r="J783" s="28"/>
      <c r="K783" s="28"/>
      <c r="L783" s="28"/>
    </row>
    <row r="784" ht="15.75" customHeight="1">
      <c r="I784" s="28"/>
      <c r="J784" s="28"/>
      <c r="K784" s="28"/>
      <c r="L784" s="28"/>
    </row>
    <row r="785" ht="15.75" customHeight="1">
      <c r="I785" s="28"/>
      <c r="J785" s="28"/>
      <c r="K785" s="28"/>
      <c r="L785" s="28"/>
    </row>
    <row r="786" ht="15.75" customHeight="1">
      <c r="I786" s="28"/>
      <c r="J786" s="28"/>
      <c r="K786" s="28"/>
      <c r="L786" s="28"/>
    </row>
    <row r="787" ht="15.75" customHeight="1">
      <c r="I787" s="28"/>
      <c r="J787" s="28"/>
      <c r="K787" s="28"/>
      <c r="L787" s="28"/>
    </row>
    <row r="788" ht="15.75" customHeight="1">
      <c r="I788" s="28"/>
      <c r="J788" s="28"/>
      <c r="K788" s="28"/>
      <c r="L788" s="28"/>
    </row>
    <row r="789" ht="15.75" customHeight="1">
      <c r="I789" s="28"/>
      <c r="J789" s="28"/>
      <c r="K789" s="28"/>
      <c r="L789" s="28"/>
    </row>
    <row r="790" ht="15.75" customHeight="1">
      <c r="I790" s="28"/>
      <c r="J790" s="28"/>
      <c r="K790" s="28"/>
      <c r="L790" s="28"/>
    </row>
    <row r="791" ht="15.75" customHeight="1">
      <c r="I791" s="28"/>
      <c r="J791" s="28"/>
      <c r="K791" s="28"/>
      <c r="L791" s="28"/>
    </row>
    <row r="792" ht="15.75" customHeight="1">
      <c r="I792" s="28"/>
      <c r="J792" s="28"/>
      <c r="K792" s="28"/>
      <c r="L792" s="28"/>
    </row>
    <row r="793" ht="15.75" customHeight="1">
      <c r="I793" s="28"/>
      <c r="J793" s="28"/>
      <c r="K793" s="28"/>
      <c r="L793" s="28"/>
    </row>
    <row r="794" ht="15.75" customHeight="1">
      <c r="I794" s="28"/>
      <c r="J794" s="28"/>
      <c r="K794" s="28"/>
      <c r="L794" s="28"/>
    </row>
    <row r="795" ht="15.75" customHeight="1">
      <c r="I795" s="28"/>
      <c r="J795" s="28"/>
      <c r="K795" s="28"/>
      <c r="L795" s="28"/>
    </row>
    <row r="796" ht="15.75" customHeight="1">
      <c r="I796" s="28"/>
      <c r="J796" s="28"/>
      <c r="K796" s="28"/>
      <c r="L796" s="28"/>
    </row>
    <row r="797" ht="15.75" customHeight="1">
      <c r="I797" s="28"/>
      <c r="J797" s="28"/>
      <c r="K797" s="28"/>
      <c r="L797" s="28"/>
    </row>
    <row r="798" ht="15.75" customHeight="1">
      <c r="I798" s="28"/>
      <c r="J798" s="28"/>
      <c r="K798" s="28"/>
      <c r="L798" s="28"/>
    </row>
    <row r="799" ht="15.75" customHeight="1">
      <c r="I799" s="28"/>
      <c r="J799" s="28"/>
      <c r="K799" s="28"/>
      <c r="L799" s="28"/>
    </row>
    <row r="800" ht="15.75" customHeight="1">
      <c r="I800" s="28"/>
      <c r="J800" s="28"/>
      <c r="K800" s="28"/>
      <c r="L800" s="28"/>
    </row>
    <row r="801" ht="15.75" customHeight="1">
      <c r="I801" s="28"/>
      <c r="J801" s="28"/>
      <c r="K801" s="28"/>
      <c r="L801" s="28"/>
    </row>
    <row r="802" ht="15.75" customHeight="1">
      <c r="I802" s="28"/>
      <c r="J802" s="28"/>
      <c r="K802" s="28"/>
      <c r="L802" s="28"/>
    </row>
    <row r="803" ht="15.75" customHeight="1">
      <c r="I803" s="28"/>
      <c r="J803" s="28"/>
      <c r="K803" s="28"/>
      <c r="L803" s="28"/>
    </row>
    <row r="804" ht="15.75" customHeight="1">
      <c r="I804" s="28"/>
      <c r="J804" s="28"/>
      <c r="K804" s="28"/>
      <c r="L804" s="28"/>
    </row>
    <row r="805" ht="15.75" customHeight="1">
      <c r="I805" s="28"/>
      <c r="J805" s="28"/>
      <c r="K805" s="28"/>
      <c r="L805" s="28"/>
    </row>
    <row r="806" ht="15.75" customHeight="1">
      <c r="I806" s="28"/>
      <c r="J806" s="28"/>
      <c r="K806" s="28"/>
      <c r="L806" s="28"/>
    </row>
    <row r="807" ht="15.75" customHeight="1">
      <c r="I807" s="28"/>
      <c r="J807" s="28"/>
      <c r="K807" s="28"/>
      <c r="L807" s="28"/>
    </row>
    <row r="808" ht="15.75" customHeight="1">
      <c r="I808" s="28"/>
      <c r="J808" s="28"/>
      <c r="K808" s="28"/>
      <c r="L808" s="28"/>
    </row>
    <row r="809" ht="15.75" customHeight="1">
      <c r="I809" s="28"/>
      <c r="J809" s="28"/>
      <c r="K809" s="28"/>
      <c r="L809" s="28"/>
    </row>
    <row r="810" ht="15.75" customHeight="1">
      <c r="I810" s="28"/>
      <c r="J810" s="28"/>
      <c r="K810" s="28"/>
      <c r="L810" s="28"/>
    </row>
    <row r="811" ht="15.75" customHeight="1">
      <c r="I811" s="28"/>
      <c r="J811" s="28"/>
      <c r="K811" s="28"/>
      <c r="L811" s="28"/>
    </row>
    <row r="812" ht="15.75" customHeight="1">
      <c r="I812" s="28"/>
      <c r="J812" s="28"/>
      <c r="K812" s="28"/>
      <c r="L812" s="28"/>
    </row>
    <row r="813" ht="15.75" customHeight="1">
      <c r="I813" s="28"/>
      <c r="J813" s="28"/>
      <c r="K813" s="28"/>
      <c r="L813" s="28"/>
    </row>
    <row r="814" ht="15.75" customHeight="1">
      <c r="I814" s="28"/>
      <c r="J814" s="28"/>
      <c r="K814" s="28"/>
      <c r="L814" s="28"/>
    </row>
    <row r="815" ht="15.75" customHeight="1">
      <c r="I815" s="28"/>
      <c r="J815" s="28"/>
      <c r="K815" s="28"/>
      <c r="L815" s="28"/>
    </row>
    <row r="816" ht="15.75" customHeight="1">
      <c r="I816" s="28"/>
      <c r="J816" s="28"/>
      <c r="K816" s="28"/>
      <c r="L816" s="28"/>
    </row>
    <row r="817" ht="15.75" customHeight="1">
      <c r="I817" s="28"/>
      <c r="J817" s="28"/>
      <c r="K817" s="28"/>
      <c r="L817" s="28"/>
    </row>
    <row r="818" ht="15.75" customHeight="1">
      <c r="I818" s="28"/>
      <c r="J818" s="28"/>
      <c r="K818" s="28"/>
      <c r="L818" s="28"/>
    </row>
    <row r="819" ht="15.75" customHeight="1">
      <c r="I819" s="28"/>
      <c r="J819" s="28"/>
      <c r="K819" s="28"/>
      <c r="L819" s="28"/>
    </row>
    <row r="820" ht="15.75" customHeight="1">
      <c r="I820" s="28"/>
      <c r="J820" s="28"/>
      <c r="K820" s="28"/>
      <c r="L820" s="28"/>
    </row>
    <row r="821" ht="15.75" customHeight="1">
      <c r="I821" s="28"/>
      <c r="J821" s="28"/>
      <c r="K821" s="28"/>
      <c r="L821" s="28"/>
    </row>
    <row r="822" ht="15.75" customHeight="1">
      <c r="I822" s="28"/>
      <c r="J822" s="28"/>
      <c r="K822" s="28"/>
      <c r="L822" s="28"/>
    </row>
    <row r="823" ht="15.75" customHeight="1">
      <c r="I823" s="28"/>
      <c r="J823" s="28"/>
      <c r="K823" s="28"/>
      <c r="L823" s="28"/>
    </row>
    <row r="824" ht="15.75" customHeight="1">
      <c r="I824" s="28"/>
      <c r="J824" s="28"/>
      <c r="K824" s="28"/>
      <c r="L824" s="28"/>
    </row>
    <row r="825" ht="15.75" customHeight="1">
      <c r="I825" s="28"/>
      <c r="J825" s="28"/>
      <c r="K825" s="28"/>
      <c r="L825" s="28"/>
    </row>
    <row r="826" ht="15.75" customHeight="1">
      <c r="I826" s="28"/>
      <c r="J826" s="28"/>
      <c r="K826" s="28"/>
      <c r="L826" s="28"/>
    </row>
    <row r="827" ht="15.75" customHeight="1">
      <c r="I827" s="28"/>
      <c r="J827" s="28"/>
      <c r="K827" s="28"/>
      <c r="L827" s="28"/>
    </row>
    <row r="828" ht="15.75" customHeight="1">
      <c r="I828" s="28"/>
      <c r="J828" s="28"/>
      <c r="K828" s="28"/>
      <c r="L828" s="28"/>
    </row>
    <row r="829" ht="15.75" customHeight="1">
      <c r="I829" s="28"/>
      <c r="J829" s="28"/>
      <c r="K829" s="28"/>
      <c r="L829" s="28"/>
    </row>
    <row r="830" ht="15.75" customHeight="1">
      <c r="I830" s="28"/>
      <c r="J830" s="28"/>
      <c r="K830" s="28"/>
      <c r="L830" s="28"/>
    </row>
    <row r="831" ht="15.75" customHeight="1">
      <c r="I831" s="28"/>
      <c r="J831" s="28"/>
      <c r="K831" s="28"/>
      <c r="L831" s="28"/>
    </row>
    <row r="832" ht="15.75" customHeight="1">
      <c r="I832" s="28"/>
      <c r="J832" s="28"/>
      <c r="K832" s="28"/>
      <c r="L832" s="28"/>
    </row>
    <row r="833" ht="15.75" customHeight="1">
      <c r="I833" s="28"/>
      <c r="J833" s="28"/>
      <c r="K833" s="28"/>
      <c r="L833" s="28"/>
    </row>
    <row r="834" ht="15.75" customHeight="1">
      <c r="I834" s="28"/>
      <c r="J834" s="28"/>
      <c r="K834" s="28"/>
      <c r="L834" s="28"/>
    </row>
    <row r="835" ht="15.75" customHeight="1">
      <c r="I835" s="28"/>
      <c r="J835" s="28"/>
      <c r="K835" s="28"/>
      <c r="L835" s="28"/>
    </row>
    <row r="836" ht="15.75" customHeight="1">
      <c r="I836" s="28"/>
      <c r="J836" s="28"/>
      <c r="K836" s="28"/>
      <c r="L836" s="28"/>
    </row>
    <row r="837" ht="15.75" customHeight="1">
      <c r="I837" s="28"/>
      <c r="J837" s="28"/>
      <c r="K837" s="28"/>
      <c r="L837" s="28"/>
    </row>
    <row r="838" ht="15.75" customHeight="1">
      <c r="I838" s="28"/>
      <c r="J838" s="28"/>
      <c r="K838" s="28"/>
      <c r="L838" s="28"/>
    </row>
    <row r="839" ht="15.75" customHeight="1">
      <c r="I839" s="28"/>
      <c r="J839" s="28"/>
      <c r="K839" s="28"/>
      <c r="L839" s="28"/>
    </row>
    <row r="840" ht="15.75" customHeight="1">
      <c r="I840" s="28"/>
      <c r="J840" s="28"/>
      <c r="K840" s="28"/>
      <c r="L840" s="28"/>
    </row>
    <row r="841" ht="15.75" customHeight="1">
      <c r="I841" s="28"/>
      <c r="J841" s="28"/>
      <c r="K841" s="28"/>
      <c r="L841" s="28"/>
    </row>
    <row r="842" ht="15.75" customHeight="1">
      <c r="I842" s="28"/>
      <c r="J842" s="28"/>
      <c r="K842" s="28"/>
      <c r="L842" s="28"/>
    </row>
    <row r="843" ht="15.75" customHeight="1">
      <c r="I843" s="28"/>
      <c r="J843" s="28"/>
      <c r="K843" s="28"/>
      <c r="L843" s="28"/>
    </row>
    <row r="844" ht="15.75" customHeight="1">
      <c r="I844" s="28"/>
      <c r="J844" s="28"/>
      <c r="K844" s="28"/>
      <c r="L844" s="28"/>
    </row>
    <row r="845" ht="15.75" customHeight="1">
      <c r="I845" s="28"/>
      <c r="J845" s="28"/>
      <c r="K845" s="28"/>
      <c r="L845" s="28"/>
    </row>
    <row r="846" ht="15.75" customHeight="1">
      <c r="I846" s="28"/>
      <c r="J846" s="28"/>
      <c r="K846" s="28"/>
      <c r="L846" s="28"/>
    </row>
    <row r="847" ht="15.75" customHeight="1">
      <c r="I847" s="28"/>
      <c r="J847" s="28"/>
      <c r="K847" s="28"/>
      <c r="L847" s="28"/>
    </row>
    <row r="848" ht="15.75" customHeight="1">
      <c r="I848" s="28"/>
      <c r="J848" s="28"/>
      <c r="K848" s="28"/>
      <c r="L848" s="28"/>
    </row>
    <row r="849" ht="15.75" customHeight="1">
      <c r="I849" s="28"/>
      <c r="J849" s="28"/>
      <c r="K849" s="28"/>
      <c r="L849" s="28"/>
    </row>
    <row r="850" ht="15.75" customHeight="1">
      <c r="I850" s="28"/>
      <c r="J850" s="28"/>
      <c r="K850" s="28"/>
      <c r="L850" s="28"/>
    </row>
    <row r="851" ht="15.75" customHeight="1">
      <c r="I851" s="28"/>
      <c r="J851" s="28"/>
      <c r="K851" s="28"/>
      <c r="L851" s="28"/>
    </row>
    <row r="852" ht="15.75" customHeight="1">
      <c r="I852" s="28"/>
      <c r="J852" s="28"/>
      <c r="K852" s="28"/>
      <c r="L852" s="28"/>
    </row>
    <row r="853" ht="15.75" customHeight="1">
      <c r="I853" s="28"/>
      <c r="J853" s="28"/>
      <c r="K853" s="28"/>
      <c r="L853" s="28"/>
    </row>
    <row r="854" ht="15.75" customHeight="1">
      <c r="I854" s="28"/>
      <c r="J854" s="28"/>
      <c r="K854" s="28"/>
      <c r="L854" s="28"/>
    </row>
    <row r="855" ht="15.75" customHeight="1">
      <c r="I855" s="28"/>
      <c r="J855" s="28"/>
      <c r="K855" s="28"/>
      <c r="L855" s="28"/>
    </row>
    <row r="856" ht="15.75" customHeight="1">
      <c r="I856" s="28"/>
      <c r="J856" s="28"/>
      <c r="K856" s="28"/>
      <c r="L856" s="28"/>
    </row>
    <row r="857" ht="15.75" customHeight="1">
      <c r="I857" s="28"/>
      <c r="J857" s="28"/>
      <c r="K857" s="28"/>
      <c r="L857" s="28"/>
    </row>
    <row r="858" ht="15.75" customHeight="1">
      <c r="I858" s="28"/>
      <c r="J858" s="28"/>
      <c r="K858" s="28"/>
      <c r="L858" s="28"/>
    </row>
    <row r="859" ht="15.75" customHeight="1">
      <c r="I859" s="28"/>
      <c r="J859" s="28"/>
      <c r="K859" s="28"/>
      <c r="L859" s="28"/>
    </row>
    <row r="860" ht="15.75" customHeight="1">
      <c r="I860" s="28"/>
      <c r="J860" s="28"/>
      <c r="K860" s="28"/>
      <c r="L860" s="28"/>
    </row>
    <row r="861" ht="15.75" customHeight="1">
      <c r="I861" s="28"/>
      <c r="J861" s="28"/>
      <c r="K861" s="28"/>
      <c r="L861" s="28"/>
    </row>
    <row r="862" ht="15.75" customHeight="1">
      <c r="I862" s="28"/>
      <c r="J862" s="28"/>
      <c r="K862" s="28"/>
      <c r="L862" s="28"/>
    </row>
    <row r="863" ht="15.75" customHeight="1">
      <c r="I863" s="28"/>
      <c r="J863" s="28"/>
      <c r="K863" s="28"/>
      <c r="L863" s="28"/>
    </row>
    <row r="864" ht="15.75" customHeight="1">
      <c r="I864" s="28"/>
      <c r="J864" s="28"/>
      <c r="K864" s="28"/>
      <c r="L864" s="28"/>
    </row>
    <row r="865" ht="15.75" customHeight="1">
      <c r="I865" s="28"/>
      <c r="J865" s="28"/>
      <c r="K865" s="28"/>
      <c r="L865" s="28"/>
    </row>
    <row r="866" ht="15.75" customHeight="1">
      <c r="I866" s="28"/>
      <c r="J866" s="28"/>
      <c r="K866" s="28"/>
      <c r="L866" s="28"/>
    </row>
    <row r="867" ht="15.75" customHeight="1">
      <c r="I867" s="28"/>
      <c r="J867" s="28"/>
      <c r="K867" s="28"/>
      <c r="L867" s="28"/>
    </row>
    <row r="868" ht="15.75" customHeight="1">
      <c r="I868" s="28"/>
      <c r="J868" s="28"/>
      <c r="K868" s="28"/>
      <c r="L868" s="28"/>
    </row>
    <row r="869" ht="15.75" customHeight="1">
      <c r="I869" s="28"/>
      <c r="J869" s="28"/>
      <c r="K869" s="28"/>
      <c r="L869" s="28"/>
    </row>
    <row r="870" ht="15.75" customHeight="1">
      <c r="I870" s="28"/>
      <c r="J870" s="28"/>
      <c r="K870" s="28"/>
      <c r="L870" s="28"/>
    </row>
    <row r="871" ht="15.75" customHeight="1">
      <c r="I871" s="28"/>
      <c r="J871" s="28"/>
      <c r="K871" s="28"/>
      <c r="L871" s="28"/>
    </row>
    <row r="872" ht="15.75" customHeight="1">
      <c r="I872" s="28"/>
      <c r="J872" s="28"/>
      <c r="K872" s="28"/>
      <c r="L872" s="28"/>
    </row>
    <row r="873" ht="15.75" customHeight="1">
      <c r="I873" s="28"/>
      <c r="J873" s="28"/>
      <c r="K873" s="28"/>
      <c r="L873" s="28"/>
    </row>
    <row r="874" ht="15.75" customHeight="1">
      <c r="I874" s="28"/>
      <c r="J874" s="28"/>
      <c r="K874" s="28"/>
      <c r="L874" s="28"/>
    </row>
    <row r="875" ht="15.75" customHeight="1">
      <c r="I875" s="28"/>
      <c r="J875" s="28"/>
      <c r="K875" s="28"/>
      <c r="L875" s="28"/>
    </row>
    <row r="876" ht="15.75" customHeight="1">
      <c r="I876" s="28"/>
      <c r="J876" s="28"/>
      <c r="K876" s="28"/>
      <c r="L876" s="28"/>
    </row>
    <row r="877" ht="15.75" customHeight="1">
      <c r="I877" s="28"/>
      <c r="J877" s="28"/>
      <c r="K877" s="28"/>
      <c r="L877" s="28"/>
    </row>
    <row r="878" ht="15.75" customHeight="1">
      <c r="I878" s="28"/>
      <c r="J878" s="28"/>
      <c r="K878" s="28"/>
      <c r="L878" s="28"/>
    </row>
    <row r="879" ht="15.75" customHeight="1">
      <c r="I879" s="28"/>
      <c r="J879" s="28"/>
      <c r="K879" s="28"/>
      <c r="L879" s="28"/>
    </row>
    <row r="880" ht="15.75" customHeight="1">
      <c r="I880" s="28"/>
      <c r="J880" s="28"/>
      <c r="K880" s="28"/>
      <c r="L880" s="28"/>
    </row>
    <row r="881" ht="15.75" customHeight="1">
      <c r="I881" s="28"/>
      <c r="J881" s="28"/>
      <c r="K881" s="28"/>
      <c r="L881" s="28"/>
    </row>
    <row r="882" ht="15.75" customHeight="1">
      <c r="I882" s="28"/>
      <c r="J882" s="28"/>
      <c r="K882" s="28"/>
      <c r="L882" s="28"/>
    </row>
    <row r="883" ht="15.75" customHeight="1">
      <c r="I883" s="28"/>
      <c r="J883" s="28"/>
      <c r="K883" s="28"/>
      <c r="L883" s="28"/>
    </row>
    <row r="884" ht="15.75" customHeight="1">
      <c r="I884" s="28"/>
      <c r="J884" s="28"/>
      <c r="K884" s="28"/>
      <c r="L884" s="28"/>
    </row>
    <row r="885" ht="15.75" customHeight="1">
      <c r="I885" s="28"/>
      <c r="J885" s="28"/>
      <c r="K885" s="28"/>
      <c r="L885" s="28"/>
    </row>
    <row r="886" ht="15.75" customHeight="1">
      <c r="I886" s="28"/>
      <c r="J886" s="28"/>
      <c r="K886" s="28"/>
      <c r="L886" s="28"/>
    </row>
    <row r="887" ht="15.75" customHeight="1">
      <c r="I887" s="28"/>
      <c r="J887" s="28"/>
      <c r="K887" s="28"/>
      <c r="L887" s="28"/>
    </row>
    <row r="888" ht="15.75" customHeight="1">
      <c r="I888" s="28"/>
      <c r="J888" s="28"/>
      <c r="K888" s="28"/>
      <c r="L888" s="28"/>
    </row>
    <row r="889" ht="15.75" customHeight="1">
      <c r="I889" s="28"/>
      <c r="J889" s="28"/>
      <c r="K889" s="28"/>
      <c r="L889" s="28"/>
    </row>
    <row r="890" ht="15.75" customHeight="1">
      <c r="I890" s="28"/>
      <c r="J890" s="28"/>
      <c r="K890" s="28"/>
      <c r="L890" s="28"/>
    </row>
    <row r="891" ht="15.75" customHeight="1">
      <c r="I891" s="28"/>
      <c r="J891" s="28"/>
      <c r="K891" s="28"/>
      <c r="L891" s="28"/>
    </row>
    <row r="892" ht="15.75" customHeight="1">
      <c r="I892" s="28"/>
      <c r="J892" s="28"/>
      <c r="K892" s="28"/>
      <c r="L892" s="28"/>
    </row>
    <row r="893" ht="15.75" customHeight="1">
      <c r="I893" s="28"/>
      <c r="J893" s="28"/>
      <c r="K893" s="28"/>
      <c r="L893" s="28"/>
    </row>
    <row r="894" ht="15.75" customHeight="1">
      <c r="I894" s="28"/>
      <c r="J894" s="28"/>
      <c r="K894" s="28"/>
      <c r="L894" s="28"/>
    </row>
    <row r="895" ht="15.75" customHeight="1">
      <c r="I895" s="28"/>
      <c r="J895" s="28"/>
      <c r="K895" s="28"/>
      <c r="L895" s="28"/>
    </row>
    <row r="896" ht="15.75" customHeight="1">
      <c r="I896" s="28"/>
      <c r="J896" s="28"/>
      <c r="K896" s="28"/>
      <c r="L896" s="28"/>
    </row>
    <row r="897" ht="15.75" customHeight="1">
      <c r="I897" s="28"/>
      <c r="J897" s="28"/>
      <c r="K897" s="28"/>
      <c r="L897" s="28"/>
    </row>
    <row r="898" ht="15.75" customHeight="1">
      <c r="I898" s="28"/>
      <c r="J898" s="28"/>
      <c r="K898" s="28"/>
      <c r="L898" s="28"/>
    </row>
    <row r="899" ht="15.75" customHeight="1">
      <c r="I899" s="28"/>
      <c r="J899" s="28"/>
      <c r="K899" s="28"/>
      <c r="L899" s="28"/>
    </row>
    <row r="900" ht="15.75" customHeight="1">
      <c r="I900" s="28"/>
      <c r="J900" s="28"/>
      <c r="K900" s="28"/>
      <c r="L900" s="28"/>
    </row>
    <row r="901" ht="15.75" customHeight="1">
      <c r="I901" s="28"/>
      <c r="J901" s="28"/>
      <c r="K901" s="28"/>
      <c r="L901" s="28"/>
    </row>
    <row r="902" ht="15.75" customHeight="1">
      <c r="I902" s="28"/>
      <c r="J902" s="28"/>
      <c r="K902" s="28"/>
      <c r="L902" s="28"/>
    </row>
    <row r="903" ht="15.75" customHeight="1">
      <c r="I903" s="28"/>
      <c r="J903" s="28"/>
      <c r="K903" s="28"/>
      <c r="L903" s="28"/>
    </row>
    <row r="904" ht="15.75" customHeight="1">
      <c r="I904" s="28"/>
      <c r="J904" s="28"/>
      <c r="K904" s="28"/>
      <c r="L904" s="28"/>
    </row>
    <row r="905" ht="15.75" customHeight="1">
      <c r="I905" s="28"/>
      <c r="J905" s="28"/>
      <c r="K905" s="28"/>
      <c r="L905" s="28"/>
    </row>
    <row r="906" ht="15.75" customHeight="1">
      <c r="I906" s="28"/>
      <c r="J906" s="28"/>
      <c r="K906" s="28"/>
      <c r="L906" s="28"/>
    </row>
    <row r="907" ht="15.75" customHeight="1">
      <c r="I907" s="28"/>
      <c r="J907" s="28"/>
      <c r="K907" s="28"/>
      <c r="L907" s="28"/>
    </row>
    <row r="908" ht="15.75" customHeight="1">
      <c r="I908" s="28"/>
      <c r="J908" s="28"/>
      <c r="K908" s="28"/>
      <c r="L908" s="28"/>
    </row>
    <row r="909" ht="15.75" customHeight="1">
      <c r="I909" s="28"/>
      <c r="J909" s="28"/>
      <c r="K909" s="28"/>
      <c r="L909" s="28"/>
    </row>
    <row r="910" ht="15.75" customHeight="1">
      <c r="I910" s="28"/>
      <c r="J910" s="28"/>
      <c r="K910" s="28"/>
      <c r="L910" s="28"/>
    </row>
    <row r="911" ht="15.75" customHeight="1">
      <c r="I911" s="28"/>
      <c r="J911" s="28"/>
      <c r="K911" s="28"/>
      <c r="L911" s="28"/>
    </row>
    <row r="912" ht="15.75" customHeight="1">
      <c r="I912" s="28"/>
      <c r="J912" s="28"/>
      <c r="K912" s="28"/>
      <c r="L912" s="28"/>
    </row>
    <row r="913" ht="15.75" customHeight="1">
      <c r="I913" s="28"/>
      <c r="J913" s="28"/>
      <c r="K913" s="28"/>
      <c r="L913" s="28"/>
    </row>
    <row r="914" ht="15.75" customHeight="1">
      <c r="I914" s="28"/>
      <c r="J914" s="28"/>
      <c r="K914" s="28"/>
      <c r="L914" s="28"/>
    </row>
    <row r="915" ht="15.75" customHeight="1">
      <c r="I915" s="28"/>
      <c r="J915" s="28"/>
      <c r="K915" s="28"/>
      <c r="L915" s="28"/>
    </row>
    <row r="916" ht="15.75" customHeight="1">
      <c r="I916" s="28"/>
      <c r="J916" s="28"/>
      <c r="K916" s="28"/>
      <c r="L916" s="28"/>
    </row>
    <row r="917" ht="15.75" customHeight="1">
      <c r="I917" s="28"/>
      <c r="J917" s="28"/>
      <c r="K917" s="28"/>
      <c r="L917" s="28"/>
    </row>
    <row r="918" ht="15.75" customHeight="1">
      <c r="I918" s="28"/>
      <c r="J918" s="28"/>
      <c r="K918" s="28"/>
      <c r="L918" s="28"/>
    </row>
    <row r="919" ht="15.75" customHeight="1">
      <c r="I919" s="28"/>
      <c r="J919" s="28"/>
      <c r="K919" s="28"/>
      <c r="L919" s="28"/>
    </row>
    <row r="920" ht="15.75" customHeight="1">
      <c r="I920" s="28"/>
      <c r="J920" s="28"/>
      <c r="K920" s="28"/>
      <c r="L920" s="28"/>
    </row>
    <row r="921" ht="15.75" customHeight="1">
      <c r="I921" s="28"/>
      <c r="J921" s="28"/>
      <c r="K921" s="28"/>
      <c r="L921" s="28"/>
    </row>
    <row r="922" ht="15.75" customHeight="1">
      <c r="I922" s="28"/>
      <c r="J922" s="28"/>
      <c r="K922" s="28"/>
      <c r="L922" s="28"/>
    </row>
    <row r="923" ht="15.75" customHeight="1">
      <c r="I923" s="28"/>
      <c r="J923" s="28"/>
      <c r="K923" s="28"/>
      <c r="L923" s="28"/>
    </row>
    <row r="924" ht="15.75" customHeight="1">
      <c r="I924" s="28"/>
      <c r="J924" s="28"/>
      <c r="K924" s="28"/>
      <c r="L924" s="28"/>
    </row>
    <row r="925" ht="15.75" customHeight="1">
      <c r="I925" s="28"/>
      <c r="J925" s="28"/>
      <c r="K925" s="28"/>
      <c r="L925" s="28"/>
    </row>
    <row r="926" ht="15.75" customHeight="1">
      <c r="I926" s="28"/>
      <c r="J926" s="28"/>
      <c r="K926" s="28"/>
      <c r="L926" s="28"/>
    </row>
    <row r="927" ht="15.75" customHeight="1">
      <c r="I927" s="28"/>
      <c r="J927" s="28"/>
      <c r="K927" s="28"/>
      <c r="L927" s="28"/>
    </row>
    <row r="928" ht="15.75" customHeight="1">
      <c r="I928" s="28"/>
      <c r="J928" s="28"/>
      <c r="K928" s="28"/>
      <c r="L928" s="28"/>
    </row>
    <row r="929" ht="15.75" customHeight="1">
      <c r="I929" s="28"/>
      <c r="J929" s="28"/>
      <c r="K929" s="28"/>
      <c r="L929" s="28"/>
    </row>
    <row r="930" ht="15.75" customHeight="1">
      <c r="I930" s="28"/>
      <c r="J930" s="28"/>
      <c r="K930" s="28"/>
      <c r="L930" s="28"/>
    </row>
    <row r="931" ht="15.75" customHeight="1">
      <c r="I931" s="28"/>
      <c r="J931" s="28"/>
      <c r="K931" s="28"/>
      <c r="L931" s="28"/>
    </row>
    <row r="932" ht="15.75" customHeight="1">
      <c r="I932" s="28"/>
      <c r="J932" s="28"/>
      <c r="K932" s="28"/>
      <c r="L932" s="28"/>
    </row>
    <row r="933" ht="15.75" customHeight="1">
      <c r="I933" s="28"/>
      <c r="J933" s="28"/>
      <c r="K933" s="28"/>
      <c r="L933" s="28"/>
    </row>
    <row r="934" ht="15.75" customHeight="1">
      <c r="I934" s="28"/>
      <c r="J934" s="28"/>
      <c r="K934" s="28"/>
      <c r="L934" s="28"/>
    </row>
    <row r="935" ht="15.75" customHeight="1">
      <c r="I935" s="28"/>
      <c r="J935" s="28"/>
      <c r="K935" s="28"/>
      <c r="L935" s="28"/>
    </row>
    <row r="936" ht="15.75" customHeight="1">
      <c r="I936" s="28"/>
      <c r="J936" s="28"/>
      <c r="K936" s="28"/>
      <c r="L936" s="28"/>
    </row>
    <row r="937" ht="15.75" customHeight="1">
      <c r="I937" s="28"/>
      <c r="J937" s="28"/>
      <c r="K937" s="28"/>
      <c r="L937" s="28"/>
    </row>
    <row r="938" ht="15.75" customHeight="1">
      <c r="I938" s="28"/>
      <c r="J938" s="28"/>
      <c r="K938" s="28"/>
      <c r="L938" s="28"/>
    </row>
    <row r="939" ht="15.75" customHeight="1">
      <c r="I939" s="28"/>
      <c r="J939" s="28"/>
      <c r="K939" s="28"/>
      <c r="L939" s="28"/>
    </row>
    <row r="940" ht="15.75" customHeight="1">
      <c r="I940" s="28"/>
      <c r="J940" s="28"/>
      <c r="K940" s="28"/>
      <c r="L940" s="28"/>
    </row>
    <row r="941" ht="15.75" customHeight="1">
      <c r="I941" s="28"/>
      <c r="J941" s="28"/>
      <c r="K941" s="28"/>
      <c r="L941" s="28"/>
    </row>
    <row r="942" ht="15.75" customHeight="1">
      <c r="I942" s="28"/>
      <c r="J942" s="28"/>
      <c r="K942" s="28"/>
      <c r="L942" s="28"/>
    </row>
    <row r="943" ht="15.75" customHeight="1">
      <c r="I943" s="28"/>
      <c r="J943" s="28"/>
      <c r="K943" s="28"/>
      <c r="L943" s="28"/>
    </row>
    <row r="944" ht="15.75" customHeight="1">
      <c r="I944" s="28"/>
      <c r="J944" s="28"/>
      <c r="K944" s="28"/>
      <c r="L944" s="28"/>
    </row>
    <row r="945" ht="15.75" customHeight="1">
      <c r="I945" s="28"/>
      <c r="J945" s="28"/>
      <c r="K945" s="28"/>
      <c r="L945" s="28"/>
    </row>
    <row r="946" ht="15.75" customHeight="1">
      <c r="I946" s="28"/>
      <c r="J946" s="28"/>
      <c r="K946" s="28"/>
      <c r="L946" s="28"/>
    </row>
    <row r="947" ht="15.75" customHeight="1">
      <c r="I947" s="28"/>
      <c r="J947" s="28"/>
      <c r="K947" s="28"/>
      <c r="L947" s="28"/>
    </row>
    <row r="948" ht="15.75" customHeight="1">
      <c r="I948" s="28"/>
      <c r="J948" s="28"/>
      <c r="K948" s="28"/>
      <c r="L948" s="28"/>
    </row>
    <row r="949" ht="15.75" customHeight="1">
      <c r="I949" s="28"/>
      <c r="J949" s="28"/>
      <c r="K949" s="28"/>
      <c r="L949" s="28"/>
    </row>
    <row r="950" ht="15.75" customHeight="1">
      <c r="I950" s="28"/>
      <c r="J950" s="28"/>
      <c r="K950" s="28"/>
      <c r="L950" s="28"/>
    </row>
    <row r="951" ht="15.75" customHeight="1">
      <c r="I951" s="28"/>
      <c r="J951" s="28"/>
      <c r="K951" s="28"/>
      <c r="L951" s="28"/>
    </row>
    <row r="952" ht="15.75" customHeight="1">
      <c r="I952" s="28"/>
      <c r="J952" s="28"/>
      <c r="K952" s="28"/>
      <c r="L952" s="28"/>
    </row>
    <row r="953" ht="15.75" customHeight="1">
      <c r="I953" s="28"/>
      <c r="J953" s="28"/>
      <c r="K953" s="28"/>
      <c r="L953" s="28"/>
    </row>
    <row r="954" ht="15.75" customHeight="1">
      <c r="I954" s="28"/>
      <c r="J954" s="28"/>
      <c r="K954" s="28"/>
      <c r="L954" s="28"/>
    </row>
    <row r="955" ht="15.75" customHeight="1">
      <c r="I955" s="28"/>
      <c r="J955" s="28"/>
      <c r="K955" s="28"/>
      <c r="L955" s="28"/>
    </row>
    <row r="956" ht="15.75" customHeight="1">
      <c r="I956" s="28"/>
      <c r="J956" s="28"/>
      <c r="K956" s="28"/>
      <c r="L956" s="28"/>
    </row>
    <row r="957" ht="15.75" customHeight="1">
      <c r="I957" s="28"/>
      <c r="J957" s="28"/>
      <c r="K957" s="28"/>
      <c r="L957" s="28"/>
    </row>
    <row r="958" ht="15.75" customHeight="1">
      <c r="I958" s="28"/>
      <c r="J958" s="28"/>
      <c r="K958" s="28"/>
      <c r="L958" s="28"/>
    </row>
    <row r="959" ht="15.75" customHeight="1">
      <c r="I959" s="28"/>
      <c r="J959" s="28"/>
      <c r="K959" s="28"/>
      <c r="L959" s="28"/>
    </row>
    <row r="960" ht="15.75" customHeight="1">
      <c r="I960" s="28"/>
      <c r="J960" s="28"/>
      <c r="K960" s="28"/>
      <c r="L960" s="28"/>
    </row>
    <row r="961" ht="15.75" customHeight="1">
      <c r="I961" s="28"/>
      <c r="J961" s="28"/>
      <c r="K961" s="28"/>
      <c r="L961" s="28"/>
    </row>
    <row r="962" ht="15.75" customHeight="1">
      <c r="I962" s="28"/>
      <c r="J962" s="28"/>
      <c r="K962" s="28"/>
      <c r="L962" s="28"/>
    </row>
    <row r="963" ht="15.75" customHeight="1">
      <c r="I963" s="28"/>
      <c r="J963" s="28"/>
      <c r="K963" s="28"/>
      <c r="L963" s="28"/>
    </row>
    <row r="964" ht="15.75" customHeight="1">
      <c r="I964" s="28"/>
      <c r="J964" s="28"/>
      <c r="K964" s="28"/>
      <c r="L964" s="28"/>
    </row>
    <row r="965" ht="15.75" customHeight="1">
      <c r="I965" s="28"/>
      <c r="J965" s="28"/>
      <c r="K965" s="28"/>
      <c r="L965" s="28"/>
    </row>
    <row r="966" ht="15.75" customHeight="1">
      <c r="I966" s="28"/>
      <c r="J966" s="28"/>
      <c r="K966" s="28"/>
      <c r="L966" s="28"/>
    </row>
    <row r="967" ht="15.75" customHeight="1">
      <c r="I967" s="28"/>
      <c r="J967" s="28"/>
      <c r="K967" s="28"/>
      <c r="L967" s="28"/>
    </row>
    <row r="968" ht="15.75" customHeight="1">
      <c r="I968" s="28"/>
      <c r="J968" s="28"/>
      <c r="K968" s="28"/>
      <c r="L968" s="28"/>
    </row>
    <row r="969" ht="15.75" customHeight="1">
      <c r="I969" s="28"/>
      <c r="J969" s="28"/>
      <c r="K969" s="28"/>
      <c r="L969" s="28"/>
    </row>
    <row r="970" ht="15.75" customHeight="1">
      <c r="I970" s="28"/>
      <c r="J970" s="28"/>
      <c r="K970" s="28"/>
      <c r="L970" s="28"/>
    </row>
    <row r="971" ht="15.75" customHeight="1">
      <c r="I971" s="28"/>
      <c r="J971" s="28"/>
      <c r="K971" s="28"/>
      <c r="L971" s="28"/>
    </row>
    <row r="972" ht="15.75" customHeight="1">
      <c r="I972" s="28"/>
      <c r="J972" s="28"/>
      <c r="K972" s="28"/>
      <c r="L972" s="28"/>
    </row>
    <row r="973" ht="15.75" customHeight="1">
      <c r="I973" s="28"/>
      <c r="J973" s="28"/>
      <c r="K973" s="28"/>
      <c r="L973" s="28"/>
    </row>
    <row r="974" ht="15.75" customHeight="1">
      <c r="I974" s="28"/>
      <c r="J974" s="28"/>
      <c r="K974" s="28"/>
      <c r="L974" s="28"/>
    </row>
    <row r="975" ht="15.75" customHeight="1">
      <c r="I975" s="28"/>
      <c r="J975" s="28"/>
      <c r="K975" s="28"/>
      <c r="L975" s="28"/>
    </row>
    <row r="976" ht="15.75" customHeight="1">
      <c r="I976" s="28"/>
      <c r="J976" s="28"/>
      <c r="K976" s="28"/>
      <c r="L976" s="28"/>
    </row>
    <row r="977" ht="15.75" customHeight="1">
      <c r="I977" s="28"/>
      <c r="J977" s="28"/>
      <c r="K977" s="28"/>
      <c r="L977" s="28"/>
    </row>
    <row r="978" ht="15.75" customHeight="1">
      <c r="I978" s="28"/>
      <c r="J978" s="28"/>
      <c r="K978" s="28"/>
      <c r="L978" s="28"/>
    </row>
    <row r="979" ht="15.75" customHeight="1">
      <c r="I979" s="28"/>
      <c r="J979" s="28"/>
      <c r="K979" s="28"/>
      <c r="L979" s="28"/>
    </row>
    <row r="980" ht="15.75" customHeight="1">
      <c r="I980" s="28"/>
      <c r="J980" s="28"/>
      <c r="K980" s="28"/>
      <c r="L980" s="28"/>
    </row>
    <row r="981" ht="15.75" customHeight="1">
      <c r="I981" s="28"/>
      <c r="J981" s="28"/>
      <c r="K981" s="28"/>
      <c r="L981" s="28"/>
    </row>
    <row r="982" ht="15.75" customHeight="1">
      <c r="I982" s="28"/>
      <c r="J982" s="28"/>
      <c r="K982" s="28"/>
      <c r="L982" s="28"/>
    </row>
    <row r="983" ht="15.75" customHeight="1">
      <c r="I983" s="28"/>
      <c r="J983" s="28"/>
      <c r="K983" s="28"/>
      <c r="L983" s="28"/>
    </row>
    <row r="984" ht="15.75" customHeight="1">
      <c r="I984" s="28"/>
      <c r="J984" s="28"/>
      <c r="K984" s="28"/>
      <c r="L984" s="28"/>
    </row>
    <row r="985" ht="15.75" customHeight="1">
      <c r="I985" s="28"/>
      <c r="J985" s="28"/>
      <c r="K985" s="28"/>
      <c r="L985" s="28"/>
    </row>
    <row r="986" ht="15.75" customHeight="1">
      <c r="I986" s="28"/>
      <c r="J986" s="28"/>
      <c r="K986" s="28"/>
      <c r="L986" s="28"/>
    </row>
    <row r="987" ht="15.75" customHeight="1">
      <c r="I987" s="28"/>
      <c r="J987" s="28"/>
      <c r="K987" s="28"/>
      <c r="L987" s="28"/>
    </row>
    <row r="988" ht="15.75" customHeight="1">
      <c r="I988" s="28"/>
      <c r="J988" s="28"/>
      <c r="K988" s="28"/>
      <c r="L988" s="28"/>
    </row>
    <row r="989" ht="15.75" customHeight="1">
      <c r="I989" s="28"/>
      <c r="J989" s="28"/>
      <c r="K989" s="28"/>
      <c r="L989" s="28"/>
    </row>
    <row r="990" ht="15.75" customHeight="1">
      <c r="I990" s="28"/>
      <c r="J990" s="28"/>
      <c r="K990" s="28"/>
      <c r="L990" s="28"/>
    </row>
    <row r="991" ht="15.75" customHeight="1">
      <c r="I991" s="28"/>
      <c r="J991" s="28"/>
      <c r="K991" s="28"/>
      <c r="L991" s="28"/>
    </row>
    <row r="992" ht="15.75" customHeight="1">
      <c r="I992" s="28"/>
      <c r="J992" s="28"/>
      <c r="K992" s="28"/>
      <c r="L992" s="28"/>
    </row>
    <row r="993" ht="15.75" customHeight="1">
      <c r="I993" s="28"/>
      <c r="J993" s="28"/>
      <c r="K993" s="28"/>
      <c r="L993" s="28"/>
    </row>
    <row r="994" ht="15.75" customHeight="1">
      <c r="I994" s="28"/>
      <c r="J994" s="28"/>
      <c r="K994" s="28"/>
      <c r="L994" s="28"/>
    </row>
    <row r="995" ht="15.75" customHeight="1">
      <c r="I995" s="28"/>
      <c r="J995" s="28"/>
      <c r="K995" s="28"/>
      <c r="L995" s="28"/>
    </row>
    <row r="996" ht="15.75" customHeight="1">
      <c r="I996" s="28"/>
      <c r="J996" s="28"/>
      <c r="K996" s="28"/>
      <c r="L996" s="28"/>
    </row>
    <row r="997" ht="15.75" customHeight="1">
      <c r="I997" s="28"/>
      <c r="J997" s="28"/>
      <c r="K997" s="28"/>
      <c r="L997" s="28"/>
    </row>
    <row r="998" ht="15.75" customHeight="1">
      <c r="I998" s="28"/>
      <c r="J998" s="28"/>
      <c r="K998" s="28"/>
      <c r="L998" s="28"/>
    </row>
    <row r="999" ht="15.75" customHeight="1">
      <c r="I999" s="28"/>
      <c r="J999" s="28"/>
      <c r="K999" s="28"/>
      <c r="L999" s="28"/>
    </row>
    <row r="1000" ht="15.75" customHeight="1">
      <c r="I1000" s="28"/>
      <c r="J1000" s="28"/>
      <c r="K1000" s="28"/>
      <c r="L1000" s="28"/>
    </row>
  </sheetData>
  <dataValidations>
    <dataValidation type="list" allowBlank="1" showErrorMessage="1" sqref="D2:D29">
      <formula1>"FL,2 AG 1/4,PL,PRET,PRES"</formula1>
    </dataValidation>
    <dataValidation type="list" allowBlank="1" showErrorMessage="1" sqref="G2:G29">
      <formula1>"DEL,TRAS,ENS"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7.29"/>
    <col customWidth="1" min="3" max="3" width="34.71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7" t="s">
        <v>176</v>
      </c>
      <c r="C3" s="47"/>
      <c r="D3" s="9" t="s">
        <v>40</v>
      </c>
      <c r="E3" s="10">
        <v>4.3</v>
      </c>
      <c r="F3" s="11" t="s">
        <v>177</v>
      </c>
      <c r="G3" s="12"/>
      <c r="H3" s="13"/>
      <c r="I3" s="14" t="s">
        <v>177</v>
      </c>
      <c r="J3" s="15"/>
      <c r="K3" s="4"/>
    </row>
    <row r="4" ht="14.25" customHeight="1">
      <c r="A4" s="7" t="s">
        <v>16</v>
      </c>
      <c r="B4" s="47" t="s">
        <v>180</v>
      </c>
      <c r="C4" s="48"/>
      <c r="D4" s="9" t="s">
        <v>40</v>
      </c>
      <c r="E4" s="10">
        <v>8.9</v>
      </c>
      <c r="F4" s="11" t="s">
        <v>177</v>
      </c>
      <c r="G4" s="12"/>
      <c r="H4" s="13"/>
      <c r="I4" s="14" t="s">
        <v>177</v>
      </c>
      <c r="J4" s="15"/>
      <c r="K4" s="4"/>
    </row>
    <row r="5" ht="14.25" customHeight="1">
      <c r="A5" s="7" t="s">
        <v>20</v>
      </c>
      <c r="B5" s="47" t="s">
        <v>182</v>
      </c>
      <c r="C5" s="48"/>
      <c r="D5" s="9" t="s">
        <v>12</v>
      </c>
      <c r="E5" s="10">
        <v>6.5</v>
      </c>
      <c r="F5" s="11" t="s">
        <v>183</v>
      </c>
      <c r="G5" s="12"/>
      <c r="H5" s="13"/>
      <c r="I5" s="14" t="s">
        <v>183</v>
      </c>
      <c r="J5" s="15"/>
      <c r="K5" s="4"/>
    </row>
    <row r="6" ht="14.25" customHeight="1">
      <c r="A6" s="7" t="s">
        <v>24</v>
      </c>
      <c r="B6" s="47" t="s">
        <v>186</v>
      </c>
      <c r="C6" s="48"/>
      <c r="D6" s="9" t="s">
        <v>12</v>
      </c>
      <c r="E6" s="10">
        <v>9.0</v>
      </c>
      <c r="F6" s="11" t="s">
        <v>183</v>
      </c>
      <c r="G6" s="12"/>
      <c r="H6" s="13"/>
      <c r="I6" s="14" t="s">
        <v>183</v>
      </c>
      <c r="J6" s="15"/>
      <c r="K6" s="5"/>
    </row>
    <row r="7" ht="14.25" customHeight="1">
      <c r="A7" s="7" t="s">
        <v>25</v>
      </c>
      <c r="B7" s="47" t="s">
        <v>188</v>
      </c>
      <c r="C7" s="48"/>
      <c r="D7" s="9" t="s">
        <v>37</v>
      </c>
      <c r="E7" s="10">
        <v>6.2</v>
      </c>
      <c r="F7" s="11" t="s">
        <v>189</v>
      </c>
      <c r="G7" s="12"/>
      <c r="H7" s="13"/>
      <c r="I7" s="14" t="s">
        <v>189</v>
      </c>
      <c r="J7" s="15"/>
      <c r="K7" s="5"/>
    </row>
    <row r="8" ht="14.25" customHeight="1">
      <c r="A8" s="7" t="s">
        <v>28</v>
      </c>
      <c r="B8" s="47" t="s">
        <v>192</v>
      </c>
      <c r="C8" s="48"/>
      <c r="D8" s="9" t="s">
        <v>37</v>
      </c>
      <c r="E8" s="10">
        <v>15.6</v>
      </c>
      <c r="F8" s="18" t="s">
        <v>193</v>
      </c>
      <c r="G8" s="12"/>
      <c r="H8" s="13"/>
      <c r="I8" s="14" t="s">
        <v>193</v>
      </c>
      <c r="J8" s="15"/>
      <c r="K8" s="5"/>
      <c r="P8" s="19"/>
    </row>
    <row r="9" ht="14.25" customHeight="1">
      <c r="A9" s="7" t="s">
        <v>32</v>
      </c>
      <c r="B9" s="47" t="s">
        <v>195</v>
      </c>
      <c r="C9" s="48"/>
      <c r="D9" s="9" t="s">
        <v>37</v>
      </c>
      <c r="E9" s="10">
        <v>8.9</v>
      </c>
      <c r="F9" s="18" t="s">
        <v>189</v>
      </c>
      <c r="G9" s="12"/>
      <c r="H9" s="13"/>
      <c r="I9" s="14" t="s">
        <v>189</v>
      </c>
      <c r="J9" s="15"/>
      <c r="K9" s="5"/>
      <c r="P9" s="19"/>
    </row>
    <row r="10" ht="14.25" customHeight="1">
      <c r="A10" s="7" t="s">
        <v>34</v>
      </c>
      <c r="B10" s="47" t="s">
        <v>197</v>
      </c>
      <c r="C10" s="48"/>
      <c r="D10" s="9" t="s">
        <v>40</v>
      </c>
      <c r="E10" s="10">
        <v>5.5</v>
      </c>
      <c r="F10" s="11" t="s">
        <v>177</v>
      </c>
      <c r="G10" s="12"/>
      <c r="H10" s="13"/>
      <c r="I10" s="14" t="s">
        <v>177</v>
      </c>
      <c r="J10" s="15"/>
      <c r="K10" s="5"/>
      <c r="P10" s="19"/>
    </row>
    <row r="11" ht="14.25" customHeight="1">
      <c r="A11" s="7" t="s">
        <v>36</v>
      </c>
      <c r="B11" s="47" t="s">
        <v>199</v>
      </c>
      <c r="C11" s="48"/>
      <c r="D11" s="9" t="s">
        <v>12</v>
      </c>
      <c r="E11" s="10">
        <v>18.9</v>
      </c>
      <c r="F11" s="18" t="s">
        <v>200</v>
      </c>
      <c r="G11" s="12"/>
      <c r="H11" s="13"/>
      <c r="I11" s="14" t="s">
        <v>200</v>
      </c>
      <c r="J11" s="15"/>
      <c r="K11" s="5"/>
      <c r="P11" s="19"/>
    </row>
    <row r="12" ht="14.25" customHeight="1">
      <c r="A12" s="7" t="s">
        <v>38</v>
      </c>
      <c r="B12" s="49" t="s">
        <v>203</v>
      </c>
      <c r="C12" s="48"/>
      <c r="D12" s="9" t="s">
        <v>40</v>
      </c>
      <c r="E12" s="10">
        <v>9.4</v>
      </c>
      <c r="F12" s="18" t="s">
        <v>177</v>
      </c>
      <c r="G12" s="12"/>
      <c r="H12" s="13"/>
      <c r="I12" s="14" t="s">
        <v>177</v>
      </c>
      <c r="J12" s="15"/>
      <c r="K12" s="5"/>
      <c r="P12" s="19"/>
    </row>
    <row r="13" ht="14.25" customHeight="1">
      <c r="A13" s="7" t="s">
        <v>43</v>
      </c>
      <c r="B13" s="47" t="s">
        <v>204</v>
      </c>
      <c r="C13" s="48"/>
      <c r="D13" s="9" t="s">
        <v>12</v>
      </c>
      <c r="E13" s="10">
        <v>14.5</v>
      </c>
      <c r="F13" s="18" t="s">
        <v>201</v>
      </c>
      <c r="G13" s="12"/>
      <c r="H13" s="13"/>
      <c r="I13" s="14" t="s">
        <v>201</v>
      </c>
      <c r="J13" s="15"/>
      <c r="P13" s="19"/>
    </row>
    <row r="14" ht="14.25" customHeight="1">
      <c r="A14" s="7" t="s">
        <v>46</v>
      </c>
      <c r="B14" s="47" t="s">
        <v>185</v>
      </c>
      <c r="C14" s="48"/>
      <c r="D14" s="9" t="s">
        <v>37</v>
      </c>
      <c r="E14" s="10">
        <v>82.4</v>
      </c>
      <c r="F14" s="18" t="s">
        <v>184</v>
      </c>
      <c r="G14" s="20"/>
      <c r="H14" s="13"/>
      <c r="I14" s="14" t="s">
        <v>184</v>
      </c>
      <c r="J14" s="15"/>
      <c r="P14" s="19"/>
    </row>
    <row r="15" ht="14.25" customHeight="1">
      <c r="A15" s="7" t="s">
        <v>50</v>
      </c>
      <c r="B15" s="47" t="s">
        <v>206</v>
      </c>
      <c r="C15" s="48"/>
      <c r="D15" s="9" t="s">
        <v>37</v>
      </c>
      <c r="E15" s="10">
        <v>8.9</v>
      </c>
      <c r="F15" s="18" t="s">
        <v>189</v>
      </c>
      <c r="G15" s="12"/>
      <c r="H15" s="13"/>
      <c r="I15" s="14" t="s">
        <v>189</v>
      </c>
      <c r="J15" s="15"/>
    </row>
    <row r="16" ht="14.25" customHeight="1">
      <c r="A16" s="7" t="s">
        <v>52</v>
      </c>
      <c r="B16" s="47" t="s">
        <v>207</v>
      </c>
      <c r="C16" s="9"/>
      <c r="D16" s="9" t="s">
        <v>12</v>
      </c>
      <c r="E16" s="10">
        <v>40.3</v>
      </c>
      <c r="F16" s="18" t="s">
        <v>200</v>
      </c>
      <c r="G16" s="12"/>
      <c r="H16" s="13"/>
      <c r="I16" s="14" t="s">
        <v>200</v>
      </c>
      <c r="J16" s="15"/>
    </row>
    <row r="17" ht="14.25" customHeight="1">
      <c r="A17" s="7" t="s">
        <v>54</v>
      </c>
      <c r="B17" s="47" t="s">
        <v>209</v>
      </c>
      <c r="C17" s="48"/>
      <c r="D17" s="9" t="s">
        <v>37</v>
      </c>
      <c r="E17" s="10">
        <v>37.0</v>
      </c>
      <c r="F17" s="18" t="s">
        <v>189</v>
      </c>
      <c r="G17" s="20"/>
      <c r="H17" s="13"/>
      <c r="I17" s="14" t="s">
        <v>189</v>
      </c>
      <c r="J17" s="15"/>
    </row>
    <row r="18" ht="14.25" customHeight="1">
      <c r="A18" s="7" t="s">
        <v>56</v>
      </c>
      <c r="B18" s="47" t="s">
        <v>208</v>
      </c>
      <c r="C18" s="48"/>
      <c r="D18" s="9" t="s">
        <v>12</v>
      </c>
      <c r="E18" s="10">
        <v>18.4</v>
      </c>
      <c r="F18" s="18" t="s">
        <v>183</v>
      </c>
      <c r="G18" s="20"/>
      <c r="H18" s="13"/>
      <c r="I18" s="14" t="s">
        <v>183</v>
      </c>
      <c r="J18" s="15"/>
    </row>
    <row r="19" ht="14.25" customHeight="1">
      <c r="A19" s="7" t="s">
        <v>57</v>
      </c>
      <c r="B19" s="47" t="s">
        <v>202</v>
      </c>
      <c r="C19" s="48"/>
      <c r="D19" s="9" t="s">
        <v>12</v>
      </c>
      <c r="E19" s="10">
        <v>26.8</v>
      </c>
      <c r="F19" s="18" t="s">
        <v>201</v>
      </c>
      <c r="G19" s="12"/>
      <c r="H19" s="13"/>
      <c r="I19" s="14" t="s">
        <v>201</v>
      </c>
      <c r="J19" s="15"/>
    </row>
    <row r="20" ht="14.25" customHeight="1">
      <c r="A20" s="7" t="s">
        <v>60</v>
      </c>
      <c r="B20" s="47" t="s">
        <v>211</v>
      </c>
      <c r="C20" s="48"/>
      <c r="D20" s="9" t="s">
        <v>37</v>
      </c>
      <c r="E20" s="10">
        <v>24.8</v>
      </c>
      <c r="F20" s="18" t="s">
        <v>193</v>
      </c>
      <c r="G20" s="12"/>
      <c r="H20" s="13"/>
      <c r="I20" s="14" t="s">
        <v>193</v>
      </c>
      <c r="J20" s="15"/>
    </row>
    <row r="21" ht="14.25" customHeight="1">
      <c r="A21" s="7" t="s">
        <v>63</v>
      </c>
      <c r="B21" s="47" t="s">
        <v>213</v>
      </c>
      <c r="C21" s="48"/>
      <c r="D21" s="9" t="s">
        <v>37</v>
      </c>
      <c r="E21" s="10">
        <v>48.1</v>
      </c>
      <c r="F21" s="18" t="s">
        <v>193</v>
      </c>
      <c r="G21" s="12"/>
      <c r="H21" s="13"/>
      <c r="I21" s="14" t="s">
        <v>193</v>
      </c>
      <c r="J21" s="15"/>
    </row>
    <row r="22" ht="14.25" customHeight="1">
      <c r="A22" s="7" t="s">
        <v>66</v>
      </c>
      <c r="B22" s="47" t="s">
        <v>214</v>
      </c>
      <c r="C22" s="48"/>
      <c r="D22" s="9" t="s">
        <v>40</v>
      </c>
      <c r="E22" s="10">
        <v>23.4</v>
      </c>
      <c r="F22" s="11" t="s">
        <v>177</v>
      </c>
      <c r="G22" s="12"/>
      <c r="H22" s="13"/>
      <c r="I22" s="14" t="s">
        <v>177</v>
      </c>
      <c r="J22" s="15"/>
    </row>
    <row r="23" ht="14.25" customHeight="1">
      <c r="A23" s="7" t="s">
        <v>68</v>
      </c>
      <c r="B23" s="47" t="s">
        <v>196</v>
      </c>
      <c r="C23" s="7"/>
      <c r="D23" s="9" t="s">
        <v>215</v>
      </c>
      <c r="E23" s="24">
        <v>16.5</v>
      </c>
      <c r="F23" s="18" t="s">
        <v>190</v>
      </c>
      <c r="G23" s="20"/>
      <c r="H23" s="13"/>
      <c r="I23" s="14" t="s">
        <v>190</v>
      </c>
      <c r="J23" s="15"/>
    </row>
    <row r="24" ht="14.25" customHeight="1">
      <c r="A24" s="7" t="s">
        <v>70</v>
      </c>
      <c r="B24" s="49" t="s">
        <v>191</v>
      </c>
      <c r="C24" s="48"/>
      <c r="D24" s="23" t="s">
        <v>215</v>
      </c>
      <c r="E24" s="10">
        <v>20.6</v>
      </c>
      <c r="F24" s="11" t="s">
        <v>190</v>
      </c>
      <c r="G24" s="12"/>
      <c r="H24" s="13"/>
      <c r="I24" s="14" t="s">
        <v>190</v>
      </c>
      <c r="J24" s="15"/>
    </row>
    <row r="25" ht="14.25" customHeight="1">
      <c r="A25" s="7" t="s">
        <v>71</v>
      </c>
      <c r="B25" s="47" t="s">
        <v>217</v>
      </c>
      <c r="C25" s="48"/>
      <c r="D25" s="9" t="s">
        <v>12</v>
      </c>
      <c r="E25" s="10">
        <v>37.9</v>
      </c>
      <c r="F25" s="11" t="s">
        <v>218</v>
      </c>
      <c r="G25" s="12"/>
      <c r="H25" s="13"/>
      <c r="I25" s="14" t="s">
        <v>218</v>
      </c>
      <c r="J25" s="15"/>
    </row>
    <row r="26" ht="14.25" customHeight="1">
      <c r="A26" s="7" t="s">
        <v>75</v>
      </c>
      <c r="B26" s="47" t="s">
        <v>194</v>
      </c>
      <c r="C26" s="48"/>
      <c r="D26" s="9" t="s">
        <v>215</v>
      </c>
      <c r="E26" s="24">
        <v>38.4</v>
      </c>
      <c r="F26" s="11" t="s">
        <v>190</v>
      </c>
      <c r="G26" s="12"/>
      <c r="H26" s="13"/>
      <c r="I26" s="14" t="s">
        <v>190</v>
      </c>
      <c r="J26" s="15"/>
    </row>
    <row r="27" ht="14.25" customHeight="1">
      <c r="A27" s="7" t="s">
        <v>76</v>
      </c>
      <c r="B27" s="47" t="s">
        <v>179</v>
      </c>
      <c r="C27" s="48"/>
      <c r="D27" s="23" t="s">
        <v>219</v>
      </c>
      <c r="E27" s="24">
        <v>25.0</v>
      </c>
      <c r="F27" s="11" t="s">
        <v>178</v>
      </c>
      <c r="G27" s="12"/>
      <c r="H27" s="13"/>
      <c r="I27" s="14" t="s">
        <v>178</v>
      </c>
      <c r="J27" s="15"/>
    </row>
    <row r="28" ht="14.25" customHeight="1">
      <c r="A28" s="9" t="s">
        <v>77</v>
      </c>
      <c r="B28" s="47" t="s">
        <v>220</v>
      </c>
      <c r="C28" s="48"/>
      <c r="D28" s="23" t="s">
        <v>221</v>
      </c>
      <c r="E28" s="24">
        <v>12.2</v>
      </c>
      <c r="F28" s="11" t="s">
        <v>218</v>
      </c>
      <c r="G28" s="11"/>
      <c r="H28" s="13"/>
      <c r="I28" s="14" t="s">
        <v>218</v>
      </c>
    </row>
    <row r="29" ht="14.25" customHeight="1">
      <c r="A29" s="9" t="s">
        <v>79</v>
      </c>
      <c r="B29" s="50" t="s">
        <v>222</v>
      </c>
      <c r="C29" s="48"/>
      <c r="D29" s="23" t="s">
        <v>12</v>
      </c>
      <c r="E29" s="24">
        <v>17.4</v>
      </c>
      <c r="F29" s="11" t="s">
        <v>178</v>
      </c>
      <c r="G29" s="11"/>
      <c r="H29" s="13"/>
      <c r="I29" s="14" t="s">
        <v>178</v>
      </c>
    </row>
    <row r="30" ht="14.25" customHeight="1">
      <c r="A30" s="9"/>
      <c r="B30" s="26" t="s">
        <v>223</v>
      </c>
      <c r="C30" s="47"/>
      <c r="D30" s="23" t="s">
        <v>12</v>
      </c>
      <c r="E30" s="51">
        <v>42.5</v>
      </c>
      <c r="F30" s="11" t="s">
        <v>178</v>
      </c>
      <c r="G30" s="11"/>
      <c r="H30" s="13"/>
      <c r="I30" s="14" t="s">
        <v>178</v>
      </c>
    </row>
    <row r="31" ht="14.25" customHeight="1"/>
    <row r="32" ht="14.25" customHeight="1">
      <c r="E32" s="27">
        <f>SUM(E3:E30)</f>
        <v>628.3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>
      <c r="B38" s="28" t="s">
        <v>89</v>
      </c>
      <c r="D38" s="29">
        <v>9.0</v>
      </c>
    </row>
    <row r="39" ht="14.25" customHeight="1">
      <c r="B39" s="28" t="s">
        <v>90</v>
      </c>
      <c r="D39" s="29">
        <v>1.0</v>
      </c>
      <c r="N39" s="17"/>
    </row>
    <row r="40" ht="14.25" customHeight="1">
      <c r="B40" s="28" t="s">
        <v>91</v>
      </c>
      <c r="D40" s="29">
        <v>1.0</v>
      </c>
      <c r="N40" s="17"/>
    </row>
    <row r="41" ht="14.25" customHeight="1">
      <c r="B41" s="28" t="s">
        <v>92</v>
      </c>
      <c r="D41" s="30">
        <f>+D40*D39*D38</f>
        <v>9</v>
      </c>
      <c r="N41" s="17"/>
    </row>
    <row r="42" ht="14.25" customHeight="1">
      <c r="B42" s="28" t="s">
        <v>93</v>
      </c>
      <c r="D42" s="30">
        <f>+D41*3600</f>
        <v>32400</v>
      </c>
      <c r="N42" s="17"/>
    </row>
    <row r="43" ht="14.25" customHeight="1">
      <c r="B43" s="28" t="s">
        <v>4</v>
      </c>
      <c r="D43" s="31">
        <f>E32</f>
        <v>628.3</v>
      </c>
      <c r="N43" s="17"/>
    </row>
    <row r="44" ht="14.25" customHeight="1">
      <c r="B44" s="28" t="s">
        <v>94</v>
      </c>
      <c r="D44" s="32">
        <f>+D42/D43</f>
        <v>51.56772243</v>
      </c>
      <c r="E44" s="28" t="s">
        <v>95</v>
      </c>
      <c r="F44" s="6">
        <f>D44*0.9</f>
        <v>46.41095018</v>
      </c>
    </row>
    <row r="45" ht="14.25" customHeight="1">
      <c r="B45" s="28"/>
      <c r="D45" s="28"/>
    </row>
    <row r="46" ht="14.25" customHeight="1">
      <c r="B46" s="28" t="s">
        <v>96</v>
      </c>
      <c r="D46" s="28" t="s">
        <v>97</v>
      </c>
    </row>
    <row r="47" ht="14.25" customHeight="1">
      <c r="B47" s="28" t="s">
        <v>98</v>
      </c>
      <c r="D47" s="29">
        <v>105.9</v>
      </c>
      <c r="I47" s="6">
        <f>206.270889702371+F44</f>
        <v>252.6818399</v>
      </c>
    </row>
    <row r="48" ht="14.25" customHeight="1">
      <c r="B48" s="28" t="s">
        <v>99</v>
      </c>
      <c r="D48" s="29">
        <f>D47*D38</f>
        <v>953.1</v>
      </c>
    </row>
    <row r="49" ht="14.25" customHeight="1">
      <c r="B49" s="28" t="s">
        <v>95</v>
      </c>
      <c r="D49" s="33">
        <f>+D42/D48</f>
        <v>33.99433428</v>
      </c>
    </row>
    <row r="50" ht="14.25" customHeight="1">
      <c r="B50" s="28"/>
      <c r="D50" s="28"/>
    </row>
    <row r="51" ht="14.25" customHeight="1">
      <c r="B51" s="28" t="s">
        <v>100</v>
      </c>
      <c r="D51" s="33">
        <f>+D49*0.85</f>
        <v>28.89518414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autoFilter ref="$A$2:$H$32"/>
  <printOptions/>
  <pageMargins bottom="0.75" footer="0.0" header="0.0" left="0.7" right="0.7" top="0.75"/>
  <pageSetup scale="70"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34" t="s">
        <v>102</v>
      </c>
      <c r="C3" s="7"/>
      <c r="D3" s="7" t="s">
        <v>104</v>
      </c>
      <c r="E3" s="35">
        <f>2*2*1.21</f>
        <v>4.84</v>
      </c>
      <c r="F3" s="12" t="s">
        <v>227</v>
      </c>
      <c r="G3" s="12" t="s">
        <v>105</v>
      </c>
      <c r="H3" s="13" t="s">
        <v>106</v>
      </c>
      <c r="I3" s="52" t="s">
        <v>227</v>
      </c>
      <c r="J3" s="15"/>
      <c r="K3" s="4"/>
    </row>
    <row r="4" ht="14.25" customHeight="1">
      <c r="A4" s="7" t="s">
        <v>16</v>
      </c>
      <c r="B4" s="34" t="s">
        <v>108</v>
      </c>
      <c r="C4" s="7"/>
      <c r="D4" s="7" t="s">
        <v>104</v>
      </c>
      <c r="E4" s="35">
        <f t="shared" ref="E4:E5" si="1">4*1.21</f>
        <v>4.84</v>
      </c>
      <c r="F4" s="12" t="s">
        <v>227</v>
      </c>
      <c r="G4" s="12" t="s">
        <v>105</v>
      </c>
      <c r="H4" s="13" t="s">
        <v>106</v>
      </c>
      <c r="I4" s="52" t="s">
        <v>227</v>
      </c>
      <c r="J4" s="15"/>
      <c r="K4" s="4"/>
    </row>
    <row r="5" ht="14.25" customHeight="1">
      <c r="A5" s="7" t="s">
        <v>20</v>
      </c>
      <c r="B5" s="34" t="s">
        <v>112</v>
      </c>
      <c r="C5" s="7"/>
      <c r="D5" s="7" t="s">
        <v>104</v>
      </c>
      <c r="E5" s="35">
        <f t="shared" si="1"/>
        <v>4.84</v>
      </c>
      <c r="F5" s="12" t="s">
        <v>227</v>
      </c>
      <c r="G5" s="12" t="s">
        <v>105</v>
      </c>
      <c r="H5" s="13" t="s">
        <v>106</v>
      </c>
      <c r="I5" s="52" t="s">
        <v>227</v>
      </c>
      <c r="J5" s="15"/>
      <c r="K5" s="4"/>
    </row>
    <row r="6" ht="14.25" customHeight="1">
      <c r="A6" s="7" t="s">
        <v>24</v>
      </c>
      <c r="B6" s="34" t="s">
        <v>116</v>
      </c>
      <c r="C6" s="7"/>
      <c r="D6" s="7" t="s">
        <v>110</v>
      </c>
      <c r="E6" s="35">
        <f>11.6*1.21</f>
        <v>14.036</v>
      </c>
      <c r="F6" s="12" t="s">
        <v>231</v>
      </c>
      <c r="G6" s="12" t="s">
        <v>117</v>
      </c>
      <c r="H6" s="13" t="s">
        <v>106</v>
      </c>
      <c r="I6" s="52" t="s">
        <v>231</v>
      </c>
      <c r="J6" s="15"/>
      <c r="K6" s="5"/>
    </row>
    <row r="7" ht="14.25" customHeight="1">
      <c r="A7" s="7" t="s">
        <v>25</v>
      </c>
      <c r="B7" s="34" t="s">
        <v>119</v>
      </c>
      <c r="C7" s="7"/>
      <c r="D7" s="7" t="s">
        <v>110</v>
      </c>
      <c r="E7" s="35">
        <f>11*1.21</f>
        <v>13.31</v>
      </c>
      <c r="F7" s="12" t="s">
        <v>231</v>
      </c>
      <c r="G7" s="12" t="s">
        <v>117</v>
      </c>
      <c r="H7" s="13" t="s">
        <v>106</v>
      </c>
      <c r="I7" s="52" t="s">
        <v>231</v>
      </c>
      <c r="J7" s="15"/>
      <c r="K7" s="5"/>
    </row>
    <row r="8" ht="14.25" customHeight="1">
      <c r="A8" s="7" t="s">
        <v>28</v>
      </c>
      <c r="B8" s="34" t="s">
        <v>122</v>
      </c>
      <c r="C8" s="7"/>
      <c r="D8" s="7" t="s">
        <v>114</v>
      </c>
      <c r="E8" s="35">
        <f>7*1.21*2</f>
        <v>16.94</v>
      </c>
      <c r="F8" s="36" t="s">
        <v>234</v>
      </c>
      <c r="G8" s="12" t="s">
        <v>123</v>
      </c>
      <c r="H8" s="13" t="s">
        <v>106</v>
      </c>
      <c r="I8" s="52" t="s">
        <v>235</v>
      </c>
      <c r="J8" s="15"/>
      <c r="K8" s="5"/>
      <c r="P8" s="19"/>
    </row>
    <row r="9" ht="14.25" customHeight="1">
      <c r="A9" s="7" t="s">
        <v>32</v>
      </c>
      <c r="B9" s="34" t="s">
        <v>125</v>
      </c>
      <c r="C9" s="7"/>
      <c r="D9" s="7" t="s">
        <v>110</v>
      </c>
      <c r="E9" s="35">
        <f>12*1.21</f>
        <v>14.52</v>
      </c>
      <c r="F9" s="36" t="s">
        <v>236</v>
      </c>
      <c r="G9" s="12" t="s">
        <v>126</v>
      </c>
      <c r="H9" s="13" t="s">
        <v>127</v>
      </c>
      <c r="I9" s="52" t="s">
        <v>237</v>
      </c>
      <c r="J9" s="15"/>
      <c r="K9" s="5"/>
      <c r="P9" s="19"/>
    </row>
    <row r="10" ht="14.25" customHeight="1">
      <c r="A10" s="7" t="s">
        <v>34</v>
      </c>
      <c r="B10" s="34" t="s">
        <v>128</v>
      </c>
      <c r="C10" s="7"/>
      <c r="D10" s="7" t="s">
        <v>104</v>
      </c>
      <c r="E10" s="35">
        <f>3.5*2*1.21</f>
        <v>8.47</v>
      </c>
      <c r="F10" s="12" t="s">
        <v>227</v>
      </c>
      <c r="G10" s="12" t="s">
        <v>105</v>
      </c>
      <c r="H10" s="13" t="s">
        <v>106</v>
      </c>
      <c r="I10" s="52" t="s">
        <v>227</v>
      </c>
      <c r="J10" s="15"/>
      <c r="K10" s="5"/>
      <c r="P10" s="19"/>
    </row>
    <row r="11" ht="14.25" customHeight="1">
      <c r="A11" s="7" t="s">
        <v>36</v>
      </c>
      <c r="B11" s="34" t="s">
        <v>131</v>
      </c>
      <c r="C11" s="7"/>
      <c r="D11" s="7" t="s">
        <v>114</v>
      </c>
      <c r="E11" s="35">
        <f>4.2*1.21*2</f>
        <v>10.164</v>
      </c>
      <c r="F11" s="36" t="s">
        <v>234</v>
      </c>
      <c r="G11" s="12" t="s">
        <v>123</v>
      </c>
      <c r="H11" s="13" t="s">
        <v>106</v>
      </c>
      <c r="I11" s="52" t="s">
        <v>235</v>
      </c>
      <c r="J11" s="15"/>
      <c r="K11" s="5"/>
      <c r="P11" s="19"/>
    </row>
    <row r="12" ht="14.25" customHeight="1">
      <c r="A12" s="7" t="s">
        <v>38</v>
      </c>
      <c r="B12" s="34" t="s">
        <v>132</v>
      </c>
      <c r="C12" s="7"/>
      <c r="D12" s="7" t="s">
        <v>114</v>
      </c>
      <c r="E12" s="35">
        <f>12*1.21*2</f>
        <v>29.04</v>
      </c>
      <c r="F12" s="36" t="s">
        <v>234</v>
      </c>
      <c r="G12" s="12" t="s">
        <v>123</v>
      </c>
      <c r="H12" s="13" t="s">
        <v>106</v>
      </c>
      <c r="I12" s="52" t="s">
        <v>235</v>
      </c>
      <c r="J12" s="15"/>
      <c r="K12" s="5"/>
      <c r="P12" s="19"/>
    </row>
    <row r="13" ht="14.25" customHeight="1">
      <c r="A13" s="7" t="s">
        <v>43</v>
      </c>
      <c r="B13" s="34" t="s">
        <v>135</v>
      </c>
      <c r="C13" s="7"/>
      <c r="D13" s="7" t="s">
        <v>110</v>
      </c>
      <c r="E13" s="35">
        <f>10*1.21*2</f>
        <v>24.2</v>
      </c>
      <c r="F13" s="36" t="s">
        <v>237</v>
      </c>
      <c r="G13" s="12" t="s">
        <v>117</v>
      </c>
      <c r="H13" s="13" t="s">
        <v>106</v>
      </c>
      <c r="I13" s="52" t="s">
        <v>231</v>
      </c>
      <c r="J13" s="15"/>
      <c r="P13" s="19"/>
    </row>
    <row r="14" ht="14.25" customHeight="1">
      <c r="A14" s="7" t="s">
        <v>46</v>
      </c>
      <c r="B14" s="34" t="s">
        <v>138</v>
      </c>
      <c r="C14" s="7"/>
      <c r="D14" s="7" t="s">
        <v>114</v>
      </c>
      <c r="E14" s="35">
        <f>12*2*1.21</f>
        <v>29.04</v>
      </c>
      <c r="F14" s="36" t="s">
        <v>234</v>
      </c>
      <c r="G14" s="20" t="s">
        <v>139</v>
      </c>
      <c r="H14" s="13" t="s">
        <v>106</v>
      </c>
      <c r="I14" s="52" t="s">
        <v>233</v>
      </c>
      <c r="J14" s="15"/>
      <c r="P14" s="19"/>
    </row>
    <row r="15" ht="14.25" customHeight="1">
      <c r="A15" s="7" t="s">
        <v>50</v>
      </c>
      <c r="B15" s="34" t="s">
        <v>140</v>
      </c>
      <c r="C15" s="7"/>
      <c r="D15" s="7" t="s">
        <v>114</v>
      </c>
      <c r="E15" s="35">
        <f>24.1*1.21</f>
        <v>29.161</v>
      </c>
      <c r="F15" s="36" t="s">
        <v>233</v>
      </c>
      <c r="G15" s="12" t="s">
        <v>139</v>
      </c>
      <c r="H15" s="13" t="s">
        <v>106</v>
      </c>
      <c r="I15" s="52" t="s">
        <v>233</v>
      </c>
      <c r="J15" s="15"/>
    </row>
    <row r="16" ht="14.25" customHeight="1">
      <c r="A16" s="7" t="s">
        <v>52</v>
      </c>
      <c r="B16" s="34" t="s">
        <v>143</v>
      </c>
      <c r="C16" s="7"/>
      <c r="D16" s="7" t="s">
        <v>114</v>
      </c>
      <c r="E16" s="35">
        <v>18.0</v>
      </c>
      <c r="F16" s="36" t="s">
        <v>233</v>
      </c>
      <c r="G16" s="12" t="s">
        <v>139</v>
      </c>
      <c r="H16" s="13" t="s">
        <v>106</v>
      </c>
      <c r="I16" s="52" t="s">
        <v>233</v>
      </c>
      <c r="J16" s="15"/>
    </row>
    <row r="17" ht="14.25" customHeight="1">
      <c r="A17" s="7" t="s">
        <v>54</v>
      </c>
      <c r="B17" s="34" t="s">
        <v>145</v>
      </c>
      <c r="C17" s="7"/>
      <c r="D17" s="7" t="s">
        <v>110</v>
      </c>
      <c r="E17" s="35">
        <f>8.2*1.21</f>
        <v>9.922</v>
      </c>
      <c r="F17" s="36" t="s">
        <v>231</v>
      </c>
      <c r="G17" s="20" t="s">
        <v>126</v>
      </c>
      <c r="H17" s="13" t="s">
        <v>106</v>
      </c>
      <c r="I17" s="52" t="s">
        <v>237</v>
      </c>
      <c r="J17" s="15"/>
    </row>
    <row r="18" ht="14.25" customHeight="1">
      <c r="A18" s="7" t="s">
        <v>56</v>
      </c>
      <c r="B18" s="34" t="s">
        <v>147</v>
      </c>
      <c r="C18" s="7"/>
      <c r="D18" s="7" t="s">
        <v>110</v>
      </c>
      <c r="E18" s="35">
        <f>32*1.21</f>
        <v>38.72</v>
      </c>
      <c r="F18" s="36" t="s">
        <v>237</v>
      </c>
      <c r="G18" s="20" t="s">
        <v>126</v>
      </c>
      <c r="H18" s="13" t="s">
        <v>106</v>
      </c>
      <c r="I18" s="52" t="s">
        <v>237</v>
      </c>
      <c r="J18" s="15"/>
    </row>
    <row r="19" ht="14.25" customHeight="1">
      <c r="A19" s="7" t="s">
        <v>57</v>
      </c>
      <c r="B19" s="34" t="s">
        <v>150</v>
      </c>
      <c r="C19" s="7"/>
      <c r="D19" s="7" t="s">
        <v>110</v>
      </c>
      <c r="E19" s="35">
        <f>4*1.21</f>
        <v>4.84</v>
      </c>
      <c r="F19" s="36" t="s">
        <v>237</v>
      </c>
      <c r="G19" s="12" t="s">
        <v>117</v>
      </c>
      <c r="H19" s="13" t="s">
        <v>127</v>
      </c>
      <c r="I19" s="52" t="s">
        <v>231</v>
      </c>
      <c r="J19" s="15"/>
    </row>
    <row r="20" ht="14.25" customHeight="1">
      <c r="A20" s="7" t="s">
        <v>60</v>
      </c>
      <c r="B20" s="34" t="s">
        <v>152</v>
      </c>
      <c r="C20" s="7"/>
      <c r="D20" s="7" t="s">
        <v>110</v>
      </c>
      <c r="E20" s="35">
        <f>60*1.21</f>
        <v>72.6</v>
      </c>
      <c r="F20" s="36" t="s">
        <v>228</v>
      </c>
      <c r="G20" s="12" t="s">
        <v>153</v>
      </c>
      <c r="H20" s="13" t="s">
        <v>127</v>
      </c>
      <c r="I20" s="52" t="s">
        <v>228</v>
      </c>
      <c r="J20" s="15"/>
    </row>
    <row r="21" ht="14.25" customHeight="1">
      <c r="A21" s="7" t="s">
        <v>63</v>
      </c>
      <c r="B21" s="34" t="s">
        <v>154</v>
      </c>
      <c r="C21" s="7"/>
      <c r="D21" s="7" t="s">
        <v>134</v>
      </c>
      <c r="E21" s="35">
        <f>74.9*1.21</f>
        <v>90.629</v>
      </c>
      <c r="F21" s="36" t="s">
        <v>242</v>
      </c>
      <c r="G21" s="12" t="s">
        <v>174</v>
      </c>
      <c r="H21" s="13" t="s">
        <v>157</v>
      </c>
      <c r="I21" s="52" t="s">
        <v>242</v>
      </c>
      <c r="J21" s="15"/>
    </row>
    <row r="22" ht="14.25" customHeight="1">
      <c r="A22" s="7" t="s">
        <v>66</v>
      </c>
      <c r="B22" s="34" t="s">
        <v>158</v>
      </c>
      <c r="C22" s="7"/>
      <c r="D22" s="7" t="s">
        <v>104</v>
      </c>
      <c r="E22" s="35">
        <f>26*1.21</f>
        <v>31.46</v>
      </c>
      <c r="F22" s="12" t="s">
        <v>227</v>
      </c>
      <c r="G22" s="12" t="s">
        <v>105</v>
      </c>
      <c r="H22" s="13" t="s">
        <v>157</v>
      </c>
      <c r="I22" s="52" t="s">
        <v>227</v>
      </c>
      <c r="J22" s="15"/>
    </row>
    <row r="23" ht="14.25" customHeight="1">
      <c r="A23" s="7" t="s">
        <v>68</v>
      </c>
      <c r="B23" s="34" t="s">
        <v>159</v>
      </c>
      <c r="C23" s="7"/>
      <c r="D23" s="7" t="s">
        <v>114</v>
      </c>
      <c r="E23" s="35">
        <f>5*1.21</f>
        <v>6.05</v>
      </c>
      <c r="F23" s="36" t="s">
        <v>233</v>
      </c>
      <c r="G23" s="20" t="s">
        <v>123</v>
      </c>
      <c r="H23" s="13" t="s">
        <v>157</v>
      </c>
      <c r="I23" s="52" t="s">
        <v>235</v>
      </c>
      <c r="J23" s="15"/>
    </row>
    <row r="24" ht="14.25" customHeight="1">
      <c r="A24" s="7" t="s">
        <v>70</v>
      </c>
      <c r="B24" s="53" t="s">
        <v>161</v>
      </c>
      <c r="C24" s="22"/>
      <c r="D24" s="22" t="s">
        <v>163</v>
      </c>
      <c r="E24" s="54">
        <f>32*1.21</f>
        <v>38.72</v>
      </c>
      <c r="F24" s="12" t="s">
        <v>239</v>
      </c>
      <c r="G24" s="12" t="s">
        <v>156</v>
      </c>
      <c r="H24" s="13" t="s">
        <v>157</v>
      </c>
      <c r="I24" s="52" t="s">
        <v>239</v>
      </c>
      <c r="J24" s="15"/>
    </row>
    <row r="25" ht="14.25" customHeight="1">
      <c r="A25" s="7" t="s">
        <v>71</v>
      </c>
      <c r="B25" s="34" t="s">
        <v>166</v>
      </c>
      <c r="C25" s="7"/>
      <c r="D25" s="7" t="s">
        <v>114</v>
      </c>
      <c r="E25" s="35">
        <f>40*1.21</f>
        <v>48.4</v>
      </c>
      <c r="F25" s="12" t="s">
        <v>239</v>
      </c>
      <c r="G25" s="12" t="s">
        <v>156</v>
      </c>
      <c r="H25" s="13" t="s">
        <v>157</v>
      </c>
      <c r="I25" s="52" t="s">
        <v>239</v>
      </c>
      <c r="J25" s="15"/>
    </row>
    <row r="26" ht="14.25" customHeight="1">
      <c r="A26" s="7" t="s">
        <v>75</v>
      </c>
      <c r="B26" s="34" t="s">
        <v>168</v>
      </c>
      <c r="C26" s="7"/>
      <c r="D26" s="7" t="s">
        <v>114</v>
      </c>
      <c r="E26" s="35">
        <f>62*1.21</f>
        <v>75.02</v>
      </c>
      <c r="F26" s="12" t="s">
        <v>230</v>
      </c>
      <c r="G26" s="12" t="s">
        <v>164</v>
      </c>
      <c r="H26" s="13" t="s">
        <v>157</v>
      </c>
      <c r="I26" s="52" t="s">
        <v>230</v>
      </c>
      <c r="J26" s="15"/>
    </row>
    <row r="27" ht="14.25" customHeight="1">
      <c r="A27" s="7" t="s">
        <v>76</v>
      </c>
      <c r="B27" s="53" t="s">
        <v>170</v>
      </c>
      <c r="C27" s="22" t="s">
        <v>75</v>
      </c>
      <c r="D27" s="22" t="s">
        <v>137</v>
      </c>
      <c r="E27" s="54">
        <v>72.0</v>
      </c>
      <c r="F27" s="12" t="s">
        <v>245</v>
      </c>
      <c r="G27" s="12" t="s">
        <v>169</v>
      </c>
      <c r="H27" s="13" t="s">
        <v>157</v>
      </c>
      <c r="I27" s="52" t="s">
        <v>245</v>
      </c>
      <c r="J27" s="15"/>
    </row>
    <row r="28" ht="14.25" customHeight="1">
      <c r="A28" s="26" t="s">
        <v>79</v>
      </c>
      <c r="B28" s="26" t="s">
        <v>246</v>
      </c>
      <c r="E28" s="55">
        <f>61.5*1.21</f>
        <v>74.415</v>
      </c>
    </row>
    <row r="29" ht="14.25" customHeight="1">
      <c r="E29" s="27">
        <f>SUM(E3:E28)</f>
        <v>784.177</v>
      </c>
    </row>
    <row r="30" ht="14.25" customHeight="1">
      <c r="B30" s="26" t="s">
        <v>247</v>
      </c>
    </row>
    <row r="31" ht="14.25" customHeight="1">
      <c r="B31" s="26" t="s">
        <v>249</v>
      </c>
    </row>
    <row r="32" ht="14.25" customHeight="1"/>
    <row r="33" ht="14.25" customHeight="1"/>
    <row r="34" ht="14.25" customHeight="1">
      <c r="B34" s="28" t="s">
        <v>89</v>
      </c>
      <c r="D34" s="29">
        <v>3.0</v>
      </c>
    </row>
    <row r="35" ht="14.25" customHeight="1">
      <c r="B35" s="28" t="s">
        <v>90</v>
      </c>
      <c r="D35" s="29">
        <v>1.0</v>
      </c>
    </row>
    <row r="36" ht="14.25" customHeight="1">
      <c r="B36" s="28" t="s">
        <v>91</v>
      </c>
      <c r="D36" s="29">
        <v>3.0</v>
      </c>
    </row>
    <row r="37" ht="14.25" customHeight="1">
      <c r="B37" s="28" t="s">
        <v>92</v>
      </c>
      <c r="D37" s="30">
        <f>+D36*D35*D34</f>
        <v>9</v>
      </c>
    </row>
    <row r="38" ht="14.25" customHeight="1">
      <c r="B38" s="28" t="s">
        <v>93</v>
      </c>
      <c r="D38" s="30">
        <f>+D37*3600</f>
        <v>32400</v>
      </c>
    </row>
    <row r="39" ht="14.25" customHeight="1">
      <c r="B39" s="28" t="s">
        <v>4</v>
      </c>
      <c r="D39" s="31">
        <f>E29</f>
        <v>784.177</v>
      </c>
      <c r="N39" s="17"/>
    </row>
    <row r="40" ht="14.25" customHeight="1">
      <c r="B40" s="28" t="s">
        <v>94</v>
      </c>
      <c r="D40" s="32">
        <f>+D38/D39</f>
        <v>41.31720262</v>
      </c>
      <c r="E40" s="28" t="s">
        <v>95</v>
      </c>
      <c r="F40" s="6">
        <f>D40*0.9</f>
        <v>37.18548236</v>
      </c>
    </row>
    <row r="41" ht="14.25" customHeight="1">
      <c r="B41" s="28"/>
      <c r="D41" s="28"/>
    </row>
    <row r="42" ht="14.25" customHeight="1">
      <c r="B42" s="28" t="s">
        <v>96</v>
      </c>
      <c r="D42" s="28" t="s">
        <v>97</v>
      </c>
    </row>
    <row r="43" ht="14.25" customHeight="1">
      <c r="B43" s="28" t="s">
        <v>98</v>
      </c>
      <c r="D43" s="29">
        <v>105.9</v>
      </c>
    </row>
    <row r="44" ht="14.25" customHeight="1">
      <c r="B44" s="28" t="s">
        <v>99</v>
      </c>
      <c r="D44" s="29">
        <f>D43*D34</f>
        <v>317.7</v>
      </c>
    </row>
    <row r="45" ht="14.25" customHeight="1">
      <c r="B45" s="28" t="s">
        <v>95</v>
      </c>
      <c r="D45" s="33">
        <f>+D38/D44</f>
        <v>101.9830028</v>
      </c>
    </row>
    <row r="46" ht="14.25" customHeight="1">
      <c r="B46" s="28"/>
      <c r="D46" s="28"/>
    </row>
    <row r="47" ht="14.25" customHeight="1">
      <c r="B47" s="28" t="s">
        <v>100</v>
      </c>
      <c r="D47" s="33">
        <f>+D45*0.85</f>
        <v>86.68555241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29"/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56" t="s">
        <v>252</v>
      </c>
      <c r="C3" s="7"/>
      <c r="D3" s="7"/>
      <c r="E3" s="10">
        <v>53.2</v>
      </c>
      <c r="F3" s="12"/>
      <c r="G3" s="12"/>
      <c r="H3" s="13"/>
      <c r="I3" s="52"/>
      <c r="J3" s="15"/>
      <c r="K3" s="4"/>
    </row>
    <row r="4" ht="14.25" customHeight="1">
      <c r="A4" s="7" t="s">
        <v>16</v>
      </c>
      <c r="B4" s="57" t="s">
        <v>253</v>
      </c>
      <c r="C4" s="7"/>
      <c r="D4" s="7"/>
      <c r="E4" s="10">
        <v>54.6</v>
      </c>
      <c r="F4" s="12"/>
      <c r="G4" s="12"/>
      <c r="H4" s="13"/>
      <c r="I4" s="52"/>
      <c r="J4" s="15"/>
      <c r="K4" s="4"/>
    </row>
    <row r="5" ht="14.25" customHeight="1">
      <c r="A5" s="7" t="s">
        <v>20</v>
      </c>
      <c r="B5" s="8" t="s">
        <v>255</v>
      </c>
      <c r="C5" s="7"/>
      <c r="D5" s="7"/>
      <c r="E5" s="35">
        <v>27.45</v>
      </c>
      <c r="F5" s="12"/>
      <c r="G5" s="12"/>
      <c r="H5" s="13"/>
      <c r="I5" s="52"/>
      <c r="J5" s="15"/>
      <c r="K5" s="4"/>
    </row>
    <row r="6" ht="14.25" customHeight="1">
      <c r="A6" s="7" t="s">
        <v>24</v>
      </c>
      <c r="B6" s="57" t="s">
        <v>257</v>
      </c>
      <c r="C6" s="7"/>
      <c r="D6" s="7"/>
      <c r="E6" s="10">
        <v>16.8</v>
      </c>
      <c r="F6" s="12"/>
      <c r="G6" s="12"/>
      <c r="H6" s="13"/>
      <c r="I6" s="52"/>
      <c r="J6" s="15"/>
      <c r="K6" s="5"/>
    </row>
    <row r="7" ht="14.25" customHeight="1">
      <c r="A7" s="7" t="s">
        <v>25</v>
      </c>
      <c r="B7" s="57" t="s">
        <v>258</v>
      </c>
      <c r="C7" s="7"/>
      <c r="D7" s="7"/>
      <c r="E7" s="10">
        <v>15.2</v>
      </c>
      <c r="F7" s="12"/>
      <c r="G7" s="12"/>
      <c r="H7" s="13"/>
      <c r="I7" s="52"/>
      <c r="J7" s="15"/>
      <c r="K7" s="5"/>
    </row>
    <row r="8" ht="14.25" customHeight="1">
      <c r="A8" s="7" t="s">
        <v>28</v>
      </c>
      <c r="B8" s="57" t="s">
        <v>259</v>
      </c>
      <c r="C8" s="7"/>
      <c r="D8" s="7"/>
      <c r="E8" s="10">
        <v>13.0</v>
      </c>
      <c r="F8" s="36"/>
      <c r="G8" s="12"/>
      <c r="H8" s="13"/>
      <c r="I8" s="52"/>
      <c r="J8" s="15"/>
      <c r="K8" s="5"/>
      <c r="P8" s="19"/>
    </row>
    <row r="9" ht="14.25" customHeight="1">
      <c r="A9" s="7" t="s">
        <v>32</v>
      </c>
      <c r="B9" s="8" t="s">
        <v>152</v>
      </c>
      <c r="C9" s="7"/>
      <c r="D9" s="7"/>
      <c r="E9" s="10">
        <v>186.0</v>
      </c>
      <c r="F9" s="36"/>
      <c r="G9" s="12"/>
      <c r="H9" s="13"/>
      <c r="I9" s="52"/>
      <c r="J9" s="15"/>
      <c r="K9" s="5"/>
      <c r="P9" s="19"/>
    </row>
    <row r="10" ht="14.25" customHeight="1">
      <c r="A10" s="7" t="s">
        <v>34</v>
      </c>
      <c r="B10" s="8" t="s">
        <v>260</v>
      </c>
      <c r="C10" s="7"/>
      <c r="D10" s="7"/>
      <c r="E10" s="10">
        <v>17.6</v>
      </c>
      <c r="F10" s="12"/>
      <c r="G10" s="12"/>
      <c r="H10" s="13"/>
      <c r="I10" s="52"/>
      <c r="J10" s="15"/>
      <c r="K10" s="5"/>
      <c r="P10" s="19"/>
    </row>
    <row r="11" ht="14.25" customHeight="1">
      <c r="A11" s="7" t="s">
        <v>36</v>
      </c>
      <c r="B11" s="8" t="s">
        <v>262</v>
      </c>
      <c r="C11" s="7"/>
      <c r="D11" s="7"/>
      <c r="E11" s="35">
        <v>19.032</v>
      </c>
      <c r="F11" s="36"/>
      <c r="G11" s="12"/>
      <c r="H11" s="13"/>
      <c r="I11" s="52"/>
      <c r="J11" s="15"/>
      <c r="K11" s="5"/>
      <c r="P11" s="19"/>
    </row>
    <row r="12" ht="14.25" customHeight="1">
      <c r="A12" s="7" t="s">
        <v>38</v>
      </c>
      <c r="B12" s="8" t="s">
        <v>119</v>
      </c>
      <c r="C12" s="7"/>
      <c r="D12" s="7"/>
      <c r="E12" s="35">
        <v>12.2</v>
      </c>
      <c r="F12" s="36"/>
      <c r="G12" s="12"/>
      <c r="H12" s="13"/>
      <c r="I12" s="52"/>
      <c r="J12" s="15"/>
      <c r="K12" s="5"/>
      <c r="P12" s="19"/>
    </row>
    <row r="13" ht="14.25" customHeight="1">
      <c r="A13" s="7" t="s">
        <v>43</v>
      </c>
      <c r="B13" s="57" t="s">
        <v>264</v>
      </c>
      <c r="C13" s="7"/>
      <c r="D13" s="7"/>
      <c r="E13" s="35">
        <v>8.784</v>
      </c>
      <c r="F13" s="36"/>
      <c r="G13" s="12"/>
      <c r="H13" s="13"/>
      <c r="I13" s="52"/>
      <c r="J13" s="15"/>
      <c r="P13" s="19"/>
    </row>
    <row r="14" ht="14.25" customHeight="1">
      <c r="A14" s="7" t="s">
        <v>46</v>
      </c>
      <c r="B14" s="8" t="s">
        <v>261</v>
      </c>
      <c r="C14" s="7"/>
      <c r="D14" s="7"/>
      <c r="E14" s="35">
        <v>4.27</v>
      </c>
      <c r="F14" s="36"/>
      <c r="G14" s="20"/>
      <c r="H14" s="13"/>
      <c r="I14" s="52"/>
      <c r="J14" s="15"/>
      <c r="P14" s="19"/>
    </row>
    <row r="15" ht="14.25" customHeight="1">
      <c r="A15" s="7" t="s">
        <v>50</v>
      </c>
      <c r="B15" s="8" t="s">
        <v>263</v>
      </c>
      <c r="C15" s="7"/>
      <c r="D15" s="7"/>
      <c r="E15" s="35">
        <v>8.905999999999999</v>
      </c>
      <c r="F15" s="36"/>
      <c r="G15" s="12"/>
      <c r="H15" s="13"/>
      <c r="I15" s="52"/>
      <c r="J15" s="15"/>
    </row>
    <row r="16" ht="14.25" customHeight="1">
      <c r="A16" s="7" t="s">
        <v>52</v>
      </c>
      <c r="B16" s="8" t="s">
        <v>266</v>
      </c>
      <c r="C16" s="7"/>
      <c r="D16" s="7"/>
      <c r="E16" s="35">
        <v>15.86</v>
      </c>
      <c r="F16" s="36"/>
      <c r="G16" s="12"/>
      <c r="H16" s="13"/>
      <c r="I16" s="52"/>
      <c r="J16" s="15"/>
    </row>
    <row r="17" ht="14.25" customHeight="1">
      <c r="A17" s="7" t="s">
        <v>54</v>
      </c>
      <c r="B17" s="57" t="s">
        <v>267</v>
      </c>
      <c r="C17" s="7"/>
      <c r="D17" s="7"/>
      <c r="E17" s="10">
        <v>47.0</v>
      </c>
      <c r="F17" s="36"/>
      <c r="G17" s="20"/>
      <c r="H17" s="13"/>
      <c r="I17" s="52"/>
      <c r="J17" s="15"/>
    </row>
    <row r="18" ht="14.25" customHeight="1">
      <c r="A18" s="7" t="s">
        <v>56</v>
      </c>
      <c r="B18" s="8" t="s">
        <v>140</v>
      </c>
      <c r="C18" s="7"/>
      <c r="D18" s="7"/>
      <c r="E18" s="35">
        <v>38.308</v>
      </c>
      <c r="F18" s="36"/>
      <c r="G18" s="20"/>
      <c r="H18" s="13"/>
      <c r="I18" s="52"/>
      <c r="J18" s="15"/>
    </row>
    <row r="19" ht="14.25" customHeight="1">
      <c r="A19" s="7" t="s">
        <v>57</v>
      </c>
      <c r="B19" s="8" t="s">
        <v>143</v>
      </c>
      <c r="C19" s="7"/>
      <c r="D19" s="7"/>
      <c r="E19" s="35">
        <v>22.447999999999997</v>
      </c>
      <c r="F19" s="36"/>
      <c r="G19" s="12"/>
      <c r="H19" s="13"/>
      <c r="I19" s="52"/>
      <c r="J19" s="15"/>
    </row>
    <row r="20" ht="14.25" customHeight="1">
      <c r="A20" s="7" t="s">
        <v>60</v>
      </c>
      <c r="B20" s="8" t="s">
        <v>145</v>
      </c>
      <c r="C20" s="7"/>
      <c r="D20" s="7"/>
      <c r="E20" s="35">
        <v>17.568</v>
      </c>
      <c r="F20" s="36"/>
      <c r="G20" s="12"/>
      <c r="H20" s="13"/>
      <c r="I20" s="52"/>
      <c r="J20" s="15"/>
    </row>
    <row r="21" ht="14.25" customHeight="1">
      <c r="A21" s="7" t="s">
        <v>63</v>
      </c>
      <c r="B21" s="8" t="s">
        <v>147</v>
      </c>
      <c r="C21" s="7"/>
      <c r="D21" s="7"/>
      <c r="E21" s="35">
        <v>49.166</v>
      </c>
      <c r="F21" s="36"/>
      <c r="G21" s="12"/>
      <c r="H21" s="13"/>
      <c r="I21" s="52"/>
      <c r="J21" s="15"/>
    </row>
    <row r="22" ht="14.25" customHeight="1">
      <c r="A22" s="7" t="s">
        <v>66</v>
      </c>
      <c r="B22" s="8" t="s">
        <v>254</v>
      </c>
      <c r="C22" s="7"/>
      <c r="D22" s="7"/>
      <c r="E22" s="35">
        <v>37.088</v>
      </c>
      <c r="F22" s="12"/>
      <c r="G22" s="12"/>
      <c r="H22" s="13"/>
      <c r="I22" s="52"/>
      <c r="J22" s="15"/>
    </row>
    <row r="23" ht="14.25" customHeight="1">
      <c r="A23" s="7" t="s">
        <v>68</v>
      </c>
      <c r="B23" s="8" t="s">
        <v>268</v>
      </c>
      <c r="C23" s="7"/>
      <c r="D23" s="7"/>
      <c r="E23" s="35">
        <v>45.262</v>
      </c>
      <c r="F23" s="36"/>
      <c r="G23" s="20"/>
      <c r="H23" s="13"/>
      <c r="I23" s="52"/>
      <c r="J23" s="15"/>
    </row>
    <row r="24" ht="14.25" customHeight="1">
      <c r="A24" s="7" t="s">
        <v>70</v>
      </c>
      <c r="B24" s="58" t="s">
        <v>269</v>
      </c>
      <c r="C24" s="59"/>
      <c r="D24" s="59"/>
      <c r="E24" s="60">
        <v>45.1888</v>
      </c>
      <c r="F24" s="12"/>
      <c r="G24" s="12"/>
      <c r="H24" s="13"/>
      <c r="I24" s="52"/>
      <c r="J24" s="15"/>
    </row>
    <row r="25" ht="14.25" customHeight="1">
      <c r="A25" s="7" t="s">
        <v>71</v>
      </c>
      <c r="B25" s="8" t="s">
        <v>256</v>
      </c>
      <c r="C25" s="7"/>
      <c r="D25" s="7"/>
      <c r="E25" s="35">
        <v>48.922000000000004</v>
      </c>
      <c r="F25" s="12"/>
      <c r="G25" s="12"/>
      <c r="H25" s="13"/>
      <c r="I25" s="52"/>
      <c r="J25" s="15"/>
    </row>
    <row r="26" ht="14.25" customHeight="1">
      <c r="A26" s="7" t="s">
        <v>75</v>
      </c>
      <c r="B26" s="8" t="s">
        <v>270</v>
      </c>
      <c r="C26" s="7"/>
      <c r="D26" s="7"/>
      <c r="E26" s="35">
        <v>187.758</v>
      </c>
      <c r="F26" s="12"/>
      <c r="G26" s="12"/>
      <c r="H26" s="13"/>
      <c r="I26" s="52"/>
      <c r="J26" s="15"/>
    </row>
    <row r="27" ht="14.25" customHeight="1">
      <c r="A27" s="7" t="s">
        <v>76</v>
      </c>
      <c r="B27" s="8" t="s">
        <v>265</v>
      </c>
      <c r="C27" s="7"/>
      <c r="D27" s="7"/>
      <c r="E27" s="35">
        <v>88.45</v>
      </c>
      <c r="G27" s="12"/>
      <c r="H27" s="13"/>
      <c r="I27" s="52"/>
      <c r="J27" s="15"/>
    </row>
    <row r="28" ht="14.25" customHeight="1">
      <c r="B28" s="61"/>
      <c r="E28" s="55"/>
      <c r="F28" s="12"/>
    </row>
    <row r="29" ht="14.25" customHeight="1">
      <c r="E29" s="27">
        <f>SUM(E3:E27)</f>
        <v>1080.0608</v>
      </c>
    </row>
    <row r="30" ht="14.25" customHeight="1">
      <c r="N30" s="17"/>
    </row>
    <row r="31" ht="14.25" customHeight="1">
      <c r="N31" s="17"/>
    </row>
    <row r="32" ht="14.25" customHeight="1">
      <c r="N32" s="17"/>
    </row>
    <row r="33" ht="14.25" customHeight="1">
      <c r="N33" s="17"/>
    </row>
    <row r="34" ht="14.25" customHeight="1">
      <c r="B34" s="28" t="s">
        <v>89</v>
      </c>
      <c r="D34" s="29">
        <v>9.0</v>
      </c>
      <c r="N34" s="17"/>
    </row>
    <row r="35" ht="14.25" customHeight="1">
      <c r="B35" s="28" t="s">
        <v>90</v>
      </c>
      <c r="D35" s="29">
        <v>1.0</v>
      </c>
      <c r="N35" s="17"/>
    </row>
    <row r="36" ht="14.25" customHeight="1">
      <c r="B36" s="28" t="s">
        <v>91</v>
      </c>
      <c r="D36" s="29">
        <v>3.5</v>
      </c>
      <c r="N36" s="17"/>
    </row>
    <row r="37" ht="14.25" customHeight="1">
      <c r="B37" s="28" t="s">
        <v>92</v>
      </c>
      <c r="D37" s="30">
        <f>+D36*D35*D34</f>
        <v>31.5</v>
      </c>
      <c r="N37" s="17"/>
    </row>
    <row r="38" ht="14.25" customHeight="1">
      <c r="B38" s="28" t="s">
        <v>93</v>
      </c>
      <c r="D38" s="30">
        <f>+D37*3600</f>
        <v>113400</v>
      </c>
      <c r="N38" s="17"/>
    </row>
    <row r="39" ht="14.25" customHeight="1">
      <c r="B39" s="28" t="s">
        <v>4</v>
      </c>
      <c r="D39" s="31">
        <f>E29</f>
        <v>1080.0608</v>
      </c>
      <c r="N39" s="17"/>
    </row>
    <row r="40" ht="14.25" customHeight="1">
      <c r="B40" s="28" t="s">
        <v>94</v>
      </c>
      <c r="D40" s="32">
        <f>+D38/D39</f>
        <v>104.9940892</v>
      </c>
      <c r="E40" s="28" t="s">
        <v>95</v>
      </c>
      <c r="F40" s="6">
        <f>D40*0.9</f>
        <v>94.4946803</v>
      </c>
    </row>
    <row r="41" ht="14.25" customHeight="1">
      <c r="B41" s="28"/>
      <c r="D41" s="28"/>
    </row>
    <row r="42" ht="14.25" customHeight="1">
      <c r="B42" s="28" t="s">
        <v>96</v>
      </c>
      <c r="D42" s="28" t="s">
        <v>97</v>
      </c>
    </row>
    <row r="43" ht="14.25" customHeight="1">
      <c r="B43" s="28" t="s">
        <v>98</v>
      </c>
      <c r="D43" s="29">
        <v>105.9</v>
      </c>
    </row>
    <row r="44" ht="14.25" customHeight="1">
      <c r="B44" s="28" t="s">
        <v>99</v>
      </c>
      <c r="D44" s="29">
        <f>D43*D34</f>
        <v>953.1</v>
      </c>
    </row>
    <row r="45" ht="14.25" customHeight="1">
      <c r="B45" s="28" t="s">
        <v>95</v>
      </c>
      <c r="D45" s="33">
        <f>+D38/D44</f>
        <v>118.98017</v>
      </c>
    </row>
    <row r="46" ht="14.25" customHeight="1">
      <c r="B46" s="28"/>
      <c r="D46" s="28"/>
    </row>
    <row r="47" ht="14.25" customHeight="1">
      <c r="B47" s="28" t="s">
        <v>100</v>
      </c>
      <c r="D47" s="33">
        <f>+D45*0.85</f>
        <v>101.1331445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29"/>
  <printOptions/>
  <pageMargins bottom="0.75" footer="0.0" header="0.0" left="0.7" right="0.7" top="0.75"/>
  <pageSetup scale="70"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62" t="s">
        <v>272</v>
      </c>
      <c r="C3" s="7"/>
      <c r="D3" s="7"/>
      <c r="E3" s="10">
        <v>45.2</v>
      </c>
      <c r="F3" s="12"/>
      <c r="G3" s="12"/>
      <c r="H3" s="13"/>
      <c r="I3" s="52"/>
      <c r="J3" s="15"/>
      <c r="K3" s="4"/>
    </row>
    <row r="4" ht="14.25" customHeight="1">
      <c r="A4" s="7" t="s">
        <v>16</v>
      </c>
      <c r="B4" s="61" t="s">
        <v>273</v>
      </c>
      <c r="C4" s="7"/>
      <c r="D4" s="7"/>
      <c r="E4" s="10">
        <v>67.2</v>
      </c>
      <c r="F4" s="12"/>
      <c r="G4" s="12"/>
      <c r="H4" s="13"/>
      <c r="I4" s="52"/>
      <c r="J4" s="15"/>
      <c r="K4" s="4"/>
    </row>
    <row r="5" ht="14.25" customHeight="1">
      <c r="A5" s="7" t="s">
        <v>20</v>
      </c>
      <c r="B5" s="63" t="s">
        <v>275</v>
      </c>
      <c r="C5" s="7"/>
      <c r="D5" s="7"/>
      <c r="E5" s="10">
        <v>27.3</v>
      </c>
      <c r="F5" s="12"/>
      <c r="G5" s="12"/>
      <c r="H5" s="13"/>
      <c r="I5" s="52"/>
      <c r="J5" s="15"/>
      <c r="K5" s="4"/>
    </row>
    <row r="6" ht="14.25" customHeight="1">
      <c r="A6" s="7" t="s">
        <v>24</v>
      </c>
      <c r="B6" s="63" t="s">
        <v>277</v>
      </c>
      <c r="C6" s="7"/>
      <c r="D6" s="7"/>
      <c r="E6" s="10">
        <v>27.5</v>
      </c>
      <c r="F6" s="12"/>
      <c r="G6" s="12"/>
      <c r="H6" s="13"/>
      <c r="I6" s="52"/>
      <c r="J6" s="15"/>
      <c r="K6" s="5"/>
    </row>
    <row r="7" ht="14.25" customHeight="1">
      <c r="A7" s="7" t="s">
        <v>25</v>
      </c>
      <c r="B7" s="63" t="s">
        <v>278</v>
      </c>
      <c r="C7" s="7"/>
      <c r="D7" s="7"/>
      <c r="E7" s="10">
        <v>26.2</v>
      </c>
      <c r="F7" s="12"/>
      <c r="G7" s="12"/>
      <c r="H7" s="13"/>
      <c r="I7" s="52"/>
      <c r="J7" s="15"/>
      <c r="K7" s="5"/>
    </row>
    <row r="8" ht="14.25" customHeight="1">
      <c r="A8" s="7" t="s">
        <v>28</v>
      </c>
      <c r="B8" s="8" t="s">
        <v>279</v>
      </c>
      <c r="C8" s="7"/>
      <c r="D8" s="7"/>
      <c r="E8" s="10">
        <v>11.2</v>
      </c>
      <c r="F8" s="36"/>
      <c r="G8" s="12"/>
      <c r="H8" s="13"/>
      <c r="I8" s="52"/>
      <c r="J8" s="15"/>
      <c r="K8" s="5"/>
      <c r="P8" s="19"/>
    </row>
    <row r="9" ht="14.25" customHeight="1">
      <c r="A9" s="7" t="s">
        <v>32</v>
      </c>
      <c r="B9" s="64" t="s">
        <v>280</v>
      </c>
      <c r="C9" s="7"/>
      <c r="D9" s="7"/>
      <c r="E9" s="10">
        <v>46.5</v>
      </c>
      <c r="F9" s="36"/>
      <c r="G9" s="12"/>
      <c r="H9" s="13"/>
      <c r="I9" s="52"/>
      <c r="J9" s="15"/>
      <c r="K9" s="5"/>
      <c r="P9" s="19"/>
    </row>
    <row r="10" ht="14.25" customHeight="1">
      <c r="A10" s="7" t="s">
        <v>34</v>
      </c>
      <c r="B10" s="63" t="s">
        <v>281</v>
      </c>
      <c r="C10" s="7"/>
      <c r="D10" s="7"/>
      <c r="E10" s="10">
        <v>122.2</v>
      </c>
      <c r="F10" s="12"/>
      <c r="G10" s="12"/>
      <c r="H10" s="13"/>
      <c r="I10" s="52"/>
      <c r="J10" s="15"/>
      <c r="K10" s="5"/>
      <c r="P10" s="19"/>
    </row>
    <row r="11" ht="14.25" customHeight="1">
      <c r="A11" s="7" t="s">
        <v>36</v>
      </c>
      <c r="B11" s="65" t="s">
        <v>274</v>
      </c>
      <c r="C11" s="7"/>
      <c r="D11" s="7"/>
      <c r="E11" s="10">
        <v>94.4</v>
      </c>
      <c r="F11" s="36"/>
      <c r="G11" s="12"/>
      <c r="H11" s="13"/>
      <c r="I11" s="52"/>
      <c r="J11" s="15"/>
      <c r="K11" s="5"/>
      <c r="P11" s="19"/>
    </row>
    <row r="12" ht="14.25" customHeight="1">
      <c r="A12" s="7" t="s">
        <v>38</v>
      </c>
      <c r="B12" s="63" t="s">
        <v>276</v>
      </c>
      <c r="C12" s="7"/>
      <c r="D12" s="7"/>
      <c r="E12" s="10">
        <v>148.1</v>
      </c>
      <c r="F12" s="36"/>
      <c r="G12" s="12"/>
      <c r="H12" s="13"/>
      <c r="I12" s="52"/>
      <c r="J12" s="15"/>
      <c r="K12" s="5"/>
      <c r="P12" s="19"/>
    </row>
    <row r="13" ht="14.25" customHeight="1">
      <c r="A13" s="7" t="s">
        <v>43</v>
      </c>
      <c r="B13" s="63" t="s">
        <v>284</v>
      </c>
      <c r="C13" s="7"/>
      <c r="D13" s="7"/>
      <c r="E13" s="10">
        <v>192.4</v>
      </c>
      <c r="F13" s="36"/>
      <c r="G13" s="12"/>
      <c r="H13" s="13"/>
      <c r="I13" s="52"/>
      <c r="J13" s="15"/>
      <c r="P13" s="19"/>
    </row>
    <row r="14" ht="14.25" customHeight="1">
      <c r="A14" s="7" t="s">
        <v>46</v>
      </c>
      <c r="B14" s="63" t="s">
        <v>285</v>
      </c>
      <c r="C14" s="7"/>
      <c r="D14" s="7"/>
      <c r="E14" s="10">
        <v>94.6</v>
      </c>
      <c r="F14" s="36"/>
      <c r="G14" s="20"/>
      <c r="H14" s="13"/>
      <c r="I14" s="52"/>
      <c r="J14" s="15"/>
      <c r="P14" s="19"/>
    </row>
    <row r="15" ht="14.25" customHeight="1">
      <c r="A15" s="7" t="s">
        <v>50</v>
      </c>
      <c r="B15" s="63" t="s">
        <v>283</v>
      </c>
      <c r="C15" s="7"/>
      <c r="D15" s="7"/>
      <c r="E15" s="10">
        <v>28.0</v>
      </c>
      <c r="F15" s="36"/>
      <c r="G15" s="12"/>
      <c r="H15" s="13"/>
      <c r="I15" s="52"/>
      <c r="J15" s="15"/>
    </row>
    <row r="16" ht="14.25" customHeight="1">
      <c r="A16" s="7" t="s">
        <v>52</v>
      </c>
      <c r="B16" s="65" t="s">
        <v>282</v>
      </c>
      <c r="C16" s="7"/>
      <c r="D16" s="7"/>
      <c r="E16" s="10">
        <v>94.8</v>
      </c>
      <c r="F16" s="36"/>
      <c r="G16" s="12"/>
      <c r="H16" s="13"/>
      <c r="I16" s="52"/>
      <c r="J16" s="15"/>
    </row>
    <row r="17" ht="14.25" customHeight="1">
      <c r="A17" s="7" t="s">
        <v>54</v>
      </c>
      <c r="B17" s="8"/>
      <c r="C17" s="7"/>
      <c r="D17" s="7"/>
      <c r="E17" s="35"/>
      <c r="F17" s="36"/>
      <c r="G17" s="20"/>
      <c r="H17" s="13"/>
      <c r="I17" s="52"/>
      <c r="J17" s="15"/>
    </row>
    <row r="18" ht="14.25" customHeight="1">
      <c r="A18" s="7" t="s">
        <v>56</v>
      </c>
      <c r="B18" s="8"/>
      <c r="C18" s="7"/>
      <c r="D18" s="7"/>
      <c r="E18" s="35"/>
      <c r="F18" s="36"/>
      <c r="G18" s="20"/>
      <c r="H18" s="13"/>
      <c r="I18" s="52"/>
      <c r="J18" s="15"/>
    </row>
    <row r="19" ht="14.25" customHeight="1">
      <c r="A19" s="7" t="s">
        <v>57</v>
      </c>
      <c r="B19" s="8"/>
      <c r="C19" s="7"/>
      <c r="D19" s="7"/>
      <c r="E19" s="35"/>
      <c r="F19" s="36"/>
      <c r="G19" s="12"/>
      <c r="H19" s="13"/>
      <c r="I19" s="52"/>
      <c r="J19" s="15"/>
    </row>
    <row r="20" ht="14.25" customHeight="1">
      <c r="A20" s="7" t="s">
        <v>60</v>
      </c>
      <c r="B20" s="8"/>
      <c r="C20" s="7"/>
      <c r="D20" s="7"/>
      <c r="E20" s="35"/>
      <c r="F20" s="36"/>
      <c r="G20" s="12"/>
      <c r="H20" s="13"/>
      <c r="I20" s="52"/>
      <c r="J20" s="15"/>
      <c r="N20" s="17"/>
    </row>
    <row r="21" ht="14.25" customHeight="1">
      <c r="A21" s="7" t="s">
        <v>63</v>
      </c>
      <c r="B21" s="8"/>
      <c r="C21" s="7"/>
      <c r="D21" s="7"/>
      <c r="E21" s="35"/>
      <c r="F21" s="36"/>
      <c r="G21" s="12"/>
      <c r="H21" s="13"/>
      <c r="I21" s="52"/>
      <c r="J21" s="15"/>
      <c r="N21" s="17"/>
    </row>
    <row r="22" ht="14.25" customHeight="1">
      <c r="A22" s="7" t="s">
        <v>66</v>
      </c>
      <c r="B22" s="8"/>
      <c r="C22" s="7"/>
      <c r="D22" s="7"/>
      <c r="E22" s="35"/>
      <c r="F22" s="12"/>
      <c r="G22" s="12"/>
      <c r="H22" s="13"/>
      <c r="I22" s="52"/>
      <c r="J22" s="15"/>
      <c r="N22" s="17"/>
    </row>
    <row r="23" ht="14.25" customHeight="1">
      <c r="A23" s="7" t="s">
        <v>68</v>
      </c>
      <c r="B23" s="8"/>
      <c r="C23" s="7"/>
      <c r="D23" s="7"/>
      <c r="E23" s="35"/>
      <c r="F23" s="36"/>
      <c r="G23" s="20"/>
      <c r="H23" s="13"/>
      <c r="I23" s="52"/>
      <c r="J23" s="15"/>
      <c r="N23" s="17"/>
    </row>
    <row r="24" ht="14.25" customHeight="1">
      <c r="A24" s="7" t="s">
        <v>70</v>
      </c>
      <c r="B24" s="8"/>
      <c r="C24" s="7"/>
      <c r="D24" s="7"/>
      <c r="E24" s="35"/>
      <c r="F24" s="12"/>
      <c r="G24" s="12"/>
      <c r="H24" s="13"/>
      <c r="I24" s="52"/>
      <c r="J24" s="15"/>
      <c r="N24" s="17"/>
    </row>
    <row r="25" ht="14.25" customHeight="1">
      <c r="A25" s="7" t="s">
        <v>71</v>
      </c>
      <c r="B25" s="8"/>
      <c r="C25" s="7"/>
      <c r="D25" s="7"/>
      <c r="E25" s="35"/>
      <c r="F25" s="12"/>
      <c r="G25" s="12"/>
      <c r="H25" s="13"/>
      <c r="I25" s="52"/>
      <c r="J25" s="15"/>
      <c r="N25" s="17"/>
    </row>
    <row r="26" ht="14.25" customHeight="1">
      <c r="A26" s="7" t="s">
        <v>75</v>
      </c>
      <c r="B26" s="8"/>
      <c r="C26" s="7"/>
      <c r="D26" s="7"/>
      <c r="E26" s="35"/>
      <c r="F26" s="12"/>
      <c r="G26" s="12"/>
      <c r="H26" s="13"/>
      <c r="I26" s="52"/>
      <c r="J26" s="15"/>
      <c r="N26" s="17"/>
    </row>
    <row r="27" ht="14.25" customHeight="1">
      <c r="A27" s="7" t="s">
        <v>76</v>
      </c>
      <c r="B27" s="8"/>
      <c r="C27" s="7"/>
      <c r="D27" s="7"/>
      <c r="E27" s="35"/>
      <c r="G27" s="12"/>
      <c r="H27" s="13"/>
      <c r="I27" s="52"/>
      <c r="J27" s="15"/>
      <c r="N27" s="17"/>
    </row>
    <row r="28" ht="14.25" customHeight="1">
      <c r="B28" s="61"/>
      <c r="E28" s="55"/>
      <c r="F28" s="12"/>
      <c r="N28" s="17"/>
    </row>
    <row r="29" ht="14.25" customHeight="1">
      <c r="E29" s="27">
        <f>SUM(E3:E27)</f>
        <v>1025.6</v>
      </c>
      <c r="N29" s="17"/>
    </row>
    <row r="30" ht="14.25" customHeight="1">
      <c r="N30" s="17"/>
    </row>
    <row r="31" ht="14.25" customHeight="1">
      <c r="N31" s="17"/>
    </row>
    <row r="32" ht="14.25" customHeight="1">
      <c r="N32" s="17"/>
    </row>
    <row r="33" ht="14.25" customHeight="1">
      <c r="N33" s="17"/>
    </row>
    <row r="34" ht="14.25" customHeight="1">
      <c r="B34" s="28" t="s">
        <v>89</v>
      </c>
      <c r="D34" s="29">
        <v>2.0</v>
      </c>
      <c r="N34" s="17"/>
    </row>
    <row r="35" ht="14.25" customHeight="1">
      <c r="B35" s="28" t="s">
        <v>90</v>
      </c>
      <c r="D35" s="29">
        <v>1.0</v>
      </c>
      <c r="N35" s="17"/>
    </row>
    <row r="36" ht="14.25" customHeight="1">
      <c r="B36" s="28" t="s">
        <v>91</v>
      </c>
      <c r="D36" s="29">
        <v>7.5</v>
      </c>
      <c r="N36" s="17"/>
    </row>
    <row r="37" ht="14.25" customHeight="1">
      <c r="B37" s="28" t="s">
        <v>92</v>
      </c>
      <c r="D37" s="30">
        <f>+D36*D35*D34</f>
        <v>15</v>
      </c>
      <c r="N37" s="17"/>
    </row>
    <row r="38" ht="14.25" customHeight="1">
      <c r="B38" s="28" t="s">
        <v>93</v>
      </c>
      <c r="D38" s="30">
        <f>+D37*3600</f>
        <v>54000</v>
      </c>
      <c r="N38" s="17"/>
    </row>
    <row r="39" ht="14.25" customHeight="1">
      <c r="B39" s="28" t="s">
        <v>4</v>
      </c>
      <c r="D39" s="31">
        <f>E29</f>
        <v>1025.6</v>
      </c>
      <c r="N39" s="17"/>
    </row>
    <row r="40" ht="14.25" customHeight="1">
      <c r="B40" s="28" t="s">
        <v>94</v>
      </c>
      <c r="D40" s="32">
        <f>+D38/D39</f>
        <v>52.65210608</v>
      </c>
      <c r="E40" s="28" t="s">
        <v>95</v>
      </c>
      <c r="F40" s="6">
        <f>D40*0.9</f>
        <v>47.38689548</v>
      </c>
    </row>
    <row r="41" ht="14.25" customHeight="1">
      <c r="B41" s="28"/>
      <c r="D41" s="28"/>
    </row>
    <row r="42" ht="14.25" customHeight="1">
      <c r="B42" s="28" t="s">
        <v>96</v>
      </c>
      <c r="D42" s="28" t="s">
        <v>97</v>
      </c>
    </row>
    <row r="43" ht="14.25" customHeight="1">
      <c r="B43" s="28" t="s">
        <v>98</v>
      </c>
      <c r="D43" s="29">
        <v>105.9</v>
      </c>
    </row>
    <row r="44" ht="14.25" customHeight="1">
      <c r="B44" s="28" t="s">
        <v>99</v>
      </c>
      <c r="D44" s="29">
        <f>D43*D34</f>
        <v>211.8</v>
      </c>
    </row>
    <row r="45" ht="14.25" customHeight="1">
      <c r="B45" s="28" t="s">
        <v>95</v>
      </c>
      <c r="D45" s="33">
        <f>+D38/D44</f>
        <v>254.9575071</v>
      </c>
    </row>
    <row r="46" ht="14.25" customHeight="1">
      <c r="B46" s="28"/>
      <c r="D46" s="28"/>
    </row>
    <row r="47" ht="14.25" customHeight="1">
      <c r="B47" s="28" t="s">
        <v>100</v>
      </c>
      <c r="D47" s="33">
        <f>+D45*0.85</f>
        <v>216.713881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29"/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66" t="s">
        <v>0</v>
      </c>
      <c r="B2" s="66" t="s">
        <v>1</v>
      </c>
      <c r="C2" s="66" t="s">
        <v>2</v>
      </c>
      <c r="D2" s="66" t="s">
        <v>3</v>
      </c>
      <c r="E2" s="66" t="s">
        <v>4</v>
      </c>
      <c r="F2" s="66" t="s">
        <v>5</v>
      </c>
      <c r="G2" s="66" t="s">
        <v>6</v>
      </c>
      <c r="H2" s="66" t="s">
        <v>7</v>
      </c>
      <c r="I2" s="3" t="s">
        <v>8</v>
      </c>
      <c r="K2" s="4"/>
    </row>
    <row r="3" ht="14.25" customHeight="1">
      <c r="A3" s="67" t="s">
        <v>10</v>
      </c>
      <c r="B3" s="68" t="s">
        <v>286</v>
      </c>
      <c r="C3" s="67"/>
      <c r="D3" s="67"/>
      <c r="E3" s="69">
        <v>67.954</v>
      </c>
      <c r="F3" s="70"/>
      <c r="G3" s="70"/>
      <c r="H3" s="70"/>
      <c r="I3" s="71"/>
      <c r="J3" s="15"/>
      <c r="K3" s="4"/>
    </row>
    <row r="4" ht="14.25" customHeight="1">
      <c r="A4" s="67" t="s">
        <v>16</v>
      </c>
      <c r="B4" s="68" t="s">
        <v>288</v>
      </c>
      <c r="C4" s="67"/>
      <c r="D4" s="67"/>
      <c r="E4" s="72">
        <v>67.222</v>
      </c>
      <c r="F4" s="70"/>
      <c r="G4" s="70"/>
      <c r="H4" s="70"/>
      <c r="I4" s="71"/>
      <c r="J4" s="15"/>
      <c r="K4" s="4"/>
    </row>
    <row r="5" ht="14.25" customHeight="1">
      <c r="A5" s="67" t="s">
        <v>20</v>
      </c>
      <c r="B5" s="68" t="s">
        <v>289</v>
      </c>
      <c r="C5" s="67"/>
      <c r="D5" s="67"/>
      <c r="E5" s="72">
        <v>17.201999999999998</v>
      </c>
      <c r="F5" s="70"/>
      <c r="G5" s="70"/>
      <c r="H5" s="70"/>
      <c r="I5" s="71"/>
      <c r="J5" s="15"/>
      <c r="K5" s="4"/>
    </row>
    <row r="6" ht="14.25" customHeight="1">
      <c r="A6" s="67" t="s">
        <v>24</v>
      </c>
      <c r="B6" s="68" t="s">
        <v>287</v>
      </c>
      <c r="C6" s="67"/>
      <c r="D6" s="67"/>
      <c r="E6" s="72">
        <v>21.106</v>
      </c>
      <c r="F6" s="70"/>
      <c r="G6" s="70"/>
      <c r="H6" s="70"/>
      <c r="I6" s="71"/>
      <c r="J6" s="15"/>
      <c r="K6" s="5"/>
    </row>
    <row r="7" ht="14.25" customHeight="1">
      <c r="A7" s="67" t="s">
        <v>25</v>
      </c>
      <c r="B7" s="68" t="s">
        <v>292</v>
      </c>
      <c r="C7" s="67"/>
      <c r="D7" s="67"/>
      <c r="E7" s="72">
        <v>25.742</v>
      </c>
      <c r="F7" s="70"/>
      <c r="G7" s="70"/>
      <c r="H7" s="70"/>
      <c r="I7" s="71"/>
      <c r="J7" s="15"/>
      <c r="K7" s="5"/>
    </row>
    <row r="8" ht="14.25" customHeight="1">
      <c r="A8" s="67" t="s">
        <v>28</v>
      </c>
      <c r="B8" s="68" t="s">
        <v>294</v>
      </c>
      <c r="C8" s="67"/>
      <c r="D8" s="67"/>
      <c r="E8" s="72">
        <v>26.84</v>
      </c>
      <c r="F8" s="67"/>
      <c r="G8" s="70"/>
      <c r="H8" s="70"/>
      <c r="I8" s="71"/>
      <c r="J8" s="15"/>
      <c r="K8" s="5"/>
      <c r="P8" s="19"/>
    </row>
    <row r="9" ht="14.25" customHeight="1">
      <c r="A9" s="67" t="s">
        <v>32</v>
      </c>
      <c r="B9" s="68" t="s">
        <v>296</v>
      </c>
      <c r="C9" s="67"/>
      <c r="D9" s="67"/>
      <c r="E9" s="72">
        <v>45.994</v>
      </c>
      <c r="F9" s="67"/>
      <c r="G9" s="70"/>
      <c r="H9" s="70"/>
      <c r="I9" s="71"/>
      <c r="J9" s="15"/>
      <c r="K9" s="5"/>
      <c r="P9" s="19"/>
    </row>
    <row r="10" ht="14.25" customHeight="1">
      <c r="A10" s="67" t="s">
        <v>34</v>
      </c>
      <c r="B10" s="68" t="s">
        <v>293</v>
      </c>
      <c r="C10" s="67"/>
      <c r="D10" s="67"/>
      <c r="E10" s="72">
        <v>4.27</v>
      </c>
      <c r="F10" s="70"/>
      <c r="G10" s="70"/>
      <c r="H10" s="70"/>
      <c r="I10" s="71"/>
      <c r="J10" s="15"/>
      <c r="K10" s="5"/>
      <c r="P10" s="19"/>
    </row>
    <row r="11" ht="14.25" customHeight="1">
      <c r="A11" s="67" t="s">
        <v>36</v>
      </c>
      <c r="B11" s="68" t="s">
        <v>295</v>
      </c>
      <c r="C11" s="67"/>
      <c r="D11" s="67"/>
      <c r="E11" s="72">
        <v>8.905999999999999</v>
      </c>
      <c r="F11" s="67"/>
      <c r="G11" s="70"/>
      <c r="H11" s="70"/>
      <c r="I11" s="71"/>
      <c r="J11" s="15"/>
      <c r="K11" s="5"/>
      <c r="P11" s="19"/>
    </row>
    <row r="12" ht="14.25" customHeight="1">
      <c r="A12" s="67" t="s">
        <v>38</v>
      </c>
      <c r="B12" s="68" t="s">
        <v>298</v>
      </c>
      <c r="C12" s="67"/>
      <c r="D12" s="67"/>
      <c r="E12" s="72">
        <v>48.922000000000004</v>
      </c>
      <c r="F12" s="67"/>
      <c r="G12" s="70"/>
      <c r="H12" s="70"/>
      <c r="I12" s="71"/>
      <c r="J12" s="15"/>
      <c r="K12" s="5"/>
      <c r="P12" s="19"/>
    </row>
    <row r="13" ht="14.25" customHeight="1">
      <c r="A13" s="67" t="s">
        <v>43</v>
      </c>
      <c r="B13" s="68" t="s">
        <v>300</v>
      </c>
      <c r="C13" s="67"/>
      <c r="D13" s="67"/>
      <c r="E13" s="72">
        <v>28.06</v>
      </c>
      <c r="F13" s="67"/>
      <c r="G13" s="70"/>
      <c r="H13" s="70"/>
      <c r="I13" s="71"/>
      <c r="J13" s="15"/>
      <c r="P13" s="19"/>
    </row>
    <row r="14" ht="14.25" customHeight="1">
      <c r="A14" s="67" t="s">
        <v>46</v>
      </c>
      <c r="B14" s="68" t="s">
        <v>302</v>
      </c>
      <c r="C14" s="67"/>
      <c r="D14" s="67"/>
      <c r="E14" s="72">
        <v>37.21</v>
      </c>
      <c r="F14" s="67"/>
      <c r="G14" s="73"/>
      <c r="H14" s="70"/>
      <c r="I14" s="71"/>
      <c r="J14" s="15"/>
      <c r="P14" s="19"/>
    </row>
    <row r="15" ht="14.25" customHeight="1">
      <c r="A15" s="67" t="s">
        <v>50</v>
      </c>
      <c r="B15" s="74" t="s">
        <v>297</v>
      </c>
      <c r="C15" s="67"/>
      <c r="D15" s="67"/>
      <c r="E15" s="72">
        <v>5.49</v>
      </c>
      <c r="F15" s="67"/>
      <c r="G15" s="70"/>
      <c r="H15" s="70"/>
      <c r="I15" s="71"/>
      <c r="J15" s="15"/>
    </row>
    <row r="16" ht="14.25" customHeight="1">
      <c r="A16" s="67" t="s">
        <v>52</v>
      </c>
      <c r="B16" s="68" t="s">
        <v>191</v>
      </c>
      <c r="C16" s="67"/>
      <c r="D16" s="67"/>
      <c r="E16" s="72">
        <v>34.16</v>
      </c>
      <c r="F16" s="67"/>
      <c r="G16" s="70"/>
      <c r="H16" s="70"/>
      <c r="I16" s="71"/>
      <c r="J16" s="15"/>
    </row>
    <row r="17" ht="14.25" customHeight="1">
      <c r="A17" s="67" t="s">
        <v>54</v>
      </c>
      <c r="B17" s="68" t="s">
        <v>303</v>
      </c>
      <c r="C17" s="67"/>
      <c r="D17" s="67"/>
      <c r="E17" s="72">
        <v>231.068</v>
      </c>
      <c r="F17" s="67"/>
      <c r="G17" s="73"/>
      <c r="H17" s="70"/>
      <c r="I17" s="71"/>
      <c r="J17" s="15"/>
    </row>
    <row r="18" ht="14.25" customHeight="1">
      <c r="A18" s="67" t="s">
        <v>56</v>
      </c>
      <c r="B18" s="68" t="s">
        <v>305</v>
      </c>
      <c r="C18" s="67"/>
      <c r="D18" s="67"/>
      <c r="E18" s="72">
        <v>48.19</v>
      </c>
      <c r="F18" s="67"/>
      <c r="G18" s="73"/>
      <c r="H18" s="70"/>
      <c r="I18" s="71"/>
      <c r="J18" s="15"/>
    </row>
    <row r="19" ht="14.25" customHeight="1">
      <c r="A19" s="67" t="s">
        <v>57</v>
      </c>
      <c r="B19" s="68" t="s">
        <v>306</v>
      </c>
      <c r="C19" s="67"/>
      <c r="D19" s="67"/>
      <c r="E19" s="72">
        <v>36.6</v>
      </c>
      <c r="F19" s="67"/>
      <c r="G19" s="70"/>
      <c r="H19" s="70"/>
      <c r="I19" s="71"/>
      <c r="J19" s="15"/>
    </row>
    <row r="20" ht="14.25" customHeight="1">
      <c r="A20" s="67" t="s">
        <v>60</v>
      </c>
      <c r="B20" s="68" t="s">
        <v>291</v>
      </c>
      <c r="C20" s="67"/>
      <c r="D20" s="67"/>
      <c r="E20" s="72">
        <v>71.85799999999999</v>
      </c>
      <c r="F20" s="67"/>
      <c r="G20" s="70"/>
      <c r="H20" s="70"/>
      <c r="I20" s="71"/>
      <c r="J20" s="15"/>
    </row>
    <row r="21" ht="14.25" customHeight="1">
      <c r="A21" s="67" t="s">
        <v>63</v>
      </c>
      <c r="B21" s="68" t="s">
        <v>299</v>
      </c>
      <c r="C21" s="67"/>
      <c r="D21" s="67"/>
      <c r="E21" s="72">
        <v>33.55</v>
      </c>
      <c r="F21" s="67"/>
      <c r="G21" s="70"/>
      <c r="H21" s="70"/>
      <c r="I21" s="71"/>
      <c r="J21" s="15"/>
    </row>
    <row r="22" ht="14.25" customHeight="1">
      <c r="A22" s="67" t="s">
        <v>66</v>
      </c>
      <c r="B22" s="74" t="s">
        <v>308</v>
      </c>
      <c r="C22" s="67"/>
      <c r="D22" s="67"/>
      <c r="E22" s="72">
        <v>95.64800000000001</v>
      </c>
      <c r="F22" s="70"/>
      <c r="G22" s="70"/>
      <c r="H22" s="70"/>
      <c r="I22" s="71"/>
      <c r="J22" s="15"/>
    </row>
    <row r="23" ht="14.25" customHeight="1">
      <c r="A23" s="67" t="s">
        <v>68</v>
      </c>
      <c r="B23" s="68" t="s">
        <v>304</v>
      </c>
      <c r="C23" s="67"/>
      <c r="D23" s="67"/>
      <c r="E23" s="72">
        <v>104.92</v>
      </c>
      <c r="F23" s="67"/>
      <c r="G23" s="73"/>
      <c r="H23" s="70"/>
      <c r="I23" s="71"/>
      <c r="J23" s="15"/>
    </row>
    <row r="24" ht="14.25" customHeight="1">
      <c r="A24" s="67" t="s">
        <v>70</v>
      </c>
      <c r="B24" s="68" t="s">
        <v>301</v>
      </c>
      <c r="C24" s="67"/>
      <c r="D24" s="67"/>
      <c r="E24" s="72">
        <v>283.04</v>
      </c>
      <c r="F24" s="70"/>
      <c r="G24" s="70"/>
      <c r="H24" s="70"/>
      <c r="I24" s="71"/>
      <c r="J24" s="15"/>
    </row>
    <row r="25" ht="14.25" customHeight="1">
      <c r="A25" s="67" t="s">
        <v>71</v>
      </c>
      <c r="B25" s="74" t="s">
        <v>309</v>
      </c>
      <c r="C25" s="67"/>
      <c r="D25" s="67"/>
      <c r="E25" s="72">
        <v>149.084</v>
      </c>
      <c r="F25" s="70"/>
      <c r="G25" s="70"/>
      <c r="H25" s="70"/>
      <c r="I25" s="71"/>
      <c r="J25" s="15"/>
    </row>
    <row r="26" ht="14.25" customHeight="1">
      <c r="A26" s="67" t="s">
        <v>75</v>
      </c>
      <c r="B26" s="68" t="s">
        <v>307</v>
      </c>
      <c r="C26" s="67"/>
      <c r="D26" s="67"/>
      <c r="E26" s="72">
        <v>97.84400000000001</v>
      </c>
      <c r="F26" s="70"/>
      <c r="G26" s="70"/>
      <c r="H26" s="70"/>
      <c r="I26" s="71"/>
      <c r="J26" s="15"/>
    </row>
    <row r="27" ht="14.25" customHeight="1">
      <c r="A27" s="67" t="s">
        <v>76</v>
      </c>
      <c r="B27" s="68" t="s">
        <v>290</v>
      </c>
      <c r="C27" s="67"/>
      <c r="D27" s="67"/>
      <c r="E27" s="72">
        <v>70.76</v>
      </c>
      <c r="F27" s="75"/>
      <c r="G27" s="70"/>
      <c r="H27" s="70"/>
      <c r="I27" s="71"/>
      <c r="J27" s="15"/>
    </row>
    <row r="28" ht="14.25" customHeight="1">
      <c r="A28" s="76" t="s">
        <v>77</v>
      </c>
      <c r="B28" s="68" t="s">
        <v>310</v>
      </c>
      <c r="C28" s="75"/>
      <c r="D28" s="75"/>
      <c r="E28" s="77">
        <v>137.85999999999999</v>
      </c>
      <c r="F28" s="70"/>
      <c r="G28" s="75"/>
      <c r="H28" s="75"/>
    </row>
    <row r="29" ht="14.25" customHeight="1">
      <c r="A29" s="76" t="s">
        <v>79</v>
      </c>
      <c r="B29" s="78" t="s">
        <v>311</v>
      </c>
      <c r="C29" s="75"/>
      <c r="D29" s="75"/>
      <c r="E29" s="77">
        <v>112.24</v>
      </c>
      <c r="F29" s="75"/>
      <c r="G29" s="75"/>
      <c r="H29" s="75"/>
    </row>
    <row r="30" ht="14.25" customHeight="1">
      <c r="A30" s="76" t="s">
        <v>82</v>
      </c>
      <c r="B30" s="78" t="s">
        <v>312</v>
      </c>
      <c r="C30" s="75"/>
      <c r="D30" s="75"/>
      <c r="E30" s="77">
        <v>122.976</v>
      </c>
      <c r="F30" s="75"/>
      <c r="G30" s="75"/>
      <c r="H30" s="75"/>
      <c r="N30" s="17"/>
    </row>
    <row r="31" ht="14.25" customHeight="1">
      <c r="A31" s="75"/>
      <c r="B31" s="75"/>
      <c r="C31" s="75"/>
      <c r="D31" s="75"/>
      <c r="E31" s="79">
        <f>SUM(E3:E30)</f>
        <v>2034.716</v>
      </c>
      <c r="F31" s="75"/>
      <c r="G31" s="75"/>
      <c r="H31" s="75"/>
      <c r="N31" s="17"/>
    </row>
    <row r="32" ht="14.25" customHeight="1">
      <c r="N32" s="17"/>
    </row>
    <row r="33" ht="14.25" customHeight="1">
      <c r="N33" s="17"/>
    </row>
    <row r="34" ht="14.25" customHeight="1">
      <c r="B34" s="28" t="s">
        <v>89</v>
      </c>
      <c r="D34" s="29">
        <v>4.0</v>
      </c>
      <c r="N34" s="17"/>
    </row>
    <row r="35" ht="14.25" customHeight="1">
      <c r="B35" s="28" t="s">
        <v>90</v>
      </c>
      <c r="D35" s="29">
        <v>1.0</v>
      </c>
      <c r="N35" s="17"/>
    </row>
    <row r="36" ht="14.25" customHeight="1">
      <c r="B36" s="28" t="s">
        <v>91</v>
      </c>
      <c r="D36" s="29">
        <v>1.0</v>
      </c>
      <c r="N36" s="17"/>
    </row>
    <row r="37" ht="14.25" customHeight="1">
      <c r="B37" s="28" t="s">
        <v>92</v>
      </c>
      <c r="D37" s="30">
        <f>+D36*D35*D34</f>
        <v>4</v>
      </c>
      <c r="N37" s="17"/>
    </row>
    <row r="38" ht="14.25" customHeight="1">
      <c r="B38" s="28" t="s">
        <v>93</v>
      </c>
      <c r="D38" s="30">
        <f>+D37*3600</f>
        <v>14400</v>
      </c>
      <c r="N38" s="17"/>
    </row>
    <row r="39" ht="14.25" customHeight="1">
      <c r="B39" s="28" t="s">
        <v>4</v>
      </c>
      <c r="D39" s="31">
        <f>E31</f>
        <v>2034.716</v>
      </c>
      <c r="N39" s="17"/>
    </row>
    <row r="40" ht="14.25" customHeight="1">
      <c r="B40" s="28" t="s">
        <v>94</v>
      </c>
      <c r="D40" s="32">
        <f>+D38/D39</f>
        <v>7.077154748</v>
      </c>
      <c r="E40" s="28" t="s">
        <v>95</v>
      </c>
      <c r="F40" s="6">
        <f>D40*0.9</f>
        <v>6.369439273</v>
      </c>
    </row>
    <row r="41" ht="14.25" customHeight="1">
      <c r="B41" s="28"/>
      <c r="D41" s="28"/>
    </row>
    <row r="42" ht="14.25" customHeight="1">
      <c r="B42" s="28" t="s">
        <v>96</v>
      </c>
      <c r="D42" s="28" t="s">
        <v>97</v>
      </c>
    </row>
    <row r="43" ht="14.25" customHeight="1">
      <c r="B43" s="28" t="s">
        <v>98</v>
      </c>
      <c r="D43" s="29">
        <v>105.9</v>
      </c>
    </row>
    <row r="44" ht="14.25" customHeight="1">
      <c r="B44" s="28" t="s">
        <v>99</v>
      </c>
      <c r="D44" s="29">
        <f>D43*D34</f>
        <v>423.6</v>
      </c>
    </row>
    <row r="45" ht="14.25" customHeight="1">
      <c r="B45" s="28" t="s">
        <v>95</v>
      </c>
      <c r="D45" s="33">
        <f>+D38/D44</f>
        <v>33.99433428</v>
      </c>
    </row>
    <row r="46" ht="14.25" customHeight="1">
      <c r="B46" s="28"/>
      <c r="D46" s="28"/>
    </row>
    <row r="47" ht="14.25" customHeight="1">
      <c r="B47" s="28" t="s">
        <v>100</v>
      </c>
      <c r="D47" s="33">
        <f>+D45*0.85</f>
        <v>28.89518414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1"/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66" t="s">
        <v>0</v>
      </c>
      <c r="B2" s="66" t="s">
        <v>1</v>
      </c>
      <c r="C2" s="66" t="s">
        <v>2</v>
      </c>
      <c r="D2" s="66" t="s">
        <v>3</v>
      </c>
      <c r="E2" s="66" t="s">
        <v>4</v>
      </c>
      <c r="F2" s="66" t="s">
        <v>5</v>
      </c>
      <c r="G2" s="66" t="s">
        <v>6</v>
      </c>
      <c r="H2" s="66" t="s">
        <v>7</v>
      </c>
      <c r="I2" s="3" t="s">
        <v>8</v>
      </c>
      <c r="K2" s="4"/>
    </row>
    <row r="3" ht="14.25" customHeight="1">
      <c r="A3" s="67" t="s">
        <v>10</v>
      </c>
      <c r="B3" s="68" t="s">
        <v>286</v>
      </c>
      <c r="C3" s="67"/>
      <c r="D3" s="67"/>
      <c r="E3" s="69">
        <v>67.954</v>
      </c>
      <c r="F3" s="70"/>
      <c r="G3" s="70"/>
      <c r="H3" s="70"/>
      <c r="I3" s="71"/>
      <c r="J3" s="15"/>
      <c r="K3" s="4"/>
    </row>
    <row r="4" ht="14.25" customHeight="1">
      <c r="A4" s="67" t="s">
        <v>16</v>
      </c>
      <c r="B4" s="68" t="s">
        <v>288</v>
      </c>
      <c r="C4" s="67"/>
      <c r="D4" s="67"/>
      <c r="E4" s="72">
        <v>67.222</v>
      </c>
      <c r="F4" s="70"/>
      <c r="G4" s="70"/>
      <c r="H4" s="70"/>
      <c r="I4" s="71"/>
      <c r="J4" s="15"/>
      <c r="K4" s="4"/>
    </row>
    <row r="5" ht="14.25" customHeight="1">
      <c r="A5" s="67" t="s">
        <v>20</v>
      </c>
      <c r="B5" s="68" t="s">
        <v>289</v>
      </c>
      <c r="C5" s="67"/>
      <c r="D5" s="67"/>
      <c r="E5" s="72">
        <v>17.201999999999998</v>
      </c>
      <c r="F5" s="70"/>
      <c r="G5" s="70"/>
      <c r="H5" s="70"/>
      <c r="I5" s="71"/>
      <c r="J5" s="15"/>
      <c r="K5" s="4"/>
    </row>
    <row r="6" ht="14.25" customHeight="1">
      <c r="A6" s="67" t="s">
        <v>24</v>
      </c>
      <c r="B6" s="68" t="s">
        <v>287</v>
      </c>
      <c r="C6" s="67"/>
      <c r="D6" s="67"/>
      <c r="E6" s="72">
        <v>21.106</v>
      </c>
      <c r="F6" s="70"/>
      <c r="G6" s="70"/>
      <c r="H6" s="70"/>
      <c r="I6" s="71"/>
      <c r="J6" s="15"/>
      <c r="K6" s="5"/>
    </row>
    <row r="7" ht="14.25" customHeight="1">
      <c r="A7" s="67" t="s">
        <v>25</v>
      </c>
      <c r="B7" s="68" t="s">
        <v>292</v>
      </c>
      <c r="C7" s="67"/>
      <c r="D7" s="67"/>
      <c r="E7" s="72">
        <v>25.742</v>
      </c>
      <c r="F7" s="70"/>
      <c r="G7" s="70"/>
      <c r="H7" s="70"/>
      <c r="I7" s="71"/>
      <c r="J7" s="15"/>
      <c r="K7" s="5"/>
    </row>
    <row r="8" ht="14.25" customHeight="1">
      <c r="A8" s="67" t="s">
        <v>28</v>
      </c>
      <c r="B8" s="68" t="s">
        <v>294</v>
      </c>
      <c r="C8" s="67"/>
      <c r="D8" s="67"/>
      <c r="E8" s="72">
        <v>26.84</v>
      </c>
      <c r="F8" s="67"/>
      <c r="G8" s="70"/>
      <c r="H8" s="70"/>
      <c r="I8" s="71"/>
      <c r="J8" s="15"/>
      <c r="K8" s="5"/>
      <c r="P8" s="19"/>
    </row>
    <row r="9" ht="14.25" customHeight="1">
      <c r="A9" s="67" t="s">
        <v>32</v>
      </c>
      <c r="B9" s="68" t="s">
        <v>296</v>
      </c>
      <c r="C9" s="67"/>
      <c r="D9" s="67"/>
      <c r="E9" s="72">
        <v>45.994</v>
      </c>
      <c r="F9" s="67"/>
      <c r="G9" s="70"/>
      <c r="H9" s="70"/>
      <c r="I9" s="71"/>
      <c r="J9" s="15"/>
      <c r="K9" s="5"/>
      <c r="P9" s="19"/>
    </row>
    <row r="10" ht="14.25" customHeight="1">
      <c r="A10" s="67" t="s">
        <v>34</v>
      </c>
      <c r="B10" s="68" t="s">
        <v>293</v>
      </c>
      <c r="C10" s="67"/>
      <c r="D10" s="67"/>
      <c r="E10" s="72">
        <v>4.27</v>
      </c>
      <c r="F10" s="70"/>
      <c r="G10" s="70"/>
      <c r="H10" s="70"/>
      <c r="I10" s="71"/>
      <c r="J10" s="15"/>
      <c r="K10" s="5"/>
      <c r="P10" s="19"/>
    </row>
    <row r="11" ht="14.25" customHeight="1">
      <c r="A11" s="67" t="s">
        <v>36</v>
      </c>
      <c r="B11" s="68" t="s">
        <v>295</v>
      </c>
      <c r="C11" s="67"/>
      <c r="D11" s="67"/>
      <c r="E11" s="72">
        <v>8.905999999999999</v>
      </c>
      <c r="F11" s="67"/>
      <c r="G11" s="70"/>
      <c r="H11" s="70"/>
      <c r="I11" s="71"/>
      <c r="J11" s="15"/>
      <c r="K11" s="5"/>
      <c r="P11" s="19"/>
    </row>
    <row r="12" ht="14.25" customHeight="1">
      <c r="A12" s="67" t="s">
        <v>38</v>
      </c>
      <c r="B12" s="68" t="s">
        <v>298</v>
      </c>
      <c r="C12" s="67"/>
      <c r="D12" s="67"/>
      <c r="E12" s="72">
        <v>48.922000000000004</v>
      </c>
      <c r="F12" s="67"/>
      <c r="G12" s="70"/>
      <c r="H12" s="70"/>
      <c r="I12" s="71"/>
      <c r="J12" s="15"/>
      <c r="K12" s="5"/>
      <c r="P12" s="19"/>
    </row>
    <row r="13" ht="14.25" customHeight="1">
      <c r="A13" s="67" t="s">
        <v>43</v>
      </c>
      <c r="B13" s="68" t="s">
        <v>300</v>
      </c>
      <c r="C13" s="67"/>
      <c r="D13" s="67"/>
      <c r="E13" s="72">
        <v>28.06</v>
      </c>
      <c r="F13" s="67"/>
      <c r="G13" s="70"/>
      <c r="H13" s="70"/>
      <c r="I13" s="71"/>
      <c r="J13" s="15"/>
      <c r="P13" s="19"/>
    </row>
    <row r="14" ht="14.25" customHeight="1">
      <c r="A14" s="67" t="s">
        <v>46</v>
      </c>
      <c r="B14" s="68" t="s">
        <v>302</v>
      </c>
      <c r="C14" s="67"/>
      <c r="D14" s="67"/>
      <c r="E14" s="72">
        <v>37.21</v>
      </c>
      <c r="F14" s="67"/>
      <c r="G14" s="73"/>
      <c r="H14" s="70"/>
      <c r="I14" s="71"/>
      <c r="J14" s="15"/>
      <c r="P14" s="19"/>
    </row>
    <row r="15" ht="14.25" customHeight="1">
      <c r="A15" s="67" t="s">
        <v>50</v>
      </c>
      <c r="B15" s="74" t="s">
        <v>297</v>
      </c>
      <c r="C15" s="67"/>
      <c r="D15" s="67"/>
      <c r="E15" s="72">
        <v>5.49</v>
      </c>
      <c r="F15" s="67"/>
      <c r="G15" s="70"/>
      <c r="H15" s="70"/>
      <c r="I15" s="71"/>
      <c r="J15" s="15"/>
    </row>
    <row r="16" ht="14.25" customHeight="1">
      <c r="A16" s="67" t="s">
        <v>52</v>
      </c>
      <c r="B16" s="68" t="s">
        <v>191</v>
      </c>
      <c r="C16" s="67"/>
      <c r="D16" s="67"/>
      <c r="E16" s="72">
        <v>34.16</v>
      </c>
      <c r="F16" s="67"/>
      <c r="G16" s="70"/>
      <c r="H16" s="70"/>
      <c r="I16" s="71"/>
      <c r="J16" s="15"/>
    </row>
    <row r="17" ht="14.25" customHeight="1">
      <c r="A17" s="67" t="s">
        <v>54</v>
      </c>
      <c r="B17" s="68" t="s">
        <v>303</v>
      </c>
      <c r="C17" s="67"/>
      <c r="D17" s="67"/>
      <c r="E17" s="72">
        <v>231.068</v>
      </c>
      <c r="F17" s="67"/>
      <c r="G17" s="73"/>
      <c r="H17" s="70"/>
      <c r="I17" s="71"/>
      <c r="J17" s="15"/>
    </row>
    <row r="18" ht="14.25" customHeight="1">
      <c r="A18" s="67" t="s">
        <v>56</v>
      </c>
      <c r="B18" s="68" t="s">
        <v>305</v>
      </c>
      <c r="C18" s="67"/>
      <c r="D18" s="67"/>
      <c r="E18" s="72">
        <v>48.19</v>
      </c>
      <c r="F18" s="67"/>
      <c r="G18" s="73"/>
      <c r="H18" s="70"/>
      <c r="I18" s="71"/>
      <c r="J18" s="15"/>
    </row>
    <row r="19" ht="14.25" customHeight="1">
      <c r="A19" s="67" t="s">
        <v>57</v>
      </c>
      <c r="B19" s="68" t="s">
        <v>306</v>
      </c>
      <c r="C19" s="67"/>
      <c r="D19" s="67"/>
      <c r="E19" s="72">
        <v>36.6</v>
      </c>
      <c r="F19" s="67"/>
      <c r="G19" s="70"/>
      <c r="H19" s="70"/>
      <c r="I19" s="71"/>
      <c r="J19" s="15"/>
    </row>
    <row r="20" ht="14.25" customHeight="1">
      <c r="A20" s="67" t="s">
        <v>60</v>
      </c>
      <c r="B20" s="68" t="s">
        <v>291</v>
      </c>
      <c r="C20" s="67"/>
      <c r="D20" s="67"/>
      <c r="E20" s="72">
        <v>71.85799999999999</v>
      </c>
      <c r="F20" s="67"/>
      <c r="G20" s="70"/>
      <c r="H20" s="70"/>
      <c r="I20" s="71"/>
      <c r="J20" s="15"/>
    </row>
    <row r="21" ht="14.25" customHeight="1">
      <c r="A21" s="67" t="s">
        <v>63</v>
      </c>
      <c r="B21" s="68" t="s">
        <v>299</v>
      </c>
      <c r="C21" s="67"/>
      <c r="D21" s="67"/>
      <c r="E21" s="72">
        <v>33.55</v>
      </c>
      <c r="F21" s="67"/>
      <c r="G21" s="70"/>
      <c r="H21" s="70"/>
      <c r="I21" s="71"/>
      <c r="J21" s="15"/>
    </row>
    <row r="22" ht="14.25" customHeight="1">
      <c r="A22" s="67" t="s">
        <v>66</v>
      </c>
      <c r="B22" s="74" t="s">
        <v>308</v>
      </c>
      <c r="C22" s="67"/>
      <c r="D22" s="67"/>
      <c r="E22" s="72">
        <v>95.64800000000001</v>
      </c>
      <c r="F22" s="70"/>
      <c r="G22" s="70"/>
      <c r="H22" s="70"/>
      <c r="I22" s="71"/>
      <c r="J22" s="15"/>
    </row>
    <row r="23" ht="14.25" customHeight="1">
      <c r="A23" s="67" t="s">
        <v>68</v>
      </c>
      <c r="B23" s="68" t="s">
        <v>304</v>
      </c>
      <c r="C23" s="67"/>
      <c r="D23" s="67"/>
      <c r="E23" s="72">
        <v>104.92</v>
      </c>
      <c r="F23" s="67"/>
      <c r="G23" s="73"/>
      <c r="H23" s="70"/>
      <c r="I23" s="71"/>
      <c r="J23" s="15"/>
    </row>
    <row r="24" ht="14.25" customHeight="1">
      <c r="A24" s="67" t="s">
        <v>70</v>
      </c>
      <c r="B24" s="68" t="s">
        <v>301</v>
      </c>
      <c r="C24" s="67"/>
      <c r="D24" s="67"/>
      <c r="E24" s="72">
        <v>283.04</v>
      </c>
      <c r="F24" s="70"/>
      <c r="G24" s="70"/>
      <c r="H24" s="70"/>
      <c r="I24" s="71"/>
      <c r="J24" s="15"/>
    </row>
    <row r="25" ht="14.25" customHeight="1">
      <c r="A25" s="67" t="s">
        <v>71</v>
      </c>
      <c r="B25" s="74"/>
      <c r="C25" s="67"/>
      <c r="D25" s="67"/>
      <c r="E25" s="72"/>
      <c r="F25" s="70"/>
      <c r="G25" s="70"/>
      <c r="H25" s="70"/>
      <c r="I25" s="71"/>
      <c r="J25" s="15"/>
    </row>
    <row r="26" ht="14.25" customHeight="1">
      <c r="A26" s="67" t="s">
        <v>75</v>
      </c>
      <c r="B26" s="68" t="s">
        <v>307</v>
      </c>
      <c r="C26" s="67"/>
      <c r="D26" s="67"/>
      <c r="E26" s="72">
        <v>97.84400000000001</v>
      </c>
      <c r="F26" s="70"/>
      <c r="G26" s="70"/>
      <c r="H26" s="70"/>
      <c r="I26" s="71"/>
      <c r="J26" s="15"/>
    </row>
    <row r="27" ht="14.25" customHeight="1">
      <c r="A27" s="67" t="s">
        <v>76</v>
      </c>
      <c r="B27" s="68" t="s">
        <v>290</v>
      </c>
      <c r="C27" s="67"/>
      <c r="D27" s="67"/>
      <c r="E27" s="72">
        <v>70.76</v>
      </c>
      <c r="F27" s="75"/>
      <c r="G27" s="70"/>
      <c r="H27" s="70"/>
      <c r="I27" s="71"/>
      <c r="J27" s="15"/>
    </row>
    <row r="28" ht="14.25" customHeight="1">
      <c r="A28" s="76" t="s">
        <v>77</v>
      </c>
      <c r="B28" s="68" t="s">
        <v>310</v>
      </c>
      <c r="C28" s="75"/>
      <c r="D28" s="75"/>
      <c r="E28" s="77">
        <v>137.85999999999999</v>
      </c>
      <c r="F28" s="70"/>
      <c r="G28" s="75"/>
      <c r="H28" s="75"/>
    </row>
    <row r="29" ht="14.25" customHeight="1">
      <c r="A29" s="76" t="s">
        <v>79</v>
      </c>
      <c r="B29" s="78" t="s">
        <v>311</v>
      </c>
      <c r="C29" s="75"/>
      <c r="D29" s="75"/>
      <c r="E29" s="77">
        <v>112.24</v>
      </c>
      <c r="F29" s="75"/>
      <c r="G29" s="75"/>
      <c r="H29" s="75"/>
    </row>
    <row r="30" ht="14.25" customHeight="1">
      <c r="A30" s="76" t="s">
        <v>82</v>
      </c>
      <c r="B30" s="78" t="s">
        <v>312</v>
      </c>
      <c r="C30" s="75"/>
      <c r="D30" s="75"/>
      <c r="E30" s="77">
        <v>122.976</v>
      </c>
      <c r="F30" s="75"/>
      <c r="G30" s="75"/>
      <c r="H30" s="75"/>
      <c r="N30" s="17"/>
    </row>
    <row r="31" ht="14.25" customHeight="1">
      <c r="A31" s="75"/>
      <c r="B31" s="75"/>
      <c r="C31" s="75"/>
      <c r="D31" s="75"/>
      <c r="E31" s="79">
        <f>SUM(E3:E30)</f>
        <v>1885.632</v>
      </c>
      <c r="F31" s="75"/>
      <c r="G31" s="75"/>
      <c r="H31" s="75"/>
      <c r="N31" s="17"/>
    </row>
    <row r="32" ht="14.25" customHeight="1">
      <c r="N32" s="17"/>
    </row>
    <row r="33" ht="14.25" customHeight="1">
      <c r="N33" s="17"/>
    </row>
    <row r="34" ht="14.25" customHeight="1">
      <c r="B34" s="28" t="s">
        <v>89</v>
      </c>
      <c r="D34" s="29">
        <v>9.0</v>
      </c>
      <c r="N34" s="17"/>
    </row>
    <row r="35" ht="14.25" customHeight="1">
      <c r="B35" s="28" t="s">
        <v>90</v>
      </c>
      <c r="D35" s="29">
        <v>1.0</v>
      </c>
      <c r="N35" s="17"/>
    </row>
    <row r="36" ht="14.25" customHeight="1">
      <c r="B36" s="28" t="s">
        <v>91</v>
      </c>
      <c r="D36" s="29">
        <v>3.0</v>
      </c>
      <c r="N36" s="17"/>
    </row>
    <row r="37" ht="14.25" customHeight="1">
      <c r="B37" s="28" t="s">
        <v>92</v>
      </c>
      <c r="D37" s="30">
        <f>+D36*D35*D34</f>
        <v>27</v>
      </c>
      <c r="N37" s="17"/>
    </row>
    <row r="38" ht="14.25" customHeight="1">
      <c r="B38" s="28" t="s">
        <v>93</v>
      </c>
      <c r="D38" s="30">
        <f>+D37*3600</f>
        <v>97200</v>
      </c>
      <c r="N38" s="17"/>
    </row>
    <row r="39" ht="14.25" customHeight="1">
      <c r="B39" s="28" t="s">
        <v>4</v>
      </c>
      <c r="D39" s="31">
        <f>E31</f>
        <v>1885.632</v>
      </c>
      <c r="N39" s="17"/>
    </row>
    <row r="40" ht="14.25" customHeight="1">
      <c r="B40" s="28" t="s">
        <v>94</v>
      </c>
      <c r="D40" s="32">
        <f>+D38/D39</f>
        <v>51.5477039</v>
      </c>
      <c r="E40" s="28" t="s">
        <v>95</v>
      </c>
      <c r="F40" s="6">
        <f>D40*0.9</f>
        <v>46.39293351</v>
      </c>
    </row>
    <row r="41" ht="14.25" customHeight="1">
      <c r="B41" s="28"/>
      <c r="D41" s="28"/>
    </row>
    <row r="42" ht="14.25" customHeight="1">
      <c r="B42" s="28" t="s">
        <v>96</v>
      </c>
      <c r="D42" s="28" t="s">
        <v>97</v>
      </c>
    </row>
    <row r="43" ht="14.25" customHeight="1">
      <c r="B43" s="28" t="s">
        <v>98</v>
      </c>
      <c r="D43" s="29">
        <v>105.9</v>
      </c>
    </row>
    <row r="44" ht="14.25" customHeight="1">
      <c r="B44" s="28" t="s">
        <v>99</v>
      </c>
      <c r="D44" s="29">
        <f>D43*D34</f>
        <v>953.1</v>
      </c>
    </row>
    <row r="45" ht="14.25" customHeight="1">
      <c r="B45" s="28" t="s">
        <v>95</v>
      </c>
      <c r="D45" s="33">
        <f>+D38/D44</f>
        <v>101.9830028</v>
      </c>
    </row>
    <row r="46" ht="14.25" customHeight="1">
      <c r="B46" s="28"/>
      <c r="D46" s="28"/>
    </row>
    <row r="47" ht="14.25" customHeight="1">
      <c r="B47" s="28" t="s">
        <v>100</v>
      </c>
      <c r="D47" s="33">
        <f>+D45*0.85</f>
        <v>86.68555241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1"/>
  <printOptions/>
  <pageMargins bottom="0.75" footer="0.0" header="0.0" left="0.7" right="0.7" top="0.75"/>
  <pageSetup scale="80" orientation="portrait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13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66" t="s">
        <v>0</v>
      </c>
      <c r="B2" s="66" t="s">
        <v>1</v>
      </c>
      <c r="C2" s="66" t="s">
        <v>2</v>
      </c>
      <c r="D2" s="66" t="s">
        <v>3</v>
      </c>
      <c r="E2" s="66" t="s">
        <v>4</v>
      </c>
      <c r="F2" s="66" t="s">
        <v>5</v>
      </c>
      <c r="G2" s="66" t="s">
        <v>6</v>
      </c>
      <c r="H2" s="66" t="s">
        <v>7</v>
      </c>
      <c r="I2" s="3" t="s">
        <v>8</v>
      </c>
      <c r="K2" s="4"/>
    </row>
    <row r="3" ht="14.25" customHeight="1">
      <c r="A3" s="67" t="s">
        <v>10</v>
      </c>
      <c r="B3" s="62" t="s">
        <v>313</v>
      </c>
      <c r="C3" s="67"/>
      <c r="D3" s="67"/>
      <c r="E3" s="72">
        <v>7.564</v>
      </c>
      <c r="F3" s="70"/>
      <c r="G3" s="70"/>
      <c r="H3" s="70"/>
      <c r="I3" s="71"/>
      <c r="J3" s="15"/>
      <c r="K3" s="4"/>
    </row>
    <row r="4" ht="14.25" customHeight="1">
      <c r="A4" s="67" t="s">
        <v>16</v>
      </c>
      <c r="B4" s="61" t="s">
        <v>314</v>
      </c>
      <c r="C4" s="67"/>
      <c r="D4" s="67"/>
      <c r="E4" s="72">
        <v>16.47</v>
      </c>
      <c r="F4" s="70"/>
      <c r="G4" s="70"/>
      <c r="H4" s="70"/>
      <c r="I4" s="71"/>
      <c r="J4" s="15"/>
      <c r="K4" s="4"/>
    </row>
    <row r="5" ht="14.25" customHeight="1">
      <c r="A5" s="67" t="s">
        <v>20</v>
      </c>
      <c r="B5" s="61" t="s">
        <v>289</v>
      </c>
      <c r="C5" s="67"/>
      <c r="D5" s="67"/>
      <c r="E5" s="72">
        <v>17.201999999999998</v>
      </c>
      <c r="F5" s="70"/>
      <c r="G5" s="70"/>
      <c r="H5" s="70"/>
      <c r="I5" s="71"/>
      <c r="J5" s="15"/>
      <c r="K5" s="4"/>
    </row>
    <row r="6" ht="14.25" customHeight="1">
      <c r="A6" s="67" t="s">
        <v>24</v>
      </c>
      <c r="B6" s="61" t="s">
        <v>293</v>
      </c>
      <c r="C6" s="67"/>
      <c r="D6" s="67"/>
      <c r="E6" s="72">
        <v>4.27</v>
      </c>
      <c r="F6" s="70"/>
      <c r="G6" s="70"/>
      <c r="H6" s="70"/>
      <c r="I6" s="71"/>
      <c r="J6" s="15"/>
      <c r="K6" s="5"/>
    </row>
    <row r="7" ht="14.25" customHeight="1">
      <c r="A7" s="67" t="s">
        <v>25</v>
      </c>
      <c r="B7" s="61" t="s">
        <v>295</v>
      </c>
      <c r="C7" s="67"/>
      <c r="D7" s="67"/>
      <c r="E7" s="72">
        <v>8.905999999999999</v>
      </c>
      <c r="F7" s="70"/>
      <c r="G7" s="70"/>
      <c r="H7" s="70"/>
      <c r="I7" s="71"/>
      <c r="J7" s="15"/>
      <c r="K7" s="5"/>
    </row>
    <row r="8" ht="14.25" customHeight="1">
      <c r="A8" s="67" t="s">
        <v>28</v>
      </c>
      <c r="B8" s="61" t="s">
        <v>316</v>
      </c>
      <c r="C8" s="67"/>
      <c r="D8" s="67"/>
      <c r="E8" s="72">
        <v>3.05</v>
      </c>
      <c r="F8" s="67"/>
      <c r="G8" s="70"/>
      <c r="H8" s="70"/>
      <c r="I8" s="71"/>
      <c r="J8" s="15"/>
      <c r="K8" s="5"/>
      <c r="P8" s="19"/>
    </row>
    <row r="9" ht="14.25" customHeight="1">
      <c r="A9" s="67" t="s">
        <v>32</v>
      </c>
      <c r="B9" s="61" t="s">
        <v>317</v>
      </c>
      <c r="C9" s="67"/>
      <c r="D9" s="67"/>
      <c r="E9" s="72">
        <v>3.782</v>
      </c>
      <c r="F9" s="67"/>
      <c r="G9" s="70"/>
      <c r="H9" s="70"/>
      <c r="I9" s="71"/>
      <c r="J9" s="15"/>
      <c r="K9" s="5"/>
      <c r="P9" s="19"/>
    </row>
    <row r="10" ht="14.25" customHeight="1">
      <c r="A10" s="67" t="s">
        <v>34</v>
      </c>
      <c r="B10" s="61" t="s">
        <v>298</v>
      </c>
      <c r="C10" s="67"/>
      <c r="D10" s="67"/>
      <c r="E10" s="72">
        <v>48.922000000000004</v>
      </c>
      <c r="F10" s="70"/>
      <c r="G10" s="70"/>
      <c r="H10" s="70"/>
      <c r="I10" s="71"/>
      <c r="J10" s="15"/>
      <c r="K10" s="5"/>
      <c r="P10" s="19"/>
    </row>
    <row r="11" ht="14.25" customHeight="1">
      <c r="A11" s="67" t="s">
        <v>36</v>
      </c>
      <c r="B11" s="61" t="s">
        <v>319</v>
      </c>
      <c r="C11" s="67"/>
      <c r="D11" s="67"/>
      <c r="E11" s="72">
        <v>38.796</v>
      </c>
      <c r="F11" s="67"/>
      <c r="G11" s="70"/>
      <c r="H11" s="70"/>
      <c r="I11" s="71"/>
      <c r="J11" s="15"/>
      <c r="K11" s="5"/>
      <c r="P11" s="19"/>
    </row>
    <row r="12" ht="14.25" customHeight="1">
      <c r="A12" s="67" t="s">
        <v>38</v>
      </c>
      <c r="B12" s="61" t="s">
        <v>318</v>
      </c>
      <c r="C12" s="67"/>
      <c r="D12" s="67"/>
      <c r="E12" s="72">
        <v>5.124</v>
      </c>
      <c r="F12" s="67"/>
      <c r="G12" s="70"/>
      <c r="H12" s="70"/>
      <c r="I12" s="71"/>
      <c r="J12" s="15"/>
      <c r="K12" s="5"/>
      <c r="P12" s="19"/>
    </row>
    <row r="13" ht="14.25" customHeight="1">
      <c r="A13" s="67" t="s">
        <v>43</v>
      </c>
      <c r="B13" s="61" t="s">
        <v>320</v>
      </c>
      <c r="C13" s="67"/>
      <c r="D13" s="67"/>
      <c r="E13" s="72">
        <v>13.786000000000001</v>
      </c>
      <c r="F13" s="67"/>
      <c r="G13" s="70"/>
      <c r="H13" s="70"/>
      <c r="I13" s="71"/>
      <c r="J13" s="15"/>
      <c r="P13" s="19"/>
    </row>
    <row r="14" ht="14.25" customHeight="1">
      <c r="A14" s="67" t="s">
        <v>46</v>
      </c>
      <c r="B14" s="61" t="s">
        <v>321</v>
      </c>
      <c r="C14" s="67"/>
      <c r="D14" s="67"/>
      <c r="E14" s="72">
        <v>23.668</v>
      </c>
      <c r="F14" s="67"/>
      <c r="G14" s="73"/>
      <c r="H14" s="70"/>
      <c r="I14" s="71"/>
      <c r="J14" s="15"/>
      <c r="P14" s="19"/>
    </row>
    <row r="15" ht="14.25" customHeight="1">
      <c r="A15" s="67" t="s">
        <v>50</v>
      </c>
      <c r="B15" s="61" t="s">
        <v>322</v>
      </c>
      <c r="C15" s="67"/>
      <c r="D15" s="67"/>
      <c r="E15" s="72">
        <v>22.326</v>
      </c>
      <c r="F15" s="67"/>
      <c r="G15" s="70"/>
      <c r="H15" s="70"/>
      <c r="I15" s="71"/>
      <c r="J15" s="15"/>
    </row>
    <row r="16" ht="14.25" customHeight="1">
      <c r="A16" s="67" t="s">
        <v>52</v>
      </c>
      <c r="B16" s="61" t="s">
        <v>315</v>
      </c>
      <c r="C16" s="67"/>
      <c r="D16" s="67"/>
      <c r="E16" s="72">
        <v>42.089999999999996</v>
      </c>
      <c r="F16" s="67"/>
      <c r="G16" s="70"/>
      <c r="H16" s="70"/>
      <c r="I16" s="71"/>
      <c r="J16" s="15"/>
    </row>
    <row r="17" ht="14.25" customHeight="1">
      <c r="A17" s="67" t="s">
        <v>54</v>
      </c>
      <c r="B17" s="61" t="s">
        <v>306</v>
      </c>
      <c r="D17" s="67"/>
      <c r="E17" s="72">
        <v>36.6</v>
      </c>
      <c r="F17" s="67"/>
      <c r="G17" s="73"/>
      <c r="H17" s="70"/>
      <c r="I17" s="71"/>
      <c r="J17" s="15"/>
    </row>
    <row r="18" ht="14.25" customHeight="1">
      <c r="A18" s="67" t="s">
        <v>56</v>
      </c>
      <c r="B18" s="61" t="s">
        <v>299</v>
      </c>
      <c r="D18" s="67"/>
      <c r="E18" s="72">
        <v>33.55</v>
      </c>
      <c r="F18" s="67"/>
      <c r="G18" s="73"/>
      <c r="H18" s="70"/>
      <c r="I18" s="71"/>
      <c r="J18" s="15"/>
    </row>
    <row r="19" ht="14.25" customHeight="1">
      <c r="A19" s="67" t="s">
        <v>57</v>
      </c>
      <c r="B19" s="61" t="s">
        <v>291</v>
      </c>
      <c r="C19" s="67"/>
      <c r="D19" s="67"/>
      <c r="E19" s="72">
        <v>71.85799999999999</v>
      </c>
      <c r="F19" s="67"/>
      <c r="G19" s="70"/>
      <c r="H19" s="70"/>
      <c r="I19" s="71"/>
      <c r="J19" s="15"/>
    </row>
    <row r="20" ht="14.25" customHeight="1">
      <c r="A20" s="67" t="s">
        <v>60</v>
      </c>
      <c r="B20" s="61" t="s">
        <v>323</v>
      </c>
      <c r="C20" s="67"/>
      <c r="D20" s="67"/>
      <c r="E20" s="72">
        <v>27.328</v>
      </c>
      <c r="F20" s="67"/>
      <c r="G20" s="70"/>
      <c r="H20" s="70"/>
      <c r="I20" s="71"/>
      <c r="J20" s="15"/>
    </row>
    <row r="21" ht="14.25" customHeight="1">
      <c r="A21" s="67" t="s">
        <v>63</v>
      </c>
      <c r="B21" s="61" t="s">
        <v>191</v>
      </c>
      <c r="C21" s="67"/>
      <c r="D21" s="67"/>
      <c r="E21" s="72">
        <v>34.282000000000004</v>
      </c>
      <c r="F21" s="67"/>
      <c r="G21" s="70"/>
      <c r="H21" s="70"/>
      <c r="I21" s="71"/>
      <c r="J21" s="15"/>
    </row>
    <row r="22" ht="14.25" customHeight="1">
      <c r="A22" s="67" t="s">
        <v>66</v>
      </c>
      <c r="B22" s="61" t="s">
        <v>303</v>
      </c>
      <c r="C22" s="67"/>
      <c r="D22" s="67"/>
      <c r="E22" s="72">
        <v>188.00199999999998</v>
      </c>
      <c r="F22" s="70"/>
      <c r="G22" s="70"/>
      <c r="H22" s="70"/>
      <c r="I22" s="71"/>
      <c r="J22" s="15"/>
    </row>
    <row r="23" ht="14.25" customHeight="1">
      <c r="A23" s="67" t="s">
        <v>68</v>
      </c>
      <c r="B23" s="61" t="s">
        <v>308</v>
      </c>
      <c r="C23" s="67"/>
      <c r="D23" s="67"/>
      <c r="E23" s="72">
        <v>95.64800000000001</v>
      </c>
      <c r="F23" s="67"/>
      <c r="G23" s="73"/>
      <c r="H23" s="70"/>
      <c r="I23" s="71"/>
      <c r="J23" s="15"/>
    </row>
    <row r="24" ht="14.25" customHeight="1">
      <c r="A24" s="67" t="s">
        <v>70</v>
      </c>
      <c r="B24" s="61" t="s">
        <v>304</v>
      </c>
      <c r="C24" s="67"/>
      <c r="D24" s="67"/>
      <c r="E24" s="72">
        <v>104.92</v>
      </c>
      <c r="F24" s="70"/>
      <c r="G24" s="70"/>
      <c r="H24" s="70"/>
      <c r="I24" s="71"/>
      <c r="J24" s="15"/>
    </row>
    <row r="25" ht="14.25" customHeight="1">
      <c r="A25" s="67" t="s">
        <v>71</v>
      </c>
      <c r="B25" s="61" t="s">
        <v>307</v>
      </c>
      <c r="C25" s="67"/>
      <c r="D25" s="67"/>
      <c r="E25" s="72">
        <v>97.84400000000001</v>
      </c>
      <c r="F25" s="70"/>
      <c r="G25" s="70"/>
      <c r="H25" s="70"/>
      <c r="I25" s="71"/>
      <c r="J25" s="15"/>
    </row>
    <row r="26" ht="14.25" customHeight="1">
      <c r="A26" s="67" t="s">
        <v>75</v>
      </c>
      <c r="B26" s="61" t="s">
        <v>290</v>
      </c>
      <c r="C26" s="67"/>
      <c r="D26" s="67"/>
      <c r="E26" s="72">
        <v>70.76</v>
      </c>
      <c r="F26" s="70"/>
      <c r="G26" s="70"/>
      <c r="H26" s="70"/>
      <c r="I26" s="71"/>
      <c r="J26" s="15"/>
    </row>
    <row r="27" ht="14.25" customHeight="1">
      <c r="A27" s="67" t="s">
        <v>76</v>
      </c>
      <c r="B27" s="61" t="s">
        <v>310</v>
      </c>
      <c r="C27" s="67"/>
      <c r="D27" s="67"/>
      <c r="E27" s="72">
        <v>143.96</v>
      </c>
      <c r="F27" s="75"/>
      <c r="G27" s="70"/>
      <c r="H27" s="70"/>
      <c r="I27" s="71"/>
      <c r="J27" s="15"/>
    </row>
    <row r="28" ht="14.25" customHeight="1">
      <c r="A28" s="76" t="s">
        <v>77</v>
      </c>
      <c r="B28" s="25" t="s">
        <v>311</v>
      </c>
      <c r="C28" s="75"/>
      <c r="D28" s="75"/>
      <c r="E28" s="77">
        <v>112.24</v>
      </c>
      <c r="F28" s="70"/>
      <c r="G28" s="75"/>
      <c r="H28" s="75"/>
    </row>
    <row r="29" ht="14.25" customHeight="1">
      <c r="A29" s="76" t="s">
        <v>79</v>
      </c>
      <c r="B29" s="25" t="s">
        <v>312</v>
      </c>
      <c r="C29" s="75"/>
      <c r="D29" s="75"/>
      <c r="E29" s="77">
        <v>122.976</v>
      </c>
      <c r="F29" s="75"/>
      <c r="G29" s="75"/>
      <c r="H29" s="75"/>
    </row>
    <row r="30" ht="14.25" customHeight="1">
      <c r="A30" s="76" t="s">
        <v>82</v>
      </c>
      <c r="C30" s="75"/>
      <c r="D30" s="75"/>
      <c r="F30" s="75"/>
      <c r="G30" s="75"/>
      <c r="H30" s="75"/>
      <c r="N30" s="17"/>
    </row>
    <row r="31" ht="14.25" customHeight="1">
      <c r="A31" s="75"/>
      <c r="B31" s="75"/>
      <c r="C31" s="75"/>
      <c r="D31" s="75"/>
      <c r="E31" s="79">
        <f>SUM(E3:E30)</f>
        <v>1395.924</v>
      </c>
      <c r="F31" s="75"/>
      <c r="G31" s="75"/>
      <c r="H31" s="75"/>
      <c r="N31" s="17"/>
    </row>
    <row r="32" ht="14.25" customHeight="1">
      <c r="N32" s="17"/>
    </row>
    <row r="33" ht="14.25" customHeight="1">
      <c r="N33" s="17"/>
    </row>
    <row r="34" ht="14.25" customHeight="1">
      <c r="B34" s="28" t="s">
        <v>89</v>
      </c>
      <c r="D34" s="29">
        <v>9.0</v>
      </c>
      <c r="N34" s="17"/>
    </row>
    <row r="35" ht="14.25" customHeight="1">
      <c r="B35" s="28" t="s">
        <v>90</v>
      </c>
      <c r="D35" s="29">
        <v>1.0</v>
      </c>
      <c r="N35" s="17"/>
    </row>
    <row r="36" ht="14.25" customHeight="1">
      <c r="B36" s="28" t="s">
        <v>91</v>
      </c>
      <c r="D36" s="29">
        <v>1.0</v>
      </c>
      <c r="N36" s="17"/>
    </row>
    <row r="37" ht="14.25" customHeight="1">
      <c r="B37" s="28" t="s">
        <v>92</v>
      </c>
      <c r="D37" s="80">
        <v>7.5</v>
      </c>
      <c r="N37" s="17"/>
    </row>
    <row r="38" ht="14.25" customHeight="1">
      <c r="B38" s="28" t="s">
        <v>93</v>
      </c>
      <c r="D38" s="30">
        <f>+D37*3600</f>
        <v>27000</v>
      </c>
      <c r="N38" s="17"/>
    </row>
    <row r="39" ht="14.25" customHeight="1">
      <c r="B39" s="28" t="s">
        <v>4</v>
      </c>
      <c r="D39" s="31">
        <f>E31</f>
        <v>1395.924</v>
      </c>
      <c r="N39" s="17"/>
    </row>
    <row r="40" ht="14.25" customHeight="1">
      <c r="B40" s="28" t="s">
        <v>94</v>
      </c>
      <c r="D40" s="32">
        <f>+D38/D39</f>
        <v>19.34202722</v>
      </c>
      <c r="E40" s="28" t="s">
        <v>95</v>
      </c>
      <c r="F40" s="6">
        <f>D40*0.9</f>
        <v>17.40782449</v>
      </c>
    </row>
    <row r="41" ht="14.25" customHeight="1">
      <c r="B41" s="28"/>
      <c r="D41" s="28"/>
    </row>
    <row r="42" ht="14.25" customHeight="1">
      <c r="B42" s="28" t="s">
        <v>96</v>
      </c>
      <c r="D42" s="28" t="s">
        <v>97</v>
      </c>
    </row>
    <row r="43" ht="14.25" customHeight="1">
      <c r="B43" s="28" t="s">
        <v>98</v>
      </c>
      <c r="D43" s="29">
        <v>105.9</v>
      </c>
    </row>
    <row r="44" ht="14.25" customHeight="1">
      <c r="B44" s="28" t="s">
        <v>99</v>
      </c>
      <c r="D44" s="29">
        <f>D43*D34</f>
        <v>953.1</v>
      </c>
    </row>
    <row r="45" ht="14.25" customHeight="1">
      <c r="B45" s="28" t="s">
        <v>95</v>
      </c>
      <c r="D45" s="33">
        <f>+D38/D44</f>
        <v>28.3286119</v>
      </c>
    </row>
    <row r="46" ht="14.25" customHeight="1">
      <c r="B46" s="28"/>
      <c r="D46" s="28"/>
    </row>
    <row r="47" ht="14.25" customHeight="1">
      <c r="B47" s="28" t="s">
        <v>100</v>
      </c>
      <c r="D47" s="33">
        <f>+D45*0.85</f>
        <v>24.07932011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1"/>
  <printOptions/>
  <pageMargins bottom="0.75" footer="0.0" header="0.0" left="0.7" right="0.7" top="0.75"/>
  <pageSetup scale="95" orientation="portrait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66" t="s">
        <v>0</v>
      </c>
      <c r="B2" s="66" t="s">
        <v>1</v>
      </c>
      <c r="C2" s="66" t="s">
        <v>2</v>
      </c>
      <c r="D2" s="66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67" t="s">
        <v>10</v>
      </c>
      <c r="B3" s="81" t="s">
        <v>324</v>
      </c>
      <c r="C3" s="82" t="s">
        <v>325</v>
      </c>
      <c r="D3" s="82" t="s">
        <v>114</v>
      </c>
      <c r="E3" s="83">
        <v>15.372</v>
      </c>
      <c r="F3" s="12"/>
      <c r="G3" s="12"/>
      <c r="H3" s="13"/>
      <c r="I3" s="52"/>
      <c r="J3" s="15"/>
      <c r="K3" s="4"/>
    </row>
    <row r="4" ht="14.25" customHeight="1">
      <c r="A4" s="67" t="s">
        <v>16</v>
      </c>
      <c r="B4" s="81" t="s">
        <v>326</v>
      </c>
      <c r="C4" s="82" t="s">
        <v>103</v>
      </c>
      <c r="D4" s="82" t="s">
        <v>114</v>
      </c>
      <c r="E4" s="84">
        <v>173.728</v>
      </c>
      <c r="F4" s="12"/>
      <c r="G4" s="12"/>
      <c r="H4" s="13"/>
      <c r="I4" s="52"/>
      <c r="J4" s="15"/>
      <c r="K4" s="4"/>
    </row>
    <row r="5" ht="14.25" customHeight="1">
      <c r="A5" s="67" t="s">
        <v>20</v>
      </c>
      <c r="B5" s="85" t="s">
        <v>328</v>
      </c>
      <c r="C5" s="76" t="s">
        <v>103</v>
      </c>
      <c r="D5" s="82" t="s">
        <v>114</v>
      </c>
      <c r="E5" s="83">
        <v>19.886</v>
      </c>
      <c r="F5" s="12"/>
      <c r="G5" s="12"/>
      <c r="H5" s="13"/>
      <c r="I5" s="52"/>
      <c r="J5" s="15"/>
      <c r="K5" s="4"/>
    </row>
    <row r="6" ht="14.25" customHeight="1">
      <c r="A6" s="67" t="s">
        <v>24</v>
      </c>
      <c r="B6" s="85" t="s">
        <v>330</v>
      </c>
      <c r="C6" s="82" t="s">
        <v>103</v>
      </c>
      <c r="D6" s="82" t="s">
        <v>104</v>
      </c>
      <c r="E6" s="83">
        <v>18.056</v>
      </c>
      <c r="F6" s="12"/>
      <c r="G6" s="12"/>
      <c r="H6" s="13"/>
      <c r="I6" s="52"/>
      <c r="J6" s="15"/>
      <c r="K6" s="5"/>
    </row>
    <row r="7" ht="14.25" customHeight="1">
      <c r="A7" s="67" t="s">
        <v>25</v>
      </c>
      <c r="B7" s="85" t="s">
        <v>332</v>
      </c>
      <c r="C7" s="82" t="s">
        <v>103</v>
      </c>
      <c r="D7" s="82" t="s">
        <v>114</v>
      </c>
      <c r="E7" s="83">
        <v>18.056</v>
      </c>
      <c r="F7" s="12"/>
      <c r="G7" s="12"/>
      <c r="H7" s="13"/>
      <c r="I7" s="52"/>
      <c r="J7" s="15"/>
      <c r="K7" s="5"/>
    </row>
    <row r="8" ht="14.25" customHeight="1">
      <c r="A8" s="67" t="s">
        <v>28</v>
      </c>
      <c r="B8" s="85" t="s">
        <v>333</v>
      </c>
      <c r="C8" s="82" t="s">
        <v>25</v>
      </c>
      <c r="D8" s="82" t="s">
        <v>114</v>
      </c>
      <c r="E8" s="83">
        <v>29.523999999999997</v>
      </c>
      <c r="F8" s="36"/>
      <c r="G8" s="12"/>
      <c r="H8" s="13"/>
      <c r="I8" s="52"/>
      <c r="J8" s="15"/>
      <c r="K8" s="5"/>
      <c r="P8" s="19"/>
    </row>
    <row r="9" ht="14.25" customHeight="1">
      <c r="A9" s="67" t="s">
        <v>32</v>
      </c>
      <c r="B9" s="85" t="s">
        <v>335</v>
      </c>
      <c r="C9" s="82" t="s">
        <v>336</v>
      </c>
      <c r="D9" s="82" t="s">
        <v>114</v>
      </c>
      <c r="E9" s="83">
        <v>49.166</v>
      </c>
      <c r="F9" s="36"/>
      <c r="G9" s="12"/>
      <c r="H9" s="13"/>
      <c r="I9" s="52"/>
      <c r="J9" s="15"/>
      <c r="K9" s="5"/>
      <c r="P9" s="19"/>
    </row>
    <row r="10" ht="14.25" customHeight="1">
      <c r="A10" s="67" t="s">
        <v>34</v>
      </c>
      <c r="B10" s="85" t="s">
        <v>337</v>
      </c>
      <c r="C10" s="82" t="s">
        <v>103</v>
      </c>
      <c r="D10" s="82" t="s">
        <v>114</v>
      </c>
      <c r="E10" s="83">
        <v>32.818</v>
      </c>
      <c r="F10" s="12"/>
      <c r="G10" s="12"/>
      <c r="H10" s="13"/>
      <c r="I10" s="52"/>
      <c r="J10" s="15"/>
      <c r="K10" s="5"/>
      <c r="P10" s="19"/>
    </row>
    <row r="11" ht="14.25" customHeight="1">
      <c r="A11" s="67" t="s">
        <v>36</v>
      </c>
      <c r="B11" s="81" t="s">
        <v>334</v>
      </c>
      <c r="C11" s="82" t="s">
        <v>103</v>
      </c>
      <c r="D11" s="76" t="s">
        <v>114</v>
      </c>
      <c r="E11" s="83">
        <v>61.0</v>
      </c>
      <c r="F11" s="36"/>
      <c r="G11" s="12"/>
      <c r="H11" s="13"/>
      <c r="I11" s="52"/>
      <c r="J11" s="15"/>
      <c r="K11" s="5"/>
      <c r="P11" s="19"/>
    </row>
    <row r="12" ht="14.25" customHeight="1">
      <c r="A12" s="67" t="s">
        <v>38</v>
      </c>
      <c r="B12" s="85" t="s">
        <v>338</v>
      </c>
      <c r="C12" s="82" t="s">
        <v>36</v>
      </c>
      <c r="D12" s="76" t="s">
        <v>114</v>
      </c>
      <c r="E12" s="83">
        <v>80.886</v>
      </c>
      <c r="F12" s="36"/>
      <c r="G12" s="12"/>
      <c r="H12" s="13"/>
      <c r="I12" s="52"/>
      <c r="J12" s="15"/>
      <c r="K12" s="5"/>
      <c r="P12" s="19"/>
    </row>
    <row r="13" ht="14.25" customHeight="1">
      <c r="A13" s="67" t="s">
        <v>43</v>
      </c>
      <c r="B13" s="81" t="s">
        <v>331</v>
      </c>
      <c r="C13" s="82" t="s">
        <v>38</v>
      </c>
      <c r="D13" s="82" t="s">
        <v>104</v>
      </c>
      <c r="E13" s="83">
        <v>63.074000000000005</v>
      </c>
      <c r="F13" s="36"/>
      <c r="G13" s="12"/>
      <c r="H13" s="13"/>
      <c r="I13" s="52"/>
      <c r="J13" s="15"/>
      <c r="P13" s="19"/>
    </row>
    <row r="14" ht="14.25" customHeight="1">
      <c r="A14" s="67" t="s">
        <v>46</v>
      </c>
      <c r="B14" s="81" t="s">
        <v>339</v>
      </c>
      <c r="C14" s="82" t="s">
        <v>43</v>
      </c>
      <c r="D14" s="82" t="s">
        <v>114</v>
      </c>
      <c r="E14" s="83">
        <v>56.608</v>
      </c>
      <c r="F14" s="36"/>
      <c r="G14" s="20"/>
      <c r="H14" s="13"/>
      <c r="I14" s="52"/>
      <c r="J14" s="15"/>
      <c r="P14" s="19"/>
    </row>
    <row r="15" ht="14.25" customHeight="1">
      <c r="A15" s="67" t="s">
        <v>50</v>
      </c>
      <c r="B15" s="81" t="s">
        <v>341</v>
      </c>
      <c r="C15" s="82" t="s">
        <v>342</v>
      </c>
      <c r="D15" s="82" t="s">
        <v>104</v>
      </c>
      <c r="E15" s="83">
        <v>82.472</v>
      </c>
      <c r="F15" s="36"/>
      <c r="G15" s="12"/>
      <c r="H15" s="13"/>
      <c r="I15" s="52"/>
      <c r="J15" s="15"/>
    </row>
    <row r="16" ht="14.25" customHeight="1">
      <c r="A16" s="67" t="s">
        <v>52</v>
      </c>
      <c r="B16" s="85" t="s">
        <v>340</v>
      </c>
      <c r="C16" s="76" t="s">
        <v>50</v>
      </c>
      <c r="D16" s="76" t="s">
        <v>114</v>
      </c>
      <c r="E16" s="83">
        <v>72.834</v>
      </c>
      <c r="F16" s="36"/>
      <c r="G16" s="12"/>
      <c r="H16" s="13"/>
      <c r="I16" s="52"/>
      <c r="J16" s="15"/>
    </row>
    <row r="17" ht="14.25" customHeight="1">
      <c r="A17" s="67" t="s">
        <v>54</v>
      </c>
      <c r="B17" s="81" t="s">
        <v>344</v>
      </c>
      <c r="C17" s="76" t="s">
        <v>345</v>
      </c>
      <c r="D17" s="76" t="s">
        <v>104</v>
      </c>
      <c r="E17" s="83">
        <v>85.278</v>
      </c>
      <c r="F17" s="36"/>
      <c r="G17" s="20"/>
      <c r="H17" s="13"/>
      <c r="I17" s="52"/>
      <c r="J17" s="15"/>
    </row>
    <row r="18" ht="14.25" customHeight="1">
      <c r="A18" s="67" t="s">
        <v>56</v>
      </c>
      <c r="B18" s="85" t="s">
        <v>329</v>
      </c>
      <c r="C18" s="76" t="s">
        <v>103</v>
      </c>
      <c r="D18" s="82" t="s">
        <v>104</v>
      </c>
      <c r="E18" s="83"/>
      <c r="F18" s="36"/>
      <c r="G18" s="20"/>
      <c r="H18" s="13"/>
      <c r="I18" s="52"/>
      <c r="J18" s="15"/>
    </row>
    <row r="19" ht="14.25" customHeight="1">
      <c r="A19" s="67" t="s">
        <v>57</v>
      </c>
      <c r="B19" s="81" t="s">
        <v>327</v>
      </c>
      <c r="C19" s="82" t="s">
        <v>54</v>
      </c>
      <c r="D19" s="82" t="s">
        <v>104</v>
      </c>
      <c r="E19" s="83">
        <v>84.78999999999999</v>
      </c>
      <c r="F19" s="36"/>
      <c r="G19" s="12"/>
      <c r="H19" s="13"/>
      <c r="I19" s="52"/>
      <c r="J19" s="15"/>
    </row>
    <row r="20" ht="14.25" customHeight="1">
      <c r="A20" s="67" t="s">
        <v>60</v>
      </c>
      <c r="B20" s="81" t="s">
        <v>346</v>
      </c>
      <c r="C20" s="82" t="s">
        <v>348</v>
      </c>
      <c r="D20" s="82" t="s">
        <v>114</v>
      </c>
      <c r="E20" s="83">
        <v>116.50999999999999</v>
      </c>
      <c r="F20" s="36"/>
      <c r="G20" s="12"/>
      <c r="H20" s="13"/>
      <c r="I20" s="52"/>
      <c r="J20" s="15"/>
    </row>
    <row r="21" ht="14.25" customHeight="1">
      <c r="A21" s="67" t="s">
        <v>63</v>
      </c>
      <c r="B21" s="81" t="s">
        <v>347</v>
      </c>
      <c r="C21" s="82" t="s">
        <v>349</v>
      </c>
      <c r="D21" s="82" t="s">
        <v>114</v>
      </c>
      <c r="E21" s="83">
        <v>118.584</v>
      </c>
      <c r="F21" s="36"/>
      <c r="G21" s="12"/>
      <c r="H21" s="13"/>
      <c r="I21" s="52"/>
      <c r="J21" s="15"/>
    </row>
    <row r="22" ht="14.25" customHeight="1">
      <c r="A22" s="82" t="s">
        <v>66</v>
      </c>
      <c r="B22" s="81" t="s">
        <v>343</v>
      </c>
      <c r="C22" s="82" t="s">
        <v>57</v>
      </c>
      <c r="D22" s="82" t="s">
        <v>114</v>
      </c>
      <c r="E22" s="83">
        <v>23.057999999999996</v>
      </c>
      <c r="F22" s="12"/>
      <c r="G22" s="12"/>
      <c r="H22" s="13"/>
      <c r="I22" s="52"/>
      <c r="J22" s="15"/>
    </row>
    <row r="23" ht="14.25" customHeight="1">
      <c r="A23" s="67"/>
      <c r="B23" s="81"/>
      <c r="C23" s="82"/>
      <c r="D23" s="67"/>
      <c r="E23" s="83"/>
      <c r="F23" s="36"/>
      <c r="G23" s="20"/>
      <c r="H23" s="13"/>
      <c r="I23" s="52"/>
      <c r="J23" s="15"/>
    </row>
    <row r="24" ht="14.25" customHeight="1">
      <c r="A24" s="67"/>
      <c r="B24" s="81"/>
      <c r="C24" s="82"/>
      <c r="D24" s="67"/>
      <c r="E24" s="83"/>
      <c r="F24" s="12"/>
      <c r="G24" s="12"/>
      <c r="H24" s="13"/>
      <c r="I24" s="52"/>
      <c r="J24" s="15"/>
    </row>
    <row r="25" ht="14.25" customHeight="1">
      <c r="A25" s="67"/>
      <c r="B25" s="75"/>
      <c r="C25" s="82"/>
      <c r="D25" s="67"/>
      <c r="E25" s="83"/>
      <c r="F25" s="12"/>
      <c r="G25" s="12"/>
      <c r="H25" s="13"/>
      <c r="I25" s="52"/>
      <c r="J25" s="15"/>
    </row>
    <row r="26" ht="14.25" customHeight="1">
      <c r="A26" s="67"/>
      <c r="B26" s="75"/>
      <c r="C26" s="82"/>
      <c r="D26" s="67"/>
      <c r="E26" s="83"/>
      <c r="F26" s="12"/>
      <c r="G26" s="12"/>
      <c r="H26" s="13"/>
      <c r="I26" s="52"/>
      <c r="J26" s="15"/>
      <c r="N26" s="17"/>
    </row>
    <row r="27" ht="14.25" customHeight="1">
      <c r="A27" s="67"/>
      <c r="B27" s="85"/>
      <c r="C27" s="82"/>
      <c r="D27" s="67"/>
      <c r="E27" s="86"/>
      <c r="F27" s="87"/>
      <c r="G27" s="87"/>
      <c r="H27" s="88"/>
      <c r="I27" s="52"/>
      <c r="J27" s="15"/>
      <c r="N27" s="17"/>
    </row>
    <row r="28" ht="14.25" customHeight="1">
      <c r="A28" s="76"/>
      <c r="B28" s="75"/>
      <c r="C28" s="75"/>
      <c r="D28" s="75"/>
      <c r="E28" s="75"/>
      <c r="F28" s="75"/>
      <c r="G28" s="75"/>
      <c r="H28" s="75"/>
      <c r="N28" s="17"/>
    </row>
    <row r="29" ht="14.25" customHeight="1">
      <c r="A29" s="76"/>
      <c r="B29" s="75"/>
      <c r="C29" s="75"/>
      <c r="D29" s="75"/>
      <c r="E29" s="75"/>
      <c r="F29" s="75"/>
      <c r="G29" s="75"/>
      <c r="H29" s="75"/>
      <c r="N29" s="17"/>
    </row>
    <row r="30" ht="14.25" customHeight="1">
      <c r="A30" s="76"/>
      <c r="B30" s="81"/>
      <c r="C30" s="82"/>
      <c r="D30" s="75"/>
      <c r="E30" s="75"/>
      <c r="F30" s="75"/>
      <c r="G30" s="75"/>
      <c r="H30" s="75"/>
      <c r="N30" s="17"/>
    </row>
    <row r="31" ht="14.25" customHeight="1">
      <c r="A31" s="76"/>
      <c r="B31" s="81"/>
      <c r="C31" s="82"/>
      <c r="D31" s="75"/>
      <c r="E31" s="75"/>
      <c r="F31" s="75"/>
      <c r="G31" s="75"/>
      <c r="H31" s="75"/>
      <c r="N31" s="17"/>
    </row>
    <row r="32" ht="14.25" customHeight="1">
      <c r="A32" s="76"/>
      <c r="B32" s="81"/>
      <c r="C32" s="82"/>
      <c r="D32" s="75"/>
      <c r="E32" s="75"/>
      <c r="F32" s="75"/>
      <c r="G32" s="75"/>
      <c r="H32" s="75"/>
      <c r="N32" s="17"/>
    </row>
    <row r="33" ht="14.25" customHeight="1">
      <c r="A33" s="76"/>
      <c r="B33" s="75"/>
      <c r="C33" s="75"/>
      <c r="D33" s="75"/>
      <c r="E33" s="75"/>
      <c r="F33" s="75"/>
      <c r="G33" s="75"/>
      <c r="H33" s="75"/>
      <c r="N33" s="17"/>
    </row>
    <row r="34" ht="14.25" customHeight="1">
      <c r="A34" s="76"/>
      <c r="B34" s="81"/>
      <c r="C34" s="82"/>
      <c r="D34" s="75"/>
      <c r="E34" s="75"/>
      <c r="F34" s="75"/>
      <c r="G34" s="75"/>
      <c r="H34" s="75"/>
      <c r="N34" s="17"/>
    </row>
    <row r="35" ht="14.25" customHeight="1">
      <c r="A35" s="76"/>
      <c r="B35" s="81"/>
      <c r="C35" s="82"/>
      <c r="D35" s="75"/>
      <c r="E35" s="75"/>
      <c r="F35" s="75"/>
      <c r="G35" s="75"/>
      <c r="H35" s="75"/>
      <c r="N35" s="17"/>
    </row>
    <row r="36" ht="14.25" customHeight="1">
      <c r="E36" s="27">
        <f>SUM(E3:E27)*D48</f>
        <v>1454.057</v>
      </c>
      <c r="N36" s="17"/>
    </row>
    <row r="37" ht="14.25" customHeight="1">
      <c r="N37" s="17"/>
    </row>
    <row r="38" ht="14.25" customHeight="1">
      <c r="N38" s="17"/>
    </row>
    <row r="39" ht="14.25" customHeight="1">
      <c r="N39" s="17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>
      <c r="B48" s="26" t="s">
        <v>350</v>
      </c>
      <c r="D48" s="89">
        <v>1.21</v>
      </c>
    </row>
    <row r="49" ht="14.25" customHeight="1">
      <c r="B49" s="28" t="s">
        <v>89</v>
      </c>
      <c r="D49" s="29">
        <v>3.0</v>
      </c>
    </row>
    <row r="50" ht="14.25" customHeight="1">
      <c r="B50" s="28" t="s">
        <v>90</v>
      </c>
      <c r="D50" s="29">
        <v>1.0</v>
      </c>
    </row>
    <row r="51" ht="14.25" customHeight="1">
      <c r="B51" s="28" t="s">
        <v>91</v>
      </c>
      <c r="D51" s="29">
        <v>1.0</v>
      </c>
    </row>
    <row r="52" ht="14.25" customHeight="1">
      <c r="B52" s="28" t="s">
        <v>92</v>
      </c>
      <c r="D52" s="30">
        <f>+D51*D50*D49</f>
        <v>3</v>
      </c>
    </row>
    <row r="53" ht="14.25" customHeight="1">
      <c r="B53" s="28" t="s">
        <v>93</v>
      </c>
      <c r="D53" s="30">
        <f>+D52*3600</f>
        <v>10800</v>
      </c>
    </row>
    <row r="54" ht="14.25" customHeight="1">
      <c r="B54" s="28" t="s">
        <v>4</v>
      </c>
      <c r="D54" s="31">
        <f>E36</f>
        <v>1454.057</v>
      </c>
    </row>
    <row r="55" ht="14.25" customHeight="1">
      <c r="B55" s="28" t="s">
        <v>94</v>
      </c>
      <c r="D55" s="32">
        <f>+D53/D54</f>
        <v>7.427494245</v>
      </c>
      <c r="E55" s="28" t="s">
        <v>95</v>
      </c>
      <c r="F55" s="6">
        <f>D55*0.9</f>
        <v>6.684744821</v>
      </c>
    </row>
    <row r="56" ht="14.25" customHeight="1">
      <c r="B56" s="28"/>
      <c r="D56" s="28"/>
    </row>
    <row r="57" ht="14.25" customHeight="1">
      <c r="B57" s="28" t="s">
        <v>96</v>
      </c>
      <c r="D57" s="28" t="s">
        <v>97</v>
      </c>
    </row>
    <row r="58" ht="14.25" customHeight="1">
      <c r="B58" s="28" t="s">
        <v>98</v>
      </c>
      <c r="D58" s="29">
        <v>105.9</v>
      </c>
    </row>
    <row r="59" ht="14.25" customHeight="1">
      <c r="B59" s="28" t="s">
        <v>99</v>
      </c>
      <c r="D59" s="29">
        <f>D58*D49</f>
        <v>317.7</v>
      </c>
    </row>
    <row r="60" ht="14.25" customHeight="1">
      <c r="B60" s="28" t="s">
        <v>95</v>
      </c>
      <c r="D60" s="33">
        <f>+D53/D59</f>
        <v>33.99433428</v>
      </c>
    </row>
    <row r="61" ht="14.25" customHeight="1">
      <c r="B61" s="28"/>
      <c r="D61" s="28"/>
    </row>
    <row r="62" ht="14.25" customHeight="1">
      <c r="B62" s="28" t="s">
        <v>100</v>
      </c>
      <c r="D62" s="33">
        <f>+D60*0.85</f>
        <v>28.89518414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6"/>
  <printOptions/>
  <pageMargins bottom="0.75" footer="0.0" header="0.0" left="0.7" right="0.7" top="0.75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62" t="s">
        <v>324</v>
      </c>
      <c r="C3" s="9" t="s">
        <v>103</v>
      </c>
      <c r="D3" s="83"/>
      <c r="E3" s="83">
        <v>15.372</v>
      </c>
      <c r="F3" s="12"/>
      <c r="G3" s="12"/>
      <c r="H3" s="13"/>
      <c r="I3" s="52"/>
      <c r="J3" s="15"/>
      <c r="K3" s="4"/>
    </row>
    <row r="4" ht="14.25" customHeight="1">
      <c r="A4" s="36" t="s">
        <v>16</v>
      </c>
      <c r="B4" s="61" t="s">
        <v>351</v>
      </c>
      <c r="C4" s="90" t="s">
        <v>10</v>
      </c>
      <c r="D4" s="84"/>
      <c r="E4" s="83">
        <v>173.728</v>
      </c>
      <c r="F4" s="12"/>
      <c r="G4" s="12"/>
      <c r="H4" s="13"/>
      <c r="I4" s="52"/>
      <c r="J4" s="15"/>
      <c r="K4" s="4"/>
    </row>
    <row r="5" ht="14.25" customHeight="1">
      <c r="A5" s="36" t="s">
        <v>20</v>
      </c>
      <c r="B5" s="91" t="s">
        <v>328</v>
      </c>
      <c r="C5" s="92" t="s">
        <v>10</v>
      </c>
      <c r="D5" s="83"/>
      <c r="E5" s="83">
        <v>19.886</v>
      </c>
      <c r="F5" s="12"/>
      <c r="G5" s="12"/>
      <c r="H5" s="13"/>
      <c r="I5" s="52"/>
      <c r="J5" s="15"/>
      <c r="K5" s="4"/>
    </row>
    <row r="6" ht="14.25" customHeight="1">
      <c r="A6" s="36" t="s">
        <v>24</v>
      </c>
      <c r="B6" s="91" t="s">
        <v>330</v>
      </c>
      <c r="C6" s="90" t="s">
        <v>103</v>
      </c>
      <c r="D6" s="83"/>
      <c r="E6" s="83">
        <v>18.056</v>
      </c>
      <c r="F6" s="12"/>
      <c r="G6" s="12"/>
      <c r="H6" s="13"/>
      <c r="I6" s="52"/>
      <c r="J6" s="15"/>
      <c r="K6" s="5"/>
    </row>
    <row r="7" ht="14.25" customHeight="1">
      <c r="A7" s="36" t="s">
        <v>25</v>
      </c>
      <c r="B7" s="91" t="s">
        <v>332</v>
      </c>
      <c r="C7" s="90" t="s">
        <v>103</v>
      </c>
      <c r="D7" s="83"/>
      <c r="E7" s="83">
        <v>18.056</v>
      </c>
      <c r="F7" s="12"/>
      <c r="G7" s="12"/>
      <c r="H7" s="13"/>
      <c r="I7" s="52"/>
      <c r="J7" s="15"/>
      <c r="K7" s="5"/>
    </row>
    <row r="8" ht="14.25" customHeight="1">
      <c r="A8" s="36" t="s">
        <v>28</v>
      </c>
      <c r="B8" s="61" t="s">
        <v>353</v>
      </c>
      <c r="C8" s="93" t="s">
        <v>103</v>
      </c>
      <c r="D8" s="83"/>
      <c r="E8" s="83">
        <v>19.032</v>
      </c>
      <c r="F8" s="36"/>
      <c r="G8" s="12"/>
      <c r="H8" s="13"/>
      <c r="I8" s="52"/>
      <c r="J8" s="15"/>
      <c r="K8" s="5"/>
      <c r="P8" s="19"/>
    </row>
    <row r="9" ht="14.25" customHeight="1">
      <c r="A9" s="36" t="s">
        <v>32</v>
      </c>
      <c r="B9" s="91" t="s">
        <v>354</v>
      </c>
      <c r="C9" s="76" t="s">
        <v>28</v>
      </c>
      <c r="D9" s="94"/>
      <c r="E9" s="94">
        <v>18.91</v>
      </c>
      <c r="F9" s="36"/>
      <c r="G9" s="12"/>
      <c r="H9" s="13"/>
      <c r="I9" s="52"/>
      <c r="J9" s="15"/>
      <c r="K9" s="5"/>
      <c r="P9" s="19"/>
    </row>
    <row r="10" ht="14.25" customHeight="1">
      <c r="A10" s="36" t="s">
        <v>34</v>
      </c>
      <c r="B10" s="95" t="s">
        <v>355</v>
      </c>
      <c r="C10" s="90" t="s">
        <v>25</v>
      </c>
      <c r="D10" s="83"/>
      <c r="E10" s="83">
        <v>29.523999999999997</v>
      </c>
      <c r="F10" s="12"/>
      <c r="G10" s="12"/>
      <c r="H10" s="13"/>
      <c r="I10" s="52"/>
      <c r="J10" s="15"/>
      <c r="K10" s="5"/>
      <c r="P10" s="19"/>
    </row>
    <row r="11" ht="14.25" customHeight="1">
      <c r="A11" s="36" t="s">
        <v>36</v>
      </c>
      <c r="B11" s="91" t="s">
        <v>337</v>
      </c>
      <c r="C11" s="90" t="s">
        <v>103</v>
      </c>
      <c r="D11" s="83"/>
      <c r="E11" s="83">
        <v>32.818</v>
      </c>
      <c r="F11" s="36"/>
      <c r="G11" s="12"/>
      <c r="H11" s="13"/>
      <c r="I11" s="52"/>
      <c r="J11" s="15"/>
      <c r="K11" s="5"/>
      <c r="P11" s="19"/>
    </row>
    <row r="12" ht="14.25" customHeight="1">
      <c r="A12" s="7" t="s">
        <v>38</v>
      </c>
      <c r="B12" s="61" t="s">
        <v>341</v>
      </c>
      <c r="C12" s="90" t="s">
        <v>103</v>
      </c>
      <c r="D12" s="83"/>
      <c r="E12" s="83">
        <v>82.472</v>
      </c>
      <c r="F12" s="36"/>
      <c r="G12" s="12"/>
      <c r="H12" s="13"/>
      <c r="I12" s="52"/>
      <c r="J12" s="15"/>
      <c r="K12" s="5"/>
      <c r="P12" s="19"/>
    </row>
    <row r="13" ht="14.25" customHeight="1">
      <c r="A13" s="7" t="s">
        <v>43</v>
      </c>
      <c r="B13" s="91" t="s">
        <v>356</v>
      </c>
      <c r="C13" s="76" t="s">
        <v>38</v>
      </c>
      <c r="D13" s="94"/>
      <c r="E13" s="94">
        <v>68.076</v>
      </c>
      <c r="F13" s="36"/>
      <c r="G13" s="12"/>
      <c r="H13" s="13"/>
      <c r="I13" s="52"/>
      <c r="J13" s="15"/>
      <c r="P13" s="19"/>
    </row>
    <row r="14" ht="14.25" customHeight="1">
      <c r="A14" s="7" t="s">
        <v>46</v>
      </c>
      <c r="B14" s="61" t="s">
        <v>344</v>
      </c>
      <c r="C14" s="9" t="s">
        <v>357</v>
      </c>
      <c r="D14" s="83"/>
      <c r="E14" s="83">
        <v>85.278</v>
      </c>
      <c r="F14" s="36"/>
      <c r="G14" s="20"/>
      <c r="H14" s="13"/>
      <c r="I14" s="52"/>
      <c r="J14" s="15"/>
      <c r="P14" s="19"/>
    </row>
    <row r="15" ht="14.25" customHeight="1">
      <c r="A15" s="7" t="s">
        <v>50</v>
      </c>
      <c r="B15" s="61" t="s">
        <v>306</v>
      </c>
      <c r="C15" s="9" t="s">
        <v>103</v>
      </c>
      <c r="D15" s="83"/>
      <c r="E15" s="83"/>
      <c r="F15" s="36"/>
      <c r="G15" s="12"/>
      <c r="H15" s="13"/>
      <c r="I15" s="52"/>
      <c r="J15" s="15"/>
    </row>
    <row r="16" ht="14.25" customHeight="1">
      <c r="A16" s="96" t="s">
        <v>52</v>
      </c>
      <c r="B16" s="91" t="s">
        <v>358</v>
      </c>
      <c r="C16" s="9" t="s">
        <v>50</v>
      </c>
      <c r="D16" s="83"/>
      <c r="E16" s="83"/>
      <c r="F16" s="36"/>
      <c r="G16" s="12"/>
      <c r="H16" s="13"/>
      <c r="I16" s="52"/>
      <c r="J16" s="15"/>
    </row>
    <row r="17" ht="14.25" customHeight="1">
      <c r="A17" s="67" t="s">
        <v>54</v>
      </c>
      <c r="B17" s="57" t="s">
        <v>352</v>
      </c>
      <c r="C17" s="9" t="s">
        <v>52</v>
      </c>
      <c r="D17" s="83"/>
      <c r="E17" s="83"/>
      <c r="F17" s="36"/>
      <c r="G17" s="20"/>
      <c r="H17" s="13"/>
      <c r="I17" s="52"/>
      <c r="J17" s="15"/>
    </row>
    <row r="18" ht="14.25" customHeight="1">
      <c r="A18" s="67" t="s">
        <v>56</v>
      </c>
      <c r="B18" s="91" t="s">
        <v>329</v>
      </c>
      <c r="C18" s="76" t="s">
        <v>103</v>
      </c>
      <c r="D18" s="94"/>
      <c r="E18" s="94"/>
      <c r="F18" s="36"/>
      <c r="G18" s="20"/>
      <c r="H18" s="13"/>
      <c r="I18" s="52"/>
      <c r="J18" s="15"/>
    </row>
    <row r="19" ht="14.25" customHeight="1">
      <c r="A19" s="97" t="s">
        <v>57</v>
      </c>
      <c r="B19" s="61" t="s">
        <v>327</v>
      </c>
      <c r="C19" s="76" t="s">
        <v>359</v>
      </c>
      <c r="D19" s="83"/>
      <c r="E19" s="83">
        <v>84.78999999999999</v>
      </c>
      <c r="F19" s="36"/>
      <c r="G19" s="12"/>
      <c r="H19" s="13"/>
      <c r="I19" s="52"/>
      <c r="J19" s="15"/>
    </row>
    <row r="20" ht="14.25" customHeight="1">
      <c r="A20" s="36" t="s">
        <v>60</v>
      </c>
      <c r="B20" s="25" t="s">
        <v>346</v>
      </c>
      <c r="C20" s="98" t="s">
        <v>56</v>
      </c>
      <c r="D20" s="7"/>
      <c r="E20" s="7">
        <v>116.50999999999999</v>
      </c>
      <c r="F20" s="36"/>
      <c r="G20" s="12"/>
      <c r="H20" s="13"/>
      <c r="I20" s="52"/>
      <c r="J20" s="15"/>
    </row>
    <row r="21" ht="14.25" customHeight="1">
      <c r="A21" s="7" t="s">
        <v>63</v>
      </c>
      <c r="B21" s="61" t="s">
        <v>347</v>
      </c>
      <c r="C21" s="9" t="s">
        <v>60</v>
      </c>
      <c r="D21" s="83"/>
      <c r="E21" s="83">
        <v>118.584</v>
      </c>
      <c r="F21" s="36"/>
      <c r="G21" s="12"/>
      <c r="H21" s="13"/>
      <c r="I21" s="52"/>
      <c r="J21" s="15"/>
    </row>
    <row r="22" ht="14.25" customHeight="1">
      <c r="A22" s="7" t="s">
        <v>66</v>
      </c>
      <c r="B22" s="99" t="s">
        <v>343</v>
      </c>
      <c r="C22" s="93" t="s">
        <v>57</v>
      </c>
      <c r="D22" s="86"/>
      <c r="E22" s="86">
        <v>23.057999999999996</v>
      </c>
      <c r="F22" s="12"/>
      <c r="G22" s="12"/>
      <c r="H22" s="13"/>
      <c r="I22" s="52"/>
      <c r="J22" s="15"/>
    </row>
    <row r="23" ht="14.25" customHeight="1">
      <c r="A23" s="36" t="s">
        <v>68</v>
      </c>
      <c r="B23" s="75"/>
      <c r="C23" s="75"/>
      <c r="D23" s="75"/>
      <c r="E23" s="75"/>
      <c r="F23" s="100"/>
      <c r="G23" s="20"/>
      <c r="H23" s="13"/>
      <c r="I23" s="52"/>
      <c r="J23" s="15"/>
    </row>
    <row r="24" ht="14.25" customHeight="1">
      <c r="A24" s="36" t="s">
        <v>70</v>
      </c>
      <c r="B24" s="75"/>
      <c r="C24" s="75"/>
      <c r="D24" s="75"/>
      <c r="E24" s="75"/>
      <c r="F24" s="101"/>
      <c r="G24" s="12"/>
      <c r="H24" s="13"/>
      <c r="I24" s="52"/>
      <c r="J24" s="15"/>
    </row>
    <row r="25" ht="14.25" customHeight="1">
      <c r="A25" s="18" t="s">
        <v>71</v>
      </c>
      <c r="B25" s="75"/>
      <c r="C25" s="75"/>
      <c r="D25" s="75"/>
      <c r="E25" s="75"/>
      <c r="F25" s="101"/>
      <c r="G25" s="12"/>
      <c r="H25" s="13"/>
      <c r="I25" s="52"/>
      <c r="J25" s="15"/>
    </row>
    <row r="26" ht="14.25" customHeight="1">
      <c r="A26" s="36"/>
      <c r="B26" s="75"/>
      <c r="C26" s="75"/>
      <c r="D26" s="75"/>
      <c r="E26" s="75"/>
      <c r="F26" s="101"/>
      <c r="G26" s="12"/>
      <c r="H26" s="13"/>
      <c r="I26" s="52"/>
      <c r="J26" s="15"/>
      <c r="N26" s="17"/>
    </row>
    <row r="27" ht="14.25" customHeight="1">
      <c r="A27" s="96"/>
      <c r="B27" s="102"/>
      <c r="C27" s="103"/>
      <c r="D27" s="104"/>
      <c r="E27" s="105"/>
      <c r="F27" s="87"/>
      <c r="G27" s="87"/>
      <c r="H27" s="88"/>
      <c r="I27" s="52"/>
      <c r="J27" s="15"/>
      <c r="N27" s="17"/>
    </row>
    <row r="28" ht="14.25" customHeight="1">
      <c r="A28" s="76"/>
      <c r="B28" s="81"/>
      <c r="C28" s="82"/>
      <c r="D28" s="75"/>
      <c r="E28" s="79">
        <f>SUM(E3:E27)*D47</f>
        <v>1118.2215</v>
      </c>
      <c r="F28" s="75"/>
      <c r="G28" s="75"/>
      <c r="H28" s="75"/>
      <c r="N28" s="17"/>
    </row>
    <row r="29" ht="14.25" customHeight="1">
      <c r="A29" s="92"/>
      <c r="B29" s="26"/>
      <c r="C29" s="106"/>
      <c r="N29" s="17"/>
    </row>
    <row r="30" ht="14.25" customHeight="1">
      <c r="A30" s="92"/>
      <c r="B30" s="26"/>
      <c r="C30" s="106"/>
      <c r="N30" s="17"/>
    </row>
    <row r="31" ht="14.25" customHeight="1">
      <c r="A31" s="92"/>
      <c r="B31" s="26"/>
      <c r="C31" s="106"/>
      <c r="N31" s="17"/>
    </row>
    <row r="32" ht="14.25" customHeight="1">
      <c r="A32" s="92"/>
      <c r="N32" s="17"/>
    </row>
    <row r="33" ht="14.25" customHeight="1">
      <c r="A33" s="92"/>
      <c r="C33" s="106"/>
      <c r="N33" s="17"/>
    </row>
    <row r="34" ht="14.25" customHeight="1">
      <c r="A34" s="92"/>
      <c r="C34" s="106"/>
      <c r="N34" s="17"/>
    </row>
    <row r="35" ht="14.25" customHeight="1">
      <c r="A35" s="92"/>
      <c r="B35" s="107"/>
      <c r="C35" s="106"/>
      <c r="N35" s="17"/>
    </row>
    <row r="36" ht="14.25" customHeight="1">
      <c r="A36" s="92"/>
      <c r="C36" s="106"/>
      <c r="N36" s="17"/>
    </row>
    <row r="37" ht="14.25" customHeight="1">
      <c r="A37" s="92"/>
      <c r="B37" s="107"/>
      <c r="N37" s="17"/>
    </row>
    <row r="38" ht="14.25" customHeight="1">
      <c r="A38" s="92"/>
      <c r="B38" s="107"/>
      <c r="C38" s="106"/>
      <c r="N38" s="17"/>
    </row>
    <row r="39" ht="14.25" customHeight="1">
      <c r="N39" s="17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>
      <c r="B47" s="26" t="s">
        <v>350</v>
      </c>
      <c r="D47" s="89">
        <v>1.21</v>
      </c>
    </row>
    <row r="48" ht="14.25" customHeight="1">
      <c r="B48" s="28" t="s">
        <v>89</v>
      </c>
      <c r="D48" s="29">
        <v>3.0</v>
      </c>
    </row>
    <row r="49" ht="14.25" customHeight="1">
      <c r="B49" s="28" t="s">
        <v>90</v>
      </c>
      <c r="D49" s="29">
        <v>1.0</v>
      </c>
    </row>
    <row r="50" ht="14.25" customHeight="1">
      <c r="B50" s="28" t="s">
        <v>91</v>
      </c>
      <c r="D50" s="29">
        <v>1.0</v>
      </c>
    </row>
    <row r="51" ht="14.25" customHeight="1">
      <c r="B51" s="28" t="s">
        <v>92</v>
      </c>
      <c r="D51" s="30">
        <f>+D50*D49*D48</f>
        <v>3</v>
      </c>
    </row>
    <row r="52" ht="14.25" customHeight="1">
      <c r="B52" s="28" t="s">
        <v>93</v>
      </c>
      <c r="D52" s="30">
        <f>+D51*3600</f>
        <v>10800</v>
      </c>
    </row>
    <row r="53" ht="14.25" customHeight="1">
      <c r="B53" s="28" t="s">
        <v>4</v>
      </c>
      <c r="D53" s="31">
        <f>E28</f>
        <v>1118.2215</v>
      </c>
    </row>
    <row r="54" ht="14.25" customHeight="1">
      <c r="B54" s="28" t="s">
        <v>94</v>
      </c>
      <c r="D54" s="32">
        <f>+D52/D53</f>
        <v>9.658193837</v>
      </c>
      <c r="E54" s="28" t="s">
        <v>95</v>
      </c>
      <c r="F54" s="6">
        <f>D54*0.9</f>
        <v>8.692374454</v>
      </c>
    </row>
    <row r="55" ht="14.25" customHeight="1">
      <c r="B55" s="28"/>
      <c r="D55" s="28"/>
    </row>
    <row r="56" ht="14.25" customHeight="1">
      <c r="B56" s="28" t="s">
        <v>96</v>
      </c>
      <c r="D56" s="28" t="s">
        <v>97</v>
      </c>
    </row>
    <row r="57" ht="14.25" customHeight="1">
      <c r="B57" s="28" t="s">
        <v>98</v>
      </c>
      <c r="D57" s="29">
        <v>105.9</v>
      </c>
    </row>
    <row r="58" ht="14.25" customHeight="1">
      <c r="B58" s="28" t="s">
        <v>99</v>
      </c>
      <c r="D58" s="29">
        <f>D57*D48</f>
        <v>317.7</v>
      </c>
    </row>
    <row r="59" ht="14.25" customHeight="1">
      <c r="B59" s="28" t="s">
        <v>95</v>
      </c>
      <c r="D59" s="33">
        <f>+D52/D58</f>
        <v>33.99433428</v>
      </c>
    </row>
    <row r="60" ht="14.25" customHeight="1">
      <c r="B60" s="28"/>
      <c r="D60" s="28"/>
    </row>
    <row r="61" ht="14.25" customHeight="1">
      <c r="B61" s="28" t="s">
        <v>100</v>
      </c>
      <c r="D61" s="33">
        <f>+D59*0.85</f>
        <v>28.89518414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41"/>
  <printOptions/>
  <pageMargins bottom="0.75" footer="0.0" header="0.0" left="0.7" right="0.7" top="0.75"/>
  <pageSetup orientation="landscape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66" t="s">
        <v>1</v>
      </c>
      <c r="C2" s="66" t="s">
        <v>2</v>
      </c>
      <c r="D2" s="66" t="s">
        <v>3</v>
      </c>
      <c r="E2" s="66" t="s">
        <v>4</v>
      </c>
      <c r="F2" s="66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36" t="s">
        <v>10</v>
      </c>
      <c r="B3" s="108" t="s">
        <v>324</v>
      </c>
      <c r="C3" s="82" t="s">
        <v>103</v>
      </c>
      <c r="D3" s="72"/>
      <c r="E3" s="72">
        <v>15.372</v>
      </c>
      <c r="F3" s="70"/>
      <c r="G3" s="101"/>
      <c r="H3" s="13"/>
      <c r="I3" s="52"/>
      <c r="J3" s="15"/>
      <c r="K3" s="4"/>
    </row>
    <row r="4" ht="14.25" customHeight="1">
      <c r="A4" s="36" t="s">
        <v>16</v>
      </c>
      <c r="B4" s="108" t="s">
        <v>351</v>
      </c>
      <c r="C4" s="82" t="s">
        <v>10</v>
      </c>
      <c r="D4" s="69"/>
      <c r="E4" s="72">
        <v>173.728</v>
      </c>
      <c r="F4" s="70"/>
      <c r="G4" s="101"/>
      <c r="H4" s="13"/>
      <c r="I4" s="52"/>
      <c r="J4" s="15"/>
      <c r="K4" s="4"/>
    </row>
    <row r="5" ht="14.25" customHeight="1">
      <c r="A5" s="36" t="s">
        <v>20</v>
      </c>
      <c r="B5" s="109" t="s">
        <v>328</v>
      </c>
      <c r="C5" s="76" t="s">
        <v>10</v>
      </c>
      <c r="D5" s="72"/>
      <c r="E5" s="72">
        <v>19.886</v>
      </c>
      <c r="F5" s="70"/>
      <c r="G5" s="101"/>
      <c r="H5" s="13"/>
      <c r="I5" s="52"/>
      <c r="J5" s="15"/>
      <c r="K5" s="4"/>
    </row>
    <row r="6" ht="14.25" customHeight="1">
      <c r="A6" s="36" t="s">
        <v>24</v>
      </c>
      <c r="B6" s="109" t="s">
        <v>330</v>
      </c>
      <c r="C6" s="82" t="s">
        <v>103</v>
      </c>
      <c r="D6" s="72"/>
      <c r="E6" s="72">
        <v>18.056</v>
      </c>
      <c r="F6" s="70"/>
      <c r="G6" s="101"/>
      <c r="H6" s="13"/>
      <c r="I6" s="52"/>
      <c r="J6" s="15"/>
      <c r="K6" s="5"/>
    </row>
    <row r="7" ht="14.25" customHeight="1">
      <c r="A7" s="36" t="s">
        <v>25</v>
      </c>
      <c r="B7" s="109" t="s">
        <v>332</v>
      </c>
      <c r="C7" s="82" t="s">
        <v>103</v>
      </c>
      <c r="D7" s="72"/>
      <c r="E7" s="72">
        <v>18.056</v>
      </c>
      <c r="F7" s="70"/>
      <c r="G7" s="101"/>
      <c r="H7" s="13"/>
      <c r="I7" s="52"/>
      <c r="J7" s="15"/>
      <c r="K7" s="5"/>
    </row>
    <row r="8" ht="14.25" customHeight="1">
      <c r="A8" s="36" t="s">
        <v>28</v>
      </c>
      <c r="B8" s="109" t="s">
        <v>333</v>
      </c>
      <c r="C8" s="82" t="s">
        <v>103</v>
      </c>
      <c r="D8" s="72"/>
      <c r="E8" s="72">
        <v>29.523999999999997</v>
      </c>
      <c r="F8" s="67"/>
      <c r="G8" s="101"/>
      <c r="H8" s="13"/>
      <c r="I8" s="52"/>
      <c r="J8" s="15"/>
      <c r="K8" s="5"/>
      <c r="P8" s="19"/>
    </row>
    <row r="9" ht="14.25" customHeight="1">
      <c r="A9" s="36" t="s">
        <v>32</v>
      </c>
      <c r="B9" s="109" t="s">
        <v>335</v>
      </c>
      <c r="C9" s="76" t="s">
        <v>28</v>
      </c>
      <c r="D9" s="67"/>
      <c r="E9" s="67">
        <v>49.166</v>
      </c>
      <c r="F9" s="67"/>
      <c r="G9" s="101"/>
      <c r="H9" s="13"/>
      <c r="I9" s="52"/>
      <c r="J9" s="15"/>
      <c r="K9" s="5"/>
      <c r="P9" s="19"/>
    </row>
    <row r="10" ht="14.25" customHeight="1">
      <c r="A10" s="36" t="s">
        <v>34</v>
      </c>
      <c r="B10" s="109" t="s">
        <v>340</v>
      </c>
      <c r="C10" s="82" t="s">
        <v>25</v>
      </c>
      <c r="D10" s="72"/>
      <c r="E10" s="72">
        <v>72.834</v>
      </c>
      <c r="F10" s="70"/>
      <c r="G10" s="101"/>
      <c r="H10" s="13"/>
      <c r="I10" s="52"/>
      <c r="J10" s="15"/>
      <c r="K10" s="5"/>
      <c r="P10" s="19"/>
    </row>
    <row r="11" ht="14.25" customHeight="1">
      <c r="A11" s="36" t="s">
        <v>36</v>
      </c>
      <c r="B11" s="109" t="s">
        <v>337</v>
      </c>
      <c r="C11" s="82" t="s">
        <v>103</v>
      </c>
      <c r="D11" s="72"/>
      <c r="E11" s="72">
        <v>32.818</v>
      </c>
      <c r="F11" s="67"/>
      <c r="G11" s="101"/>
      <c r="H11" s="13"/>
      <c r="I11" s="52"/>
      <c r="J11" s="15"/>
      <c r="K11" s="5"/>
      <c r="P11" s="19"/>
    </row>
    <row r="12" ht="14.25" customHeight="1">
      <c r="A12" s="36" t="s">
        <v>38</v>
      </c>
      <c r="B12" s="108" t="s">
        <v>341</v>
      </c>
      <c r="C12" s="82" t="s">
        <v>103</v>
      </c>
      <c r="D12" s="72"/>
      <c r="E12" s="72">
        <v>82.472</v>
      </c>
      <c r="F12" s="67"/>
      <c r="G12" s="101"/>
      <c r="H12" s="13"/>
      <c r="I12" s="52"/>
      <c r="J12" s="15"/>
      <c r="K12" s="5"/>
      <c r="P12" s="19"/>
    </row>
    <row r="13" ht="14.25" customHeight="1">
      <c r="A13" s="36" t="s">
        <v>43</v>
      </c>
      <c r="B13" s="108" t="s">
        <v>344</v>
      </c>
      <c r="C13" s="76" t="s">
        <v>38</v>
      </c>
      <c r="D13" s="67"/>
      <c r="E13" s="67">
        <v>85.278</v>
      </c>
      <c r="F13" s="67"/>
      <c r="G13" s="101"/>
      <c r="H13" s="13"/>
      <c r="I13" s="52"/>
      <c r="J13" s="15"/>
      <c r="P13" s="19"/>
    </row>
    <row r="14" ht="14.25" customHeight="1">
      <c r="A14" s="36" t="s">
        <v>46</v>
      </c>
      <c r="B14" s="108" t="s">
        <v>334</v>
      </c>
      <c r="C14" s="82" t="s">
        <v>357</v>
      </c>
      <c r="D14" s="72"/>
      <c r="E14" s="72">
        <v>61.0</v>
      </c>
      <c r="F14" s="67"/>
      <c r="G14" s="110"/>
      <c r="H14" s="13"/>
      <c r="I14" s="52"/>
      <c r="J14" s="15"/>
      <c r="P14" s="19"/>
    </row>
    <row r="15" ht="14.25" customHeight="1">
      <c r="A15" s="36" t="s">
        <v>50</v>
      </c>
      <c r="B15" s="109" t="s">
        <v>338</v>
      </c>
      <c r="C15" s="82" t="s">
        <v>103</v>
      </c>
      <c r="D15" s="72"/>
      <c r="E15" s="72">
        <v>80.886</v>
      </c>
      <c r="F15" s="67"/>
      <c r="G15" s="101"/>
      <c r="H15" s="13"/>
      <c r="I15" s="52"/>
      <c r="J15" s="15"/>
    </row>
    <row r="16" ht="14.25" customHeight="1">
      <c r="A16" s="111" t="s">
        <v>52</v>
      </c>
      <c r="B16" s="108" t="s">
        <v>331</v>
      </c>
      <c r="C16" s="82" t="s">
        <v>50</v>
      </c>
      <c r="D16" s="72"/>
      <c r="E16" s="72">
        <v>63.074000000000005</v>
      </c>
      <c r="F16" s="67"/>
      <c r="G16" s="101"/>
      <c r="H16" s="13"/>
      <c r="I16" s="52"/>
      <c r="J16" s="15"/>
    </row>
    <row r="17" ht="14.25" customHeight="1">
      <c r="A17" s="67" t="s">
        <v>54</v>
      </c>
      <c r="B17" s="108" t="s">
        <v>339</v>
      </c>
      <c r="C17" s="82" t="s">
        <v>52</v>
      </c>
      <c r="D17" s="72"/>
      <c r="E17" s="72">
        <v>56.608</v>
      </c>
      <c r="F17" s="67"/>
      <c r="G17" s="110"/>
      <c r="H17" s="13"/>
      <c r="I17" s="52"/>
      <c r="J17" s="15"/>
    </row>
    <row r="18" ht="14.25" customHeight="1">
      <c r="A18" s="67" t="s">
        <v>56</v>
      </c>
      <c r="B18" s="109" t="s">
        <v>329</v>
      </c>
      <c r="C18" s="76" t="s">
        <v>103</v>
      </c>
      <c r="D18" s="67"/>
      <c r="E18" s="67"/>
      <c r="F18" s="67"/>
      <c r="G18" s="110"/>
      <c r="H18" s="13"/>
      <c r="I18" s="52"/>
      <c r="J18" s="15"/>
    </row>
    <row r="19" ht="14.25" customHeight="1">
      <c r="A19" s="97" t="s">
        <v>57</v>
      </c>
      <c r="B19" s="109" t="s">
        <v>360</v>
      </c>
      <c r="C19" s="76" t="s">
        <v>359</v>
      </c>
      <c r="D19" s="72"/>
      <c r="E19" s="77"/>
      <c r="F19" s="67"/>
      <c r="G19" s="101"/>
      <c r="H19" s="13"/>
      <c r="I19" s="52"/>
      <c r="J19" s="15"/>
    </row>
    <row r="20" ht="14.25" customHeight="1">
      <c r="A20" s="36" t="s">
        <v>60</v>
      </c>
      <c r="B20" s="112" t="s">
        <v>361</v>
      </c>
      <c r="C20" s="82" t="s">
        <v>56</v>
      </c>
      <c r="D20" s="67"/>
      <c r="E20" s="77"/>
      <c r="F20" s="67"/>
      <c r="G20" s="101"/>
      <c r="H20" s="13"/>
      <c r="I20" s="52"/>
      <c r="J20" s="15"/>
    </row>
    <row r="21" ht="14.25" customHeight="1">
      <c r="A21" s="36" t="s">
        <v>63</v>
      </c>
      <c r="B21" s="108" t="s">
        <v>327</v>
      </c>
      <c r="C21" s="82" t="s">
        <v>43</v>
      </c>
      <c r="D21" s="72"/>
      <c r="E21" s="77"/>
      <c r="F21" s="67"/>
      <c r="G21" s="101"/>
      <c r="H21" s="13"/>
      <c r="I21" s="52"/>
      <c r="J21" s="15"/>
    </row>
    <row r="22" ht="14.25" customHeight="1">
      <c r="A22" s="36" t="s">
        <v>66</v>
      </c>
      <c r="B22" s="109" t="s">
        <v>306</v>
      </c>
      <c r="C22" s="82" t="s">
        <v>362</v>
      </c>
      <c r="D22" s="72"/>
      <c r="E22" s="72">
        <v>84.78999999999999</v>
      </c>
      <c r="F22" s="70"/>
      <c r="G22" s="101"/>
      <c r="H22" s="13"/>
      <c r="I22" s="52"/>
      <c r="J22" s="15"/>
    </row>
    <row r="23" ht="14.25" customHeight="1">
      <c r="A23" s="36" t="s">
        <v>68</v>
      </c>
      <c r="B23" s="113" t="s">
        <v>346</v>
      </c>
      <c r="C23" s="76" t="s">
        <v>56</v>
      </c>
      <c r="D23" s="77"/>
      <c r="E23" s="67">
        <v>116.50999999999999</v>
      </c>
      <c r="F23" s="67"/>
      <c r="G23" s="110"/>
      <c r="H23" s="13"/>
      <c r="I23" s="52"/>
      <c r="J23" s="15"/>
    </row>
    <row r="24" ht="14.25" customHeight="1">
      <c r="A24" s="36" t="s">
        <v>70</v>
      </c>
      <c r="B24" s="113" t="s">
        <v>347</v>
      </c>
      <c r="C24" s="76" t="s">
        <v>68</v>
      </c>
      <c r="D24" s="77"/>
      <c r="E24" s="72">
        <v>118.584</v>
      </c>
      <c r="F24" s="70"/>
      <c r="G24" s="101"/>
      <c r="H24" s="13"/>
      <c r="I24" s="52"/>
      <c r="J24" s="15"/>
    </row>
    <row r="25" ht="14.25" customHeight="1">
      <c r="A25" s="18" t="s">
        <v>71</v>
      </c>
      <c r="B25" s="113" t="s">
        <v>343</v>
      </c>
      <c r="C25" s="76" t="s">
        <v>63</v>
      </c>
      <c r="D25" s="77"/>
      <c r="E25" s="72">
        <v>23.057999999999996</v>
      </c>
      <c r="F25" s="70"/>
      <c r="G25" s="101"/>
      <c r="H25" s="13"/>
      <c r="I25" s="52"/>
      <c r="J25" s="15"/>
    </row>
    <row r="26" ht="14.25" customHeight="1">
      <c r="A26" s="36"/>
      <c r="B26" s="77"/>
      <c r="C26" s="77"/>
      <c r="D26" s="77"/>
      <c r="E26" s="77"/>
      <c r="F26" s="70"/>
      <c r="G26" s="101"/>
      <c r="H26" s="13"/>
      <c r="I26" s="52"/>
      <c r="J26" s="15"/>
    </row>
    <row r="27" ht="14.25" customHeight="1">
      <c r="A27" s="111"/>
      <c r="B27" s="82"/>
      <c r="C27" s="82"/>
      <c r="D27" s="67"/>
      <c r="E27" s="72"/>
      <c r="F27" s="70"/>
      <c r="G27" s="114"/>
      <c r="H27" s="88"/>
      <c r="I27" s="52"/>
      <c r="J27" s="15"/>
    </row>
    <row r="28" ht="14.25" customHeight="1">
      <c r="A28" s="76"/>
      <c r="B28" s="82"/>
      <c r="C28" s="82"/>
      <c r="D28" s="77"/>
      <c r="E28" s="79">
        <f>SUM(E3:E27)*D47</f>
        <v>1454.057</v>
      </c>
      <c r="F28" s="77"/>
      <c r="G28" s="75"/>
      <c r="H28" s="75"/>
    </row>
    <row r="29" ht="14.25" customHeight="1">
      <c r="A29" s="92"/>
      <c r="B29" s="26"/>
      <c r="C29" s="106"/>
      <c r="N29" s="17"/>
    </row>
    <row r="30" ht="14.25" customHeight="1">
      <c r="A30" s="92"/>
      <c r="B30" s="26"/>
      <c r="C30" s="106"/>
      <c r="N30" s="17"/>
    </row>
    <row r="31" ht="14.25" customHeight="1">
      <c r="A31" s="92"/>
      <c r="B31" s="26"/>
      <c r="C31" s="106"/>
      <c r="N31" s="17"/>
    </row>
    <row r="32" ht="14.25" customHeight="1">
      <c r="A32" s="92"/>
      <c r="N32" s="17"/>
    </row>
    <row r="33" ht="14.25" customHeight="1">
      <c r="A33" s="92"/>
      <c r="C33" s="106"/>
      <c r="N33" s="17"/>
    </row>
    <row r="34" ht="14.25" customHeight="1">
      <c r="A34" s="92"/>
      <c r="C34" s="106"/>
      <c r="N34" s="17"/>
    </row>
    <row r="35" ht="14.25" customHeight="1">
      <c r="A35" s="92"/>
      <c r="B35" s="107"/>
      <c r="C35" s="106"/>
      <c r="N35" s="17"/>
    </row>
    <row r="36" ht="14.25" customHeight="1">
      <c r="A36" s="92"/>
      <c r="C36" s="106"/>
      <c r="N36" s="17"/>
    </row>
    <row r="37" ht="14.25" customHeight="1">
      <c r="A37" s="92"/>
      <c r="B37" s="107"/>
      <c r="N37" s="17"/>
    </row>
    <row r="38" ht="14.25" customHeight="1">
      <c r="A38" s="92"/>
      <c r="B38" s="107"/>
      <c r="C38" s="106"/>
      <c r="N38" s="17"/>
    </row>
    <row r="39" ht="14.25" customHeight="1">
      <c r="N39" s="17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>
      <c r="B47" s="26" t="s">
        <v>350</v>
      </c>
      <c r="D47" s="89">
        <v>1.21</v>
      </c>
    </row>
    <row r="48" ht="14.25" customHeight="1">
      <c r="B48" s="28" t="s">
        <v>89</v>
      </c>
      <c r="D48" s="29">
        <v>3.0</v>
      </c>
    </row>
    <row r="49" ht="14.25" customHeight="1">
      <c r="B49" s="28" t="s">
        <v>90</v>
      </c>
      <c r="D49" s="29">
        <v>1.0</v>
      </c>
    </row>
    <row r="50" ht="14.25" customHeight="1">
      <c r="B50" s="28" t="s">
        <v>91</v>
      </c>
      <c r="D50" s="29">
        <v>0.4</v>
      </c>
    </row>
    <row r="51" ht="14.25" customHeight="1">
      <c r="B51" s="28" t="s">
        <v>92</v>
      </c>
      <c r="D51" s="30">
        <f>+D50*D49*D48</f>
        <v>1.2</v>
      </c>
    </row>
    <row r="52" ht="14.25" customHeight="1">
      <c r="B52" s="28" t="s">
        <v>93</v>
      </c>
      <c r="D52" s="30">
        <f>+D51*3600</f>
        <v>4320</v>
      </c>
    </row>
    <row r="53" ht="14.25" customHeight="1">
      <c r="B53" s="28" t="s">
        <v>4</v>
      </c>
      <c r="D53" s="31">
        <f>E28</f>
        <v>1454.057</v>
      </c>
    </row>
    <row r="54" ht="14.25" customHeight="1">
      <c r="B54" s="28" t="s">
        <v>94</v>
      </c>
      <c r="D54" s="32">
        <f>+D52/D53</f>
        <v>2.970997698</v>
      </c>
      <c r="E54" s="28" t="s">
        <v>95</v>
      </c>
      <c r="F54" s="6">
        <f>D54*0.9</f>
        <v>2.673897928</v>
      </c>
    </row>
    <row r="55" ht="14.25" customHeight="1">
      <c r="B55" s="28"/>
      <c r="D55" s="28"/>
    </row>
    <row r="56" ht="14.25" customHeight="1">
      <c r="B56" s="28" t="s">
        <v>96</v>
      </c>
      <c r="D56" s="28" t="s">
        <v>97</v>
      </c>
    </row>
    <row r="57" ht="14.25" customHeight="1">
      <c r="B57" s="28" t="s">
        <v>98</v>
      </c>
      <c r="D57" s="29">
        <v>105.9</v>
      </c>
    </row>
    <row r="58" ht="14.25" customHeight="1">
      <c r="B58" s="28" t="s">
        <v>99</v>
      </c>
      <c r="D58" s="29">
        <f>D57*D48</f>
        <v>317.7</v>
      </c>
    </row>
    <row r="59" ht="14.25" customHeight="1">
      <c r="B59" s="28" t="s">
        <v>95</v>
      </c>
      <c r="D59" s="33">
        <f>+D52/D58</f>
        <v>13.59773371</v>
      </c>
    </row>
    <row r="60" ht="14.25" customHeight="1">
      <c r="B60" s="28"/>
      <c r="D60" s="28"/>
    </row>
    <row r="61" ht="14.25" customHeight="1">
      <c r="B61" s="28" t="s">
        <v>100</v>
      </c>
      <c r="D61" s="33">
        <f>+D59*0.85</f>
        <v>11.55807365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41"/>
  <printOptions/>
  <pageMargins bottom="0.75" footer="0.0" header="0.0" left="0.7" right="0.7" top="0.75"/>
  <pageSetup orientation="landscape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363</v>
      </c>
      <c r="C3" s="9" t="s">
        <v>103</v>
      </c>
      <c r="D3" s="7"/>
      <c r="E3" s="35"/>
      <c r="F3" s="12"/>
      <c r="G3" s="12"/>
      <c r="H3" s="13"/>
      <c r="I3" s="52"/>
      <c r="J3" s="15"/>
      <c r="K3" s="4"/>
    </row>
    <row r="4" ht="14.25" customHeight="1">
      <c r="A4" s="7" t="s">
        <v>16</v>
      </c>
      <c r="B4" s="49" t="s">
        <v>364</v>
      </c>
      <c r="C4" s="9" t="s">
        <v>10</v>
      </c>
      <c r="D4" s="7"/>
      <c r="E4" s="35"/>
      <c r="F4" s="12"/>
      <c r="G4" s="12"/>
      <c r="H4" s="13"/>
      <c r="I4" s="52"/>
      <c r="J4" s="15"/>
      <c r="K4" s="4"/>
    </row>
    <row r="5" ht="14.25" customHeight="1">
      <c r="A5" s="7" t="s">
        <v>20</v>
      </c>
      <c r="B5" s="49" t="s">
        <v>366</v>
      </c>
      <c r="C5" s="9" t="s">
        <v>103</v>
      </c>
      <c r="D5" s="7"/>
      <c r="E5" s="35"/>
      <c r="F5" s="12"/>
      <c r="G5" s="12"/>
      <c r="H5" s="13"/>
      <c r="I5" s="52"/>
      <c r="J5" s="15"/>
      <c r="K5" s="4"/>
    </row>
    <row r="6" ht="14.25" customHeight="1">
      <c r="A6" s="7" t="s">
        <v>24</v>
      </c>
      <c r="B6" s="115" t="s">
        <v>368</v>
      </c>
      <c r="C6" s="9" t="s">
        <v>20</v>
      </c>
      <c r="D6" s="7"/>
      <c r="E6" s="35"/>
      <c r="F6" s="12"/>
      <c r="G6" s="12"/>
      <c r="H6" s="13"/>
      <c r="I6" s="52"/>
      <c r="J6" s="15"/>
      <c r="K6" s="5"/>
    </row>
    <row r="7" ht="14.25" customHeight="1">
      <c r="A7" s="36" t="s">
        <v>25</v>
      </c>
      <c r="B7" s="85" t="s">
        <v>370</v>
      </c>
      <c r="C7" s="90" t="s">
        <v>16</v>
      </c>
      <c r="D7" s="7">
        <v>280.722</v>
      </c>
      <c r="E7" s="35"/>
      <c r="F7" s="12"/>
      <c r="G7" s="12"/>
      <c r="H7" s="13"/>
      <c r="I7" s="52"/>
      <c r="J7" s="15"/>
      <c r="K7" s="5"/>
    </row>
    <row r="8" ht="14.25" customHeight="1">
      <c r="A8" s="36" t="s">
        <v>28</v>
      </c>
      <c r="B8" s="85" t="s">
        <v>369</v>
      </c>
      <c r="C8" s="90" t="s">
        <v>25</v>
      </c>
      <c r="D8" s="7"/>
      <c r="E8" s="35"/>
      <c r="F8" s="36"/>
      <c r="G8" s="12"/>
      <c r="H8" s="13"/>
      <c r="I8" s="52"/>
      <c r="J8" s="15"/>
      <c r="K8" s="5"/>
      <c r="P8" s="19"/>
    </row>
    <row r="9" ht="14.25" customHeight="1">
      <c r="A9" s="36" t="s">
        <v>32</v>
      </c>
      <c r="B9" s="85" t="s">
        <v>371</v>
      </c>
      <c r="C9" s="90" t="s">
        <v>28</v>
      </c>
      <c r="D9" s="7">
        <v>11.145377777777778</v>
      </c>
      <c r="E9" s="35"/>
      <c r="F9" s="36"/>
      <c r="G9" s="12"/>
      <c r="H9" s="13"/>
      <c r="I9" s="52"/>
      <c r="J9" s="15"/>
      <c r="K9" s="5"/>
      <c r="P9" s="19"/>
    </row>
    <row r="10" ht="14.25" customHeight="1">
      <c r="A10" s="7" t="s">
        <v>34</v>
      </c>
      <c r="B10" s="116" t="s">
        <v>373</v>
      </c>
      <c r="C10" s="9" t="s">
        <v>374</v>
      </c>
      <c r="D10" s="7">
        <v>108.70199999999998</v>
      </c>
      <c r="E10" s="35"/>
      <c r="F10" s="12"/>
      <c r="G10" s="12"/>
      <c r="H10" s="13"/>
      <c r="I10" s="52"/>
      <c r="J10" s="15"/>
      <c r="K10" s="5"/>
      <c r="P10" s="19"/>
    </row>
    <row r="11" ht="14.25" customHeight="1">
      <c r="A11" s="7" t="s">
        <v>36</v>
      </c>
      <c r="B11" s="49" t="s">
        <v>304</v>
      </c>
      <c r="C11" s="9" t="s">
        <v>34</v>
      </c>
      <c r="D11" s="7">
        <v>93.208</v>
      </c>
      <c r="E11" s="35"/>
      <c r="F11" s="36"/>
      <c r="G11" s="12"/>
      <c r="H11" s="13"/>
      <c r="I11" s="52"/>
      <c r="J11" s="15"/>
      <c r="K11" s="5"/>
      <c r="P11" s="19"/>
    </row>
    <row r="12" ht="14.25" customHeight="1">
      <c r="A12" s="7" t="s">
        <v>38</v>
      </c>
      <c r="B12" s="49" t="s">
        <v>367</v>
      </c>
      <c r="C12" s="9" t="s">
        <v>103</v>
      </c>
      <c r="D12" s="7">
        <v>27.694</v>
      </c>
      <c r="E12" s="35"/>
      <c r="F12" s="36"/>
      <c r="G12" s="12"/>
      <c r="H12" s="13"/>
      <c r="I12" s="52"/>
      <c r="J12" s="15"/>
      <c r="K12" s="5"/>
      <c r="P12" s="19"/>
    </row>
    <row r="13" ht="14.25" customHeight="1">
      <c r="A13" s="7" t="s">
        <v>43</v>
      </c>
      <c r="B13" s="49" t="s">
        <v>375</v>
      </c>
      <c r="C13" s="9" t="s">
        <v>357</v>
      </c>
      <c r="D13" s="7">
        <v>75.152</v>
      </c>
      <c r="E13" s="35"/>
      <c r="F13" s="36"/>
      <c r="G13" s="12"/>
      <c r="H13" s="13"/>
      <c r="I13" s="52"/>
      <c r="J13" s="15"/>
      <c r="P13" s="19"/>
    </row>
    <row r="14" ht="14.25" customHeight="1">
      <c r="A14" s="7" t="s">
        <v>46</v>
      </c>
      <c r="B14" s="49" t="s">
        <v>372</v>
      </c>
      <c r="C14" s="9" t="s">
        <v>43</v>
      </c>
      <c r="D14" s="7">
        <v>146.644</v>
      </c>
      <c r="E14" s="35"/>
      <c r="F14" s="36"/>
      <c r="G14" s="20"/>
      <c r="H14" s="13"/>
      <c r="I14" s="52"/>
      <c r="J14" s="15"/>
      <c r="P14" s="19"/>
    </row>
    <row r="15" ht="14.25" customHeight="1">
      <c r="A15" s="7" t="s">
        <v>50</v>
      </c>
      <c r="B15" s="49" t="s">
        <v>365</v>
      </c>
      <c r="C15" s="9" t="s">
        <v>36</v>
      </c>
      <c r="D15" s="7">
        <v>84.668</v>
      </c>
      <c r="E15" s="35"/>
      <c r="F15" s="36"/>
      <c r="G15" s="12"/>
      <c r="H15" s="13"/>
      <c r="I15" s="52"/>
      <c r="J15" s="15"/>
    </row>
    <row r="16" ht="14.25" customHeight="1">
      <c r="A16" s="7" t="s">
        <v>52</v>
      </c>
      <c r="B16" s="49" t="s">
        <v>376</v>
      </c>
      <c r="C16" s="9" t="s">
        <v>50</v>
      </c>
      <c r="D16" s="7">
        <v>125.782</v>
      </c>
      <c r="E16" s="35"/>
      <c r="F16" s="36"/>
      <c r="G16" s="12"/>
      <c r="H16" s="13"/>
      <c r="I16" s="52"/>
      <c r="J16" s="15"/>
    </row>
    <row r="17" ht="14.25" customHeight="1">
      <c r="A17" s="7" t="s">
        <v>54</v>
      </c>
      <c r="B17" s="34"/>
      <c r="C17" s="7"/>
      <c r="E17" s="35"/>
      <c r="F17" s="36"/>
      <c r="G17" s="20"/>
      <c r="H17" s="13"/>
      <c r="I17" s="52"/>
      <c r="J17" s="15"/>
    </row>
    <row r="18" ht="14.25" customHeight="1">
      <c r="A18" s="7" t="s">
        <v>56</v>
      </c>
      <c r="B18" s="34"/>
      <c r="C18" s="7"/>
      <c r="D18" s="7"/>
      <c r="E18" s="35"/>
      <c r="F18" s="36"/>
      <c r="G18" s="20"/>
      <c r="H18" s="13"/>
      <c r="I18" s="52"/>
      <c r="J18" s="15"/>
    </row>
    <row r="19" ht="14.25" customHeight="1">
      <c r="A19" s="7" t="s">
        <v>57</v>
      </c>
      <c r="B19" s="34"/>
      <c r="C19" s="7"/>
      <c r="D19" s="7"/>
      <c r="E19" s="35"/>
      <c r="F19" s="36"/>
      <c r="G19" s="12"/>
      <c r="H19" s="13"/>
      <c r="I19" s="52"/>
      <c r="J19" s="15"/>
    </row>
    <row r="20" ht="14.25" customHeight="1">
      <c r="A20" s="7" t="s">
        <v>60</v>
      </c>
      <c r="B20" s="34"/>
      <c r="C20" s="7"/>
      <c r="D20" s="7"/>
      <c r="E20" s="35"/>
      <c r="F20" s="36"/>
      <c r="G20" s="12"/>
      <c r="H20" s="13"/>
      <c r="I20" s="52"/>
      <c r="J20" s="15"/>
      <c r="N20" s="17"/>
    </row>
    <row r="21" ht="14.25" customHeight="1">
      <c r="A21" s="7" t="s">
        <v>63</v>
      </c>
      <c r="B21" s="34"/>
      <c r="C21" s="7"/>
      <c r="D21" s="7"/>
      <c r="E21" s="35"/>
      <c r="F21" s="36"/>
      <c r="G21" s="12"/>
      <c r="H21" s="13"/>
      <c r="I21" s="52"/>
      <c r="J21" s="15"/>
      <c r="N21" s="17"/>
    </row>
    <row r="22" ht="14.25" customHeight="1">
      <c r="A22" s="7" t="s">
        <v>66</v>
      </c>
      <c r="B22" s="34"/>
      <c r="C22" s="7"/>
      <c r="D22" s="7"/>
      <c r="E22" s="35"/>
      <c r="F22" s="12"/>
      <c r="G22" s="12"/>
      <c r="H22" s="13"/>
      <c r="I22" s="52"/>
      <c r="J22" s="15"/>
      <c r="N22" s="17"/>
    </row>
    <row r="23" ht="14.25" customHeight="1">
      <c r="A23" s="7" t="s">
        <v>68</v>
      </c>
      <c r="B23" s="34"/>
      <c r="C23" s="7"/>
      <c r="D23" s="7"/>
      <c r="E23" s="35"/>
      <c r="F23" s="36"/>
      <c r="G23" s="20"/>
      <c r="H23" s="13"/>
      <c r="I23" s="52"/>
      <c r="J23" s="15"/>
      <c r="N23" s="17"/>
    </row>
    <row r="24" ht="14.25" customHeight="1">
      <c r="A24" s="7" t="s">
        <v>70</v>
      </c>
      <c r="B24" s="34"/>
      <c r="C24" s="7"/>
      <c r="D24" s="7"/>
      <c r="E24" s="35"/>
      <c r="F24" s="12"/>
      <c r="G24" s="12"/>
      <c r="H24" s="13"/>
      <c r="I24" s="52"/>
      <c r="J24" s="15"/>
      <c r="N24" s="17"/>
    </row>
    <row r="25" ht="14.25" customHeight="1">
      <c r="A25" s="7" t="s">
        <v>71</v>
      </c>
      <c r="B25" s="34"/>
      <c r="C25" s="7"/>
      <c r="D25" s="7"/>
      <c r="E25" s="35"/>
      <c r="F25" s="12"/>
      <c r="G25" s="12"/>
      <c r="H25" s="13"/>
      <c r="I25" s="52"/>
      <c r="J25" s="15"/>
      <c r="N25" s="17"/>
    </row>
    <row r="26" ht="14.25" customHeight="1">
      <c r="A26" s="7" t="s">
        <v>75</v>
      </c>
      <c r="B26" s="34"/>
      <c r="C26" s="7"/>
      <c r="D26" s="7"/>
      <c r="E26" s="35"/>
      <c r="F26" s="12"/>
      <c r="G26" s="12"/>
      <c r="H26" s="13"/>
      <c r="I26" s="52"/>
      <c r="J26" s="15"/>
      <c r="N26" s="17"/>
    </row>
    <row r="27" ht="14.25" customHeight="1">
      <c r="A27" s="7" t="s">
        <v>76</v>
      </c>
      <c r="B27" s="34"/>
      <c r="C27" s="7"/>
      <c r="D27" s="7"/>
      <c r="E27" s="35"/>
      <c r="F27" s="12"/>
      <c r="G27" s="12"/>
      <c r="H27" s="13"/>
      <c r="I27" s="52"/>
      <c r="J27" s="15"/>
      <c r="N27" s="17"/>
    </row>
    <row r="28" ht="14.25" customHeight="1">
      <c r="E28" s="27">
        <f>SUM(D7:D16)</f>
        <v>953.7173778</v>
      </c>
      <c r="N28" s="17"/>
    </row>
    <row r="29" ht="14.25" customHeight="1">
      <c r="N29" s="17"/>
    </row>
    <row r="30" ht="14.25" customHeight="1">
      <c r="N30" s="17"/>
    </row>
    <row r="31" ht="14.25" customHeight="1">
      <c r="N31" s="17"/>
    </row>
    <row r="32" ht="14.25" customHeight="1">
      <c r="N32" s="17"/>
    </row>
    <row r="33" ht="14.25" customHeight="1">
      <c r="B33" s="26" t="s">
        <v>350</v>
      </c>
      <c r="D33" s="89">
        <v>1.21</v>
      </c>
      <c r="N33" s="17"/>
    </row>
    <row r="34" ht="14.25" customHeight="1">
      <c r="B34" s="28" t="s">
        <v>89</v>
      </c>
      <c r="D34" s="29">
        <v>10.0</v>
      </c>
      <c r="N34" s="17"/>
    </row>
    <row r="35" ht="14.25" customHeight="1">
      <c r="B35" s="28" t="s">
        <v>90</v>
      </c>
      <c r="D35" s="29">
        <v>1.0</v>
      </c>
      <c r="N35" s="17"/>
    </row>
    <row r="36" ht="14.25" customHeight="1">
      <c r="B36" s="28" t="s">
        <v>91</v>
      </c>
      <c r="D36" s="29">
        <v>7.5</v>
      </c>
      <c r="N36" s="17"/>
    </row>
    <row r="37" ht="14.25" customHeight="1">
      <c r="B37" s="28" t="s">
        <v>92</v>
      </c>
      <c r="D37" s="30">
        <f>+D36*D35*D34</f>
        <v>75</v>
      </c>
      <c r="N37" s="17"/>
    </row>
    <row r="38" ht="14.25" customHeight="1">
      <c r="B38" s="28" t="s">
        <v>93</v>
      </c>
      <c r="D38" s="30">
        <f>+D37*3600</f>
        <v>270000</v>
      </c>
      <c r="N38" s="17"/>
    </row>
    <row r="39" ht="14.25" customHeight="1">
      <c r="B39" s="28" t="s">
        <v>4</v>
      </c>
      <c r="D39" s="31">
        <f>E28</f>
        <v>953.7173778</v>
      </c>
      <c r="N39" s="17"/>
    </row>
    <row r="40" ht="14.25" customHeight="1">
      <c r="B40" s="28" t="s">
        <v>94</v>
      </c>
      <c r="D40" s="32">
        <f>+D38/D39</f>
        <v>283.102737</v>
      </c>
      <c r="E40" s="28" t="s">
        <v>95</v>
      </c>
      <c r="F40" s="6">
        <f>D40*0.9</f>
        <v>254.7924633</v>
      </c>
    </row>
    <row r="41" ht="14.25" customHeight="1">
      <c r="B41" s="28"/>
      <c r="D41" s="28"/>
    </row>
    <row r="42" ht="14.25" customHeight="1">
      <c r="B42" s="28" t="s">
        <v>96</v>
      </c>
      <c r="D42" s="28" t="s">
        <v>97</v>
      </c>
    </row>
    <row r="43" ht="14.25" customHeight="1">
      <c r="B43" s="28" t="s">
        <v>98</v>
      </c>
      <c r="D43" s="29">
        <v>105.9</v>
      </c>
    </row>
    <row r="44" ht="14.25" customHeight="1">
      <c r="B44" s="28" t="s">
        <v>99</v>
      </c>
      <c r="D44" s="29">
        <f>D43*D34</f>
        <v>1059</v>
      </c>
    </row>
    <row r="45" ht="14.25" customHeight="1">
      <c r="B45" s="28" t="s">
        <v>95</v>
      </c>
      <c r="D45" s="33">
        <f>+D38/D44</f>
        <v>254.9575071</v>
      </c>
    </row>
    <row r="46" ht="14.25" customHeight="1">
      <c r="B46" s="28"/>
      <c r="D46" s="28"/>
    </row>
    <row r="47" ht="14.25" customHeight="1">
      <c r="B47" s="28" t="s">
        <v>100</v>
      </c>
      <c r="D47" s="33">
        <f>+D45*0.85</f>
        <v>216.713881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28"/>
  <printOptions/>
  <pageMargins bottom="0.75" footer="0.0" header="0.0" left="0.7" right="0.7" top="0.75"/>
  <pageSetup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81" t="s">
        <v>324</v>
      </c>
      <c r="C3" s="82" t="s">
        <v>325</v>
      </c>
      <c r="D3" s="82" t="s">
        <v>114</v>
      </c>
      <c r="E3" s="83">
        <v>15.372</v>
      </c>
      <c r="F3" s="12"/>
      <c r="G3" s="12"/>
      <c r="H3" s="13"/>
      <c r="I3" s="52"/>
      <c r="J3" s="15"/>
      <c r="K3" s="4"/>
    </row>
    <row r="4" ht="14.25" customHeight="1">
      <c r="A4" s="7" t="s">
        <v>16</v>
      </c>
      <c r="B4" s="81" t="s">
        <v>326</v>
      </c>
      <c r="C4" s="82" t="s">
        <v>103</v>
      </c>
      <c r="D4" s="82" t="s">
        <v>114</v>
      </c>
      <c r="E4" s="84">
        <v>173.728</v>
      </c>
      <c r="F4" s="12"/>
      <c r="G4" s="12"/>
      <c r="H4" s="13"/>
      <c r="I4" s="52"/>
      <c r="J4" s="15"/>
      <c r="K4" s="4"/>
    </row>
    <row r="5" ht="14.25" customHeight="1">
      <c r="A5" s="36" t="s">
        <v>20</v>
      </c>
      <c r="B5" s="85" t="s">
        <v>328</v>
      </c>
      <c r="C5" s="76" t="s">
        <v>103</v>
      </c>
      <c r="D5" s="82" t="s">
        <v>114</v>
      </c>
      <c r="E5" s="83">
        <v>19.886</v>
      </c>
      <c r="F5" s="12"/>
      <c r="G5" s="12"/>
      <c r="H5" s="13"/>
      <c r="I5" s="52"/>
      <c r="J5" s="15"/>
      <c r="K5" s="4"/>
    </row>
    <row r="6" ht="14.25" customHeight="1">
      <c r="A6" s="36" t="s">
        <v>24</v>
      </c>
      <c r="B6" s="85" t="s">
        <v>330</v>
      </c>
      <c r="C6" s="82" t="s">
        <v>103</v>
      </c>
      <c r="D6" s="82" t="s">
        <v>104</v>
      </c>
      <c r="E6" s="83">
        <v>18.056</v>
      </c>
      <c r="F6" s="12"/>
      <c r="G6" s="12"/>
      <c r="H6" s="13"/>
      <c r="I6" s="52"/>
      <c r="J6" s="15"/>
      <c r="K6" s="5"/>
    </row>
    <row r="7" ht="14.25" customHeight="1">
      <c r="A7" s="36" t="s">
        <v>25</v>
      </c>
      <c r="B7" s="85" t="s">
        <v>332</v>
      </c>
      <c r="C7" s="82" t="s">
        <v>103</v>
      </c>
      <c r="D7" s="82" t="s">
        <v>114</v>
      </c>
      <c r="E7" s="83">
        <v>18.056</v>
      </c>
      <c r="F7" s="12"/>
      <c r="G7" s="12"/>
      <c r="H7" s="13"/>
      <c r="I7" s="52"/>
      <c r="J7" s="15"/>
      <c r="K7" s="5"/>
    </row>
    <row r="8" ht="14.25" customHeight="1">
      <c r="A8" s="36" t="s">
        <v>28</v>
      </c>
      <c r="B8" s="85" t="s">
        <v>333</v>
      </c>
      <c r="C8" s="82" t="s">
        <v>25</v>
      </c>
      <c r="D8" s="82" t="s">
        <v>114</v>
      </c>
      <c r="E8" s="83">
        <v>29.523999999999997</v>
      </c>
      <c r="F8" s="36"/>
      <c r="G8" s="12"/>
      <c r="H8" s="13"/>
      <c r="I8" s="52"/>
      <c r="J8" s="15"/>
      <c r="K8" s="5"/>
      <c r="P8" s="19"/>
    </row>
    <row r="9" ht="14.25" customHeight="1">
      <c r="A9" s="36" t="s">
        <v>32</v>
      </c>
      <c r="B9" s="85" t="s">
        <v>335</v>
      </c>
      <c r="C9" s="82" t="s">
        <v>336</v>
      </c>
      <c r="D9" s="82" t="s">
        <v>114</v>
      </c>
      <c r="E9" s="83">
        <v>49.166</v>
      </c>
      <c r="F9" s="36"/>
      <c r="G9" s="12"/>
      <c r="H9" s="13"/>
      <c r="I9" s="52"/>
      <c r="J9" s="15"/>
      <c r="K9" s="5"/>
      <c r="P9" s="19"/>
    </row>
    <row r="10" ht="14.25" customHeight="1">
      <c r="A10" s="36" t="s">
        <v>34</v>
      </c>
      <c r="B10" s="85" t="s">
        <v>337</v>
      </c>
      <c r="C10" s="82" t="s">
        <v>103</v>
      </c>
      <c r="D10" s="82" t="s">
        <v>114</v>
      </c>
      <c r="E10" s="83">
        <v>32.818</v>
      </c>
      <c r="F10" s="12"/>
      <c r="G10" s="12"/>
      <c r="H10" s="13"/>
      <c r="I10" s="52"/>
      <c r="J10" s="15"/>
      <c r="K10" s="5"/>
      <c r="P10" s="19"/>
    </row>
    <row r="11" ht="14.25" customHeight="1">
      <c r="A11" s="36" t="s">
        <v>36</v>
      </c>
      <c r="B11" s="81" t="s">
        <v>334</v>
      </c>
      <c r="C11" s="82" t="s">
        <v>103</v>
      </c>
      <c r="D11" s="76" t="s">
        <v>114</v>
      </c>
      <c r="E11" s="83">
        <v>61.0</v>
      </c>
      <c r="F11" s="36"/>
      <c r="G11" s="12"/>
      <c r="H11" s="13"/>
      <c r="I11" s="52"/>
      <c r="J11" s="15"/>
      <c r="K11" s="5"/>
      <c r="P11" s="19"/>
    </row>
    <row r="12" ht="14.25" customHeight="1">
      <c r="A12" s="7" t="s">
        <v>38</v>
      </c>
      <c r="B12" s="85" t="s">
        <v>338</v>
      </c>
      <c r="C12" s="82" t="s">
        <v>36</v>
      </c>
      <c r="D12" s="76" t="s">
        <v>114</v>
      </c>
      <c r="E12" s="83">
        <v>80.886</v>
      </c>
      <c r="F12" s="36"/>
      <c r="G12" s="12"/>
      <c r="H12" s="13"/>
      <c r="I12" s="52"/>
      <c r="J12" s="15"/>
      <c r="K12" s="5"/>
      <c r="P12" s="19"/>
    </row>
    <row r="13" ht="14.25" customHeight="1">
      <c r="A13" s="7" t="s">
        <v>43</v>
      </c>
      <c r="B13" s="81" t="s">
        <v>331</v>
      </c>
      <c r="C13" s="82" t="s">
        <v>38</v>
      </c>
      <c r="D13" s="82" t="s">
        <v>104</v>
      </c>
      <c r="E13" s="83">
        <v>63.074000000000005</v>
      </c>
      <c r="F13" s="36"/>
      <c r="G13" s="12"/>
      <c r="H13" s="13"/>
      <c r="I13" s="52"/>
      <c r="J13" s="15"/>
      <c r="P13" s="19"/>
    </row>
    <row r="14" ht="14.25" customHeight="1">
      <c r="A14" s="7" t="s">
        <v>46</v>
      </c>
      <c r="B14" s="81" t="s">
        <v>339</v>
      </c>
      <c r="C14" s="82" t="s">
        <v>43</v>
      </c>
      <c r="D14" s="82" t="s">
        <v>114</v>
      </c>
      <c r="E14" s="83">
        <v>56.608</v>
      </c>
      <c r="F14" s="36"/>
      <c r="G14" s="20"/>
      <c r="H14" s="13"/>
      <c r="I14" s="52"/>
      <c r="J14" s="15"/>
      <c r="P14" s="19"/>
    </row>
    <row r="15" ht="14.25" customHeight="1">
      <c r="A15" s="7" t="s">
        <v>50</v>
      </c>
      <c r="B15" s="81" t="s">
        <v>341</v>
      </c>
      <c r="C15" s="82" t="s">
        <v>342</v>
      </c>
      <c r="D15" s="82" t="s">
        <v>104</v>
      </c>
      <c r="E15" s="83">
        <v>82.472</v>
      </c>
      <c r="F15" s="36"/>
      <c r="G15" s="12"/>
      <c r="H15" s="13"/>
      <c r="I15" s="52"/>
      <c r="J15" s="15"/>
    </row>
    <row r="16" ht="14.25" customHeight="1">
      <c r="A16" s="7" t="s">
        <v>52</v>
      </c>
      <c r="B16" s="85" t="s">
        <v>340</v>
      </c>
      <c r="C16" s="76" t="s">
        <v>50</v>
      </c>
      <c r="D16" s="76" t="s">
        <v>114</v>
      </c>
      <c r="E16" s="83">
        <v>72.834</v>
      </c>
      <c r="F16" s="36"/>
      <c r="G16" s="12"/>
      <c r="H16" s="13"/>
      <c r="I16" s="52"/>
      <c r="J16" s="15"/>
    </row>
    <row r="17" ht="14.25" customHeight="1">
      <c r="A17" s="36" t="s">
        <v>54</v>
      </c>
      <c r="B17" s="81" t="s">
        <v>344</v>
      </c>
      <c r="C17" s="76" t="s">
        <v>345</v>
      </c>
      <c r="D17" s="76" t="s">
        <v>104</v>
      </c>
      <c r="E17" s="83">
        <v>85.278</v>
      </c>
      <c r="F17" s="36"/>
      <c r="G17" s="20"/>
      <c r="H17" s="13"/>
      <c r="I17" s="52"/>
      <c r="J17" s="15"/>
    </row>
    <row r="18" ht="14.25" customHeight="1">
      <c r="A18" s="7" t="s">
        <v>56</v>
      </c>
      <c r="B18" s="81" t="s">
        <v>327</v>
      </c>
      <c r="C18" s="82" t="s">
        <v>54</v>
      </c>
      <c r="D18" s="82" t="s">
        <v>104</v>
      </c>
      <c r="E18" s="83">
        <v>84.78999999999999</v>
      </c>
      <c r="F18" s="36"/>
      <c r="G18" s="20"/>
      <c r="H18" s="13"/>
      <c r="I18" s="52"/>
      <c r="J18" s="15"/>
    </row>
    <row r="19" ht="14.25" customHeight="1">
      <c r="A19" s="7" t="s">
        <v>57</v>
      </c>
      <c r="B19" s="81" t="s">
        <v>346</v>
      </c>
      <c r="C19" s="82" t="s">
        <v>348</v>
      </c>
      <c r="D19" s="82" t="s">
        <v>114</v>
      </c>
      <c r="E19" s="83">
        <v>116.50999999999999</v>
      </c>
      <c r="F19" s="36"/>
      <c r="G19" s="12"/>
      <c r="H19" s="13"/>
      <c r="I19" s="52"/>
      <c r="J19" s="15"/>
    </row>
    <row r="20" ht="14.25" customHeight="1">
      <c r="A20" s="7" t="s">
        <v>60</v>
      </c>
      <c r="B20" s="81" t="s">
        <v>347</v>
      </c>
      <c r="C20" s="82" t="s">
        <v>349</v>
      </c>
      <c r="D20" s="82" t="s">
        <v>114</v>
      </c>
      <c r="E20" s="83">
        <v>118.584</v>
      </c>
      <c r="F20" s="36"/>
      <c r="G20" s="12"/>
      <c r="H20" s="13"/>
      <c r="I20" s="52"/>
      <c r="J20" s="15"/>
    </row>
    <row r="21" ht="14.25" customHeight="1">
      <c r="A21" s="7" t="s">
        <v>63</v>
      </c>
      <c r="B21" s="81" t="s">
        <v>343</v>
      </c>
      <c r="C21" s="82" t="s">
        <v>57</v>
      </c>
      <c r="D21" s="82" t="s">
        <v>114</v>
      </c>
      <c r="E21" s="83">
        <v>23.057999999999996</v>
      </c>
      <c r="F21" s="36"/>
      <c r="G21" s="12"/>
      <c r="H21" s="13"/>
      <c r="I21" s="52"/>
      <c r="J21" s="15"/>
    </row>
    <row r="22" ht="14.25" customHeight="1">
      <c r="A22" s="7" t="s">
        <v>66</v>
      </c>
      <c r="B22" s="49" t="s">
        <v>379</v>
      </c>
      <c r="C22" s="9"/>
      <c r="D22" s="9"/>
      <c r="E22" s="10">
        <v>38.0</v>
      </c>
      <c r="F22" s="12"/>
      <c r="G22" s="12"/>
      <c r="H22" s="13"/>
      <c r="I22" s="52"/>
      <c r="J22" s="15"/>
    </row>
    <row r="23" ht="14.25" customHeight="1">
      <c r="A23" s="7" t="s">
        <v>75</v>
      </c>
      <c r="B23" s="85" t="s">
        <v>377</v>
      </c>
      <c r="C23" s="90"/>
      <c r="D23" s="9"/>
      <c r="E23" s="9">
        <v>51.2</v>
      </c>
      <c r="F23" s="12"/>
      <c r="G23" s="12"/>
      <c r="H23" s="13"/>
      <c r="I23" s="52"/>
      <c r="J23" s="15"/>
    </row>
    <row r="24" ht="14.25" customHeight="1">
      <c r="A24" s="96" t="s">
        <v>76</v>
      </c>
      <c r="B24" s="85" t="s">
        <v>378</v>
      </c>
      <c r="C24" s="117"/>
      <c r="D24" s="93"/>
      <c r="E24" s="9">
        <v>87.4</v>
      </c>
      <c r="F24" s="87"/>
      <c r="G24" s="87"/>
      <c r="H24" s="88"/>
      <c r="I24" s="52"/>
      <c r="J24" s="15"/>
    </row>
    <row r="25" ht="14.25" customHeight="1">
      <c r="A25" s="76" t="s">
        <v>380</v>
      </c>
      <c r="B25" s="85" t="s">
        <v>381</v>
      </c>
      <c r="C25" s="82"/>
      <c r="D25" s="76"/>
      <c r="E25" s="9">
        <v>69.6</v>
      </c>
      <c r="F25" s="75"/>
      <c r="G25" s="75"/>
      <c r="H25" s="75"/>
    </row>
    <row r="26" ht="14.25" customHeight="1">
      <c r="A26" s="76" t="s">
        <v>382</v>
      </c>
      <c r="B26" s="81" t="s">
        <v>373</v>
      </c>
      <c r="C26" s="82" t="s">
        <v>383</v>
      </c>
      <c r="D26" s="76" t="s">
        <v>104</v>
      </c>
      <c r="E26" s="7">
        <v>108.70199999999998</v>
      </c>
      <c r="F26" s="75"/>
      <c r="G26" s="75"/>
      <c r="H26" s="75"/>
    </row>
    <row r="27" ht="14.25" customHeight="1">
      <c r="A27" s="76" t="s">
        <v>79</v>
      </c>
      <c r="B27" s="81" t="s">
        <v>304</v>
      </c>
      <c r="C27" s="82" t="s">
        <v>79</v>
      </c>
      <c r="D27" s="76" t="s">
        <v>114</v>
      </c>
      <c r="E27" s="7">
        <v>93.208</v>
      </c>
      <c r="F27" s="75"/>
      <c r="G27" s="75"/>
      <c r="H27" s="75"/>
      <c r="N27" s="17"/>
    </row>
    <row r="28" ht="14.25" customHeight="1">
      <c r="A28" s="76" t="s">
        <v>384</v>
      </c>
      <c r="B28" s="81" t="s">
        <v>367</v>
      </c>
      <c r="C28" s="82" t="s">
        <v>103</v>
      </c>
      <c r="D28" s="76" t="s">
        <v>114</v>
      </c>
      <c r="E28" s="7">
        <v>27.694</v>
      </c>
      <c r="F28" s="75"/>
      <c r="G28" s="75"/>
      <c r="H28" s="75"/>
      <c r="N28" s="17"/>
    </row>
    <row r="29" ht="14.25" customHeight="1">
      <c r="A29" s="76" t="s">
        <v>84</v>
      </c>
      <c r="B29" s="81" t="s">
        <v>375</v>
      </c>
      <c r="C29" s="82" t="s">
        <v>385</v>
      </c>
      <c r="D29" s="76" t="s">
        <v>104</v>
      </c>
      <c r="E29" s="7">
        <v>75.152</v>
      </c>
      <c r="F29" s="75"/>
      <c r="G29" s="75"/>
      <c r="H29" s="75"/>
      <c r="N29" s="17"/>
    </row>
    <row r="30" ht="14.25" customHeight="1">
      <c r="A30" s="76" t="s">
        <v>386</v>
      </c>
      <c r="B30" s="81" t="s">
        <v>372</v>
      </c>
      <c r="C30" s="82" t="s">
        <v>386</v>
      </c>
      <c r="D30" s="76" t="s">
        <v>114</v>
      </c>
      <c r="E30" s="7">
        <v>146.644</v>
      </c>
      <c r="F30" s="75"/>
      <c r="G30" s="75"/>
      <c r="H30" s="75"/>
      <c r="N30" s="17"/>
    </row>
    <row r="31" ht="14.25" customHeight="1">
      <c r="A31" s="76" t="s">
        <v>387</v>
      </c>
      <c r="B31" s="81" t="s">
        <v>365</v>
      </c>
      <c r="C31" s="82" t="s">
        <v>82</v>
      </c>
      <c r="D31" s="76" t="s">
        <v>104</v>
      </c>
      <c r="E31" s="7">
        <v>84.668</v>
      </c>
      <c r="F31" s="75"/>
      <c r="G31" s="75"/>
      <c r="H31" s="75"/>
      <c r="N31" s="17"/>
    </row>
    <row r="32" ht="14.25" customHeight="1">
      <c r="A32" s="76" t="s">
        <v>388</v>
      </c>
      <c r="B32" s="81" t="s">
        <v>376</v>
      </c>
      <c r="C32" s="82" t="s">
        <v>388</v>
      </c>
      <c r="D32" s="76" t="s">
        <v>114</v>
      </c>
      <c r="E32" s="7">
        <v>125.782</v>
      </c>
      <c r="F32" s="75"/>
      <c r="G32" s="75"/>
      <c r="H32" s="75"/>
      <c r="N32" s="17"/>
    </row>
    <row r="33" ht="14.25" customHeight="1">
      <c r="A33" s="76" t="s">
        <v>389</v>
      </c>
      <c r="F33" s="75"/>
      <c r="G33" s="75"/>
      <c r="H33" s="75"/>
      <c r="N33" s="17"/>
    </row>
    <row r="34" ht="14.25" customHeight="1">
      <c r="B34" s="75"/>
      <c r="C34" s="75"/>
      <c r="D34" s="75"/>
      <c r="N34" s="17"/>
    </row>
    <row r="35" ht="14.25" customHeight="1">
      <c r="E35" s="79">
        <f>SUM(E3:E22)*1.21</f>
        <v>1500.037</v>
      </c>
      <c r="N35" s="17"/>
    </row>
    <row r="36" ht="14.25" customHeight="1">
      <c r="N36" s="17"/>
    </row>
    <row r="37" ht="14.25" customHeight="1"/>
    <row r="38" ht="14.25" customHeight="1">
      <c r="D38" s="89"/>
    </row>
    <row r="39" ht="14.25" customHeight="1">
      <c r="B39" s="28" t="s">
        <v>89</v>
      </c>
      <c r="D39" s="29">
        <v>3.0</v>
      </c>
    </row>
    <row r="40" ht="14.25" customHeight="1">
      <c r="B40" s="28" t="s">
        <v>90</v>
      </c>
      <c r="D40" s="29">
        <v>1.0</v>
      </c>
    </row>
    <row r="41" ht="14.25" customHeight="1">
      <c r="B41" s="28" t="s">
        <v>91</v>
      </c>
      <c r="D41" s="29">
        <v>1.0</v>
      </c>
    </row>
    <row r="42" ht="14.25" customHeight="1">
      <c r="B42" s="28" t="s">
        <v>92</v>
      </c>
      <c r="D42" s="30">
        <f>+D41*D40*D39</f>
        <v>3</v>
      </c>
    </row>
    <row r="43" ht="14.25" customHeight="1">
      <c r="B43" s="28" t="s">
        <v>93</v>
      </c>
      <c r="D43" s="30">
        <f>+D42*3600</f>
        <v>10800</v>
      </c>
    </row>
    <row r="44" ht="14.25" customHeight="1">
      <c r="B44" s="28" t="s">
        <v>4</v>
      </c>
      <c r="D44" s="31">
        <f>E35</f>
        <v>1500.037</v>
      </c>
    </row>
    <row r="45" ht="14.25" customHeight="1">
      <c r="B45" s="28" t="s">
        <v>94</v>
      </c>
      <c r="D45" s="32">
        <f>+D43/D44</f>
        <v>7.199822404</v>
      </c>
      <c r="E45" s="28" t="s">
        <v>95</v>
      </c>
      <c r="F45" s="6">
        <f>D45*0.9</f>
        <v>6.479840164</v>
      </c>
    </row>
    <row r="46" ht="14.25" customHeight="1">
      <c r="B46" s="28"/>
      <c r="D46" s="28"/>
    </row>
    <row r="47" ht="14.25" customHeight="1">
      <c r="B47" s="28" t="s">
        <v>96</v>
      </c>
      <c r="D47" s="28" t="s">
        <v>97</v>
      </c>
    </row>
    <row r="48" ht="14.25" customHeight="1">
      <c r="B48" s="28" t="s">
        <v>98</v>
      </c>
      <c r="D48" s="29">
        <v>105.9</v>
      </c>
    </row>
    <row r="49" ht="14.25" customHeight="1">
      <c r="B49" s="28" t="s">
        <v>99</v>
      </c>
      <c r="D49" s="29">
        <f>D48*D39</f>
        <v>317.7</v>
      </c>
    </row>
    <row r="50" ht="14.25" customHeight="1">
      <c r="B50" s="28" t="s">
        <v>95</v>
      </c>
      <c r="D50" s="33">
        <f>+D43/D49</f>
        <v>33.99433428</v>
      </c>
    </row>
    <row r="51" ht="14.25" customHeight="1">
      <c r="B51" s="28"/>
      <c r="D51" s="28"/>
    </row>
    <row r="52" ht="14.25" customHeight="1">
      <c r="B52" s="28" t="s">
        <v>100</v>
      </c>
      <c r="D52" s="33">
        <f>+D50*0.85</f>
        <v>28.89518414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autoFilter ref="$A$2:$H$35"/>
  <printOptions/>
  <pageMargins bottom="0.75" footer="0.0" header="0.0" left="0.7" right="0.7" top="0.75"/>
  <pageSetup scale="90" orientation="landscape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>
      <c r="A1" s="26" t="s">
        <v>390</v>
      </c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62" t="s">
        <v>391</v>
      </c>
      <c r="C3" s="82"/>
      <c r="D3" s="82"/>
      <c r="E3" s="84">
        <v>230.6</v>
      </c>
      <c r="F3" s="12"/>
      <c r="G3" s="12"/>
      <c r="H3" s="13"/>
      <c r="I3" s="52"/>
      <c r="J3" s="15"/>
      <c r="K3" s="4"/>
    </row>
    <row r="4" ht="14.25" customHeight="1">
      <c r="A4" s="7" t="s">
        <v>16</v>
      </c>
      <c r="B4" s="61" t="s">
        <v>393</v>
      </c>
      <c r="C4" s="82"/>
      <c r="D4" s="82"/>
      <c r="E4" s="84">
        <v>64.7</v>
      </c>
      <c r="F4" s="12"/>
      <c r="G4" s="12"/>
      <c r="H4" s="13"/>
      <c r="I4" s="52"/>
      <c r="J4" s="15"/>
      <c r="K4" s="4"/>
    </row>
    <row r="5" ht="14.25" customHeight="1">
      <c r="A5" s="36" t="s">
        <v>20</v>
      </c>
      <c r="B5" s="61" t="s">
        <v>395</v>
      </c>
      <c r="C5" s="76"/>
      <c r="D5" s="82"/>
      <c r="E5" s="84">
        <v>207.9</v>
      </c>
      <c r="F5" s="12"/>
      <c r="G5" s="12"/>
      <c r="H5" s="13"/>
      <c r="I5" s="52"/>
      <c r="J5" s="15"/>
      <c r="K5" s="4"/>
    </row>
    <row r="6" ht="14.25" customHeight="1">
      <c r="A6" s="36" t="s">
        <v>24</v>
      </c>
      <c r="B6" s="61" t="s">
        <v>397</v>
      </c>
      <c r="C6" s="82"/>
      <c r="D6" s="82"/>
      <c r="E6" s="84">
        <v>53.1</v>
      </c>
      <c r="F6" s="12"/>
      <c r="G6" s="12"/>
      <c r="H6" s="13"/>
      <c r="I6" s="52"/>
      <c r="J6" s="15"/>
      <c r="K6" s="5"/>
    </row>
    <row r="7" ht="14.25" customHeight="1">
      <c r="A7" s="36" t="s">
        <v>25</v>
      </c>
      <c r="B7" s="61" t="s">
        <v>399</v>
      </c>
      <c r="C7" s="82"/>
      <c r="D7" s="82"/>
      <c r="E7" s="84">
        <v>204.9</v>
      </c>
      <c r="F7" s="12"/>
      <c r="G7" s="12"/>
      <c r="H7" s="13"/>
      <c r="I7" s="52"/>
      <c r="J7" s="15"/>
      <c r="K7" s="5"/>
    </row>
    <row r="8" ht="14.25" customHeight="1">
      <c r="A8" s="36" t="s">
        <v>28</v>
      </c>
      <c r="B8" s="61" t="s">
        <v>400</v>
      </c>
      <c r="C8" s="82"/>
      <c r="D8" s="82"/>
      <c r="E8" s="84">
        <v>105.6</v>
      </c>
      <c r="F8" s="36"/>
      <c r="G8" s="12"/>
      <c r="H8" s="13"/>
      <c r="I8" s="52"/>
      <c r="J8" s="15"/>
      <c r="K8" s="5"/>
      <c r="P8" s="19"/>
    </row>
    <row r="9" ht="14.25" customHeight="1">
      <c r="A9" s="36" t="s">
        <v>32</v>
      </c>
      <c r="B9" s="61" t="s">
        <v>402</v>
      </c>
      <c r="C9" s="82"/>
      <c r="D9" s="82"/>
      <c r="E9" s="84">
        <v>10.3</v>
      </c>
      <c r="F9" s="36"/>
      <c r="G9" s="12"/>
      <c r="H9" s="13"/>
      <c r="I9" s="52"/>
      <c r="J9" s="15"/>
      <c r="K9" s="5"/>
      <c r="P9" s="19"/>
    </row>
    <row r="10" ht="14.25" customHeight="1">
      <c r="A10" s="36" t="s">
        <v>34</v>
      </c>
      <c r="B10" s="61" t="s">
        <v>398</v>
      </c>
      <c r="C10" s="82"/>
      <c r="D10" s="82"/>
      <c r="E10" s="84">
        <v>27.1</v>
      </c>
      <c r="F10" s="12"/>
      <c r="G10" s="12"/>
      <c r="H10" s="13"/>
      <c r="I10" s="52"/>
      <c r="J10" s="15"/>
      <c r="K10" s="5"/>
      <c r="P10" s="19"/>
    </row>
    <row r="11" ht="14.25" customHeight="1">
      <c r="A11" s="36" t="s">
        <v>36</v>
      </c>
      <c r="B11" s="61" t="s">
        <v>396</v>
      </c>
      <c r="C11" s="82"/>
      <c r="D11" s="76"/>
      <c r="E11" s="84">
        <v>60.9</v>
      </c>
      <c r="F11" s="36"/>
      <c r="G11" s="12"/>
      <c r="H11" s="13"/>
      <c r="I11" s="52"/>
      <c r="J11" s="15"/>
      <c r="K11" s="5"/>
      <c r="P11" s="19"/>
    </row>
    <row r="12" ht="14.25" customHeight="1">
      <c r="A12" s="7" t="s">
        <v>38</v>
      </c>
      <c r="B12" s="61" t="s">
        <v>404</v>
      </c>
      <c r="C12" s="82"/>
      <c r="D12" s="76"/>
      <c r="E12" s="84">
        <v>101.8</v>
      </c>
      <c r="F12" s="36"/>
      <c r="G12" s="12"/>
      <c r="H12" s="13"/>
      <c r="I12" s="52"/>
      <c r="J12" s="15"/>
      <c r="K12" s="5"/>
      <c r="P12" s="19"/>
    </row>
    <row r="13" ht="14.25" customHeight="1">
      <c r="A13" s="7" t="s">
        <v>43</v>
      </c>
      <c r="B13" s="61" t="s">
        <v>401</v>
      </c>
      <c r="C13" s="82"/>
      <c r="D13" s="82"/>
      <c r="E13" s="84">
        <v>60.0</v>
      </c>
      <c r="F13" s="36"/>
      <c r="G13" s="12"/>
      <c r="H13" s="13"/>
      <c r="I13" s="52"/>
      <c r="J13" s="15"/>
      <c r="P13" s="19"/>
    </row>
    <row r="14" ht="14.25" customHeight="1">
      <c r="A14" s="7" t="s">
        <v>46</v>
      </c>
      <c r="B14" s="61" t="s">
        <v>392</v>
      </c>
      <c r="C14" s="82"/>
      <c r="D14" s="82"/>
      <c r="E14" s="84">
        <v>232.4</v>
      </c>
      <c r="F14" s="36"/>
      <c r="G14" s="20"/>
      <c r="H14" s="13"/>
      <c r="I14" s="52"/>
      <c r="J14" s="15"/>
      <c r="P14" s="19"/>
    </row>
    <row r="15" ht="14.25" customHeight="1">
      <c r="A15" s="7" t="s">
        <v>50</v>
      </c>
      <c r="B15" s="61" t="s">
        <v>403</v>
      </c>
      <c r="C15" s="82"/>
      <c r="D15" s="82"/>
      <c r="E15" s="84">
        <v>120.3</v>
      </c>
      <c r="F15" s="36"/>
      <c r="G15" s="12"/>
      <c r="H15" s="13"/>
      <c r="I15" s="52"/>
      <c r="J15" s="15"/>
    </row>
    <row r="16" ht="14.25" customHeight="1">
      <c r="A16" s="7" t="s">
        <v>52</v>
      </c>
      <c r="B16" s="61" t="s">
        <v>407</v>
      </c>
      <c r="C16" s="76"/>
      <c r="D16" s="76"/>
      <c r="E16" s="84">
        <v>90.7</v>
      </c>
      <c r="F16" s="36"/>
      <c r="G16" s="12"/>
      <c r="H16" s="13"/>
      <c r="I16" s="52"/>
      <c r="J16" s="15"/>
    </row>
    <row r="17" ht="14.25" customHeight="1">
      <c r="A17" s="36" t="s">
        <v>54</v>
      </c>
      <c r="B17" s="61" t="s">
        <v>409</v>
      </c>
      <c r="C17" s="76"/>
      <c r="D17" s="76"/>
      <c r="E17" s="84">
        <v>120.9</v>
      </c>
      <c r="F17" s="36"/>
      <c r="G17" s="20"/>
      <c r="H17" s="13"/>
      <c r="I17" s="52"/>
      <c r="J17" s="15"/>
    </row>
    <row r="18" ht="14.25" customHeight="1">
      <c r="A18" s="7" t="s">
        <v>56</v>
      </c>
      <c r="B18" s="61" t="s">
        <v>410</v>
      </c>
      <c r="C18" s="82"/>
      <c r="D18" s="82"/>
      <c r="E18" s="84">
        <v>58.5</v>
      </c>
      <c r="F18" s="36"/>
      <c r="G18" s="20"/>
      <c r="H18" s="13"/>
      <c r="I18" s="52"/>
      <c r="J18" s="15"/>
    </row>
    <row r="19" ht="14.25" customHeight="1">
      <c r="A19" s="7" t="s">
        <v>57</v>
      </c>
      <c r="B19" s="61" t="s">
        <v>394</v>
      </c>
      <c r="C19" s="82"/>
      <c r="D19" s="82"/>
      <c r="E19" s="84">
        <v>108.0</v>
      </c>
      <c r="F19" s="36"/>
      <c r="G19" s="12"/>
      <c r="H19" s="13"/>
      <c r="I19" s="52"/>
      <c r="J19" s="15"/>
    </row>
    <row r="20" ht="14.25" customHeight="1">
      <c r="A20" s="7" t="s">
        <v>60</v>
      </c>
      <c r="B20" s="61" t="s">
        <v>406</v>
      </c>
      <c r="C20" s="82"/>
      <c r="D20" s="82"/>
      <c r="E20" s="84">
        <v>45.5</v>
      </c>
      <c r="F20" s="36"/>
      <c r="G20" s="12"/>
      <c r="H20" s="13"/>
      <c r="I20" s="52"/>
      <c r="J20" s="15"/>
    </row>
    <row r="21" ht="14.25" customHeight="1">
      <c r="A21" s="7" t="s">
        <v>63</v>
      </c>
      <c r="B21" s="61" t="s">
        <v>412</v>
      </c>
      <c r="C21" s="82"/>
      <c r="D21" s="82"/>
      <c r="E21" s="84">
        <v>268.4</v>
      </c>
      <c r="F21" s="36"/>
      <c r="G21" s="12"/>
      <c r="H21" s="13"/>
      <c r="I21" s="52"/>
      <c r="J21" s="15"/>
    </row>
    <row r="22" ht="14.25" customHeight="1">
      <c r="A22" s="7" t="s">
        <v>66</v>
      </c>
      <c r="B22" s="61" t="s">
        <v>411</v>
      </c>
      <c r="C22" s="9"/>
      <c r="D22" s="9"/>
      <c r="E22" s="10">
        <v>65.8</v>
      </c>
      <c r="F22" s="12"/>
      <c r="G22" s="12"/>
      <c r="H22" s="13"/>
      <c r="I22" s="52"/>
      <c r="J22" s="15"/>
    </row>
    <row r="23" ht="14.25" customHeight="1">
      <c r="A23" s="7" t="s">
        <v>75</v>
      </c>
      <c r="B23" s="61" t="s">
        <v>405</v>
      </c>
      <c r="C23" s="90"/>
      <c r="D23" s="9"/>
      <c r="E23" s="9">
        <v>123.6</v>
      </c>
      <c r="F23" s="12"/>
      <c r="G23" s="12"/>
      <c r="H23" s="13"/>
      <c r="I23" s="52"/>
      <c r="J23" s="15"/>
    </row>
    <row r="24" ht="14.25" customHeight="1">
      <c r="A24" s="96" t="s">
        <v>76</v>
      </c>
      <c r="B24" s="61" t="s">
        <v>408</v>
      </c>
      <c r="C24" s="117"/>
      <c r="D24" s="93"/>
      <c r="E24" s="9">
        <v>160.4</v>
      </c>
      <c r="F24" s="87"/>
      <c r="G24" s="87"/>
      <c r="H24" s="88"/>
      <c r="I24" s="52"/>
      <c r="J24" s="15"/>
    </row>
    <row r="25" ht="14.25" customHeight="1">
      <c r="A25" s="76" t="s">
        <v>380</v>
      </c>
      <c r="B25" s="61" t="s">
        <v>413</v>
      </c>
      <c r="C25" s="82"/>
      <c r="D25" s="76"/>
      <c r="E25" s="9">
        <v>229.6</v>
      </c>
      <c r="F25" s="75"/>
      <c r="G25" s="75"/>
      <c r="H25" s="75"/>
    </row>
    <row r="26" ht="14.25" customHeight="1">
      <c r="A26" s="76" t="s">
        <v>382</v>
      </c>
      <c r="B26" s="61" t="s">
        <v>414</v>
      </c>
      <c r="C26" s="82"/>
      <c r="D26" s="76"/>
      <c r="E26" s="9">
        <v>60.8</v>
      </c>
      <c r="F26" s="75"/>
      <c r="G26" s="75"/>
      <c r="H26" s="75"/>
    </row>
    <row r="27" ht="14.25" customHeight="1">
      <c r="A27" s="76" t="s">
        <v>79</v>
      </c>
      <c r="B27" s="81" t="s">
        <v>331</v>
      </c>
      <c r="C27" s="82"/>
      <c r="D27" s="82"/>
      <c r="E27" s="84">
        <v>205.074</v>
      </c>
      <c r="F27" s="75"/>
      <c r="G27" s="75"/>
      <c r="H27" s="75"/>
      <c r="N27" s="17"/>
    </row>
    <row r="28" ht="14.25" customHeight="1">
      <c r="A28" s="76" t="s">
        <v>384</v>
      </c>
      <c r="B28" s="81" t="s">
        <v>344</v>
      </c>
      <c r="C28" s="76"/>
      <c r="D28" s="76"/>
      <c r="E28" s="83">
        <v>85.278</v>
      </c>
      <c r="F28" s="75"/>
      <c r="G28" s="75"/>
      <c r="H28" s="75"/>
      <c r="N28" s="17"/>
    </row>
    <row r="29" ht="14.25" customHeight="1">
      <c r="A29" s="76" t="s">
        <v>84</v>
      </c>
      <c r="B29" s="85" t="s">
        <v>332</v>
      </c>
      <c r="C29" s="82"/>
      <c r="D29" s="82"/>
      <c r="E29" s="84">
        <v>28.056</v>
      </c>
      <c r="F29" s="75"/>
      <c r="G29" s="75"/>
      <c r="H29" s="75"/>
      <c r="N29" s="17"/>
    </row>
    <row r="30" ht="14.25" customHeight="1">
      <c r="A30" s="76" t="s">
        <v>386</v>
      </c>
      <c r="B30" s="85" t="s">
        <v>333</v>
      </c>
      <c r="C30" s="82"/>
      <c r="D30" s="82"/>
      <c r="E30" s="84">
        <v>40.524</v>
      </c>
      <c r="F30" s="75"/>
      <c r="G30" s="75"/>
      <c r="H30" s="75"/>
      <c r="N30" s="17"/>
    </row>
    <row r="31" ht="14.25" customHeight="1">
      <c r="A31" s="118" t="s">
        <v>387</v>
      </c>
      <c r="B31" s="119" t="s">
        <v>337</v>
      </c>
      <c r="C31" s="120"/>
      <c r="D31" s="120"/>
      <c r="E31" s="84">
        <v>42.818</v>
      </c>
      <c r="F31" s="121"/>
      <c r="G31" s="121"/>
      <c r="H31" s="121"/>
      <c r="N31" s="17"/>
    </row>
    <row r="32" ht="14.25" customHeight="1">
      <c r="A32" s="122" t="s">
        <v>388</v>
      </c>
      <c r="B32" s="123"/>
      <c r="C32" s="9"/>
      <c r="D32" s="122"/>
      <c r="E32" s="7"/>
      <c r="F32" s="124"/>
      <c r="G32" s="124"/>
      <c r="H32" s="124"/>
      <c r="N32" s="17"/>
    </row>
    <row r="33" ht="14.25" customHeight="1">
      <c r="A33" s="122" t="s">
        <v>389</v>
      </c>
      <c r="B33" s="124"/>
      <c r="C33" s="124"/>
      <c r="D33" s="124"/>
      <c r="E33" s="124"/>
      <c r="F33" s="124"/>
      <c r="G33" s="124"/>
      <c r="H33" s="124"/>
      <c r="N33" s="17"/>
    </row>
    <row r="34" ht="14.25" customHeight="1">
      <c r="A34" s="124"/>
      <c r="B34" s="124"/>
      <c r="C34" s="124"/>
      <c r="D34" s="124"/>
      <c r="E34" s="124"/>
      <c r="F34" s="124"/>
      <c r="G34" s="124"/>
      <c r="H34" s="124"/>
      <c r="N34" s="17"/>
    </row>
    <row r="35" ht="14.25" customHeight="1">
      <c r="A35" s="124"/>
      <c r="B35" s="124"/>
      <c r="C35" s="124"/>
      <c r="D35" s="124"/>
      <c r="E35" s="125">
        <f>SUM(E3:E33)</f>
        <v>3213.55</v>
      </c>
      <c r="F35" s="124"/>
      <c r="G35" s="124"/>
      <c r="H35" s="124"/>
      <c r="N35" s="17"/>
    </row>
    <row r="36" ht="14.25" customHeight="1">
      <c r="N36" s="17"/>
    </row>
    <row r="37" ht="14.25" customHeight="1"/>
    <row r="38" ht="14.25" customHeight="1">
      <c r="D38" s="89"/>
    </row>
    <row r="39" ht="14.25" customHeight="1">
      <c r="B39" s="28" t="s">
        <v>89</v>
      </c>
      <c r="D39" s="29">
        <v>4.0</v>
      </c>
    </row>
    <row r="40" ht="14.25" customHeight="1">
      <c r="B40" s="28" t="s">
        <v>90</v>
      </c>
      <c r="D40" s="29">
        <v>1.0</v>
      </c>
    </row>
    <row r="41" ht="14.25" customHeight="1">
      <c r="B41" s="28" t="s">
        <v>91</v>
      </c>
      <c r="D41" s="29">
        <v>1.0</v>
      </c>
    </row>
    <row r="42" ht="14.25" customHeight="1">
      <c r="B42" s="28" t="s">
        <v>92</v>
      </c>
      <c r="D42" s="30">
        <f>+D41*D40*D39</f>
        <v>4</v>
      </c>
    </row>
    <row r="43" ht="14.25" customHeight="1">
      <c r="B43" s="28" t="s">
        <v>93</v>
      </c>
      <c r="D43" s="30">
        <f>+D42*3600</f>
        <v>14400</v>
      </c>
    </row>
    <row r="44" ht="14.25" customHeight="1">
      <c r="B44" s="28" t="s">
        <v>4</v>
      </c>
      <c r="D44" s="31">
        <f>E35</f>
        <v>3213.55</v>
      </c>
    </row>
    <row r="45" ht="14.25" customHeight="1">
      <c r="B45" s="28" t="s">
        <v>94</v>
      </c>
      <c r="D45" s="32">
        <f>+D43/D44</f>
        <v>4.481025657</v>
      </c>
      <c r="E45" s="28" t="s">
        <v>95</v>
      </c>
      <c r="F45" s="6">
        <f>D45*0.9</f>
        <v>4.032923091</v>
      </c>
    </row>
    <row r="46" ht="14.25" customHeight="1">
      <c r="B46" s="28"/>
      <c r="D46" s="28"/>
    </row>
    <row r="47" ht="14.25" customHeight="1">
      <c r="B47" s="28" t="s">
        <v>96</v>
      </c>
      <c r="D47" s="28" t="s">
        <v>97</v>
      </c>
    </row>
    <row r="48" ht="14.25" customHeight="1">
      <c r="B48" s="28" t="s">
        <v>98</v>
      </c>
      <c r="D48" s="29">
        <v>105.9</v>
      </c>
    </row>
    <row r="49" ht="14.25" customHeight="1">
      <c r="B49" s="28" t="s">
        <v>99</v>
      </c>
      <c r="D49" s="29">
        <f>D48*D39</f>
        <v>423.6</v>
      </c>
    </row>
    <row r="50" ht="14.25" customHeight="1">
      <c r="B50" s="28" t="s">
        <v>95</v>
      </c>
      <c r="D50" s="33">
        <f>+D43/D49</f>
        <v>33.99433428</v>
      </c>
    </row>
    <row r="51" ht="14.25" customHeight="1">
      <c r="B51" s="28"/>
      <c r="D51" s="28"/>
    </row>
    <row r="52" ht="14.25" customHeight="1">
      <c r="B52" s="28" t="s">
        <v>100</v>
      </c>
      <c r="D52" s="33">
        <f>+D50*0.85</f>
        <v>28.89518414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autoFilter ref="$A$2:$H$35"/>
  <printOptions/>
  <pageMargins bottom="0.75" footer="0.0" header="0.0" left="0.7" right="0.7" top="0.75"/>
  <pageSetup scale="70" orientation="landscape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62" t="s">
        <v>415</v>
      </c>
      <c r="C3" s="9"/>
      <c r="D3" s="7"/>
      <c r="E3" s="35">
        <v>155.20535</v>
      </c>
      <c r="F3" s="12"/>
      <c r="G3" s="12"/>
      <c r="H3" s="13"/>
      <c r="I3" s="52"/>
      <c r="J3" s="15"/>
      <c r="K3" s="4"/>
    </row>
    <row r="4" ht="14.25" customHeight="1">
      <c r="A4" s="7" t="s">
        <v>16</v>
      </c>
      <c r="B4" s="61" t="s">
        <v>417</v>
      </c>
      <c r="C4" s="9"/>
      <c r="D4" s="7"/>
      <c r="E4" s="35">
        <v>94.60490000000001</v>
      </c>
      <c r="F4" s="12"/>
      <c r="G4" s="12"/>
      <c r="H4" s="13"/>
      <c r="I4" s="52"/>
      <c r="J4" s="15"/>
      <c r="K4" s="4"/>
    </row>
    <row r="5" ht="14.25" customHeight="1">
      <c r="A5" s="36" t="s">
        <v>20</v>
      </c>
      <c r="B5" s="91" t="s">
        <v>419</v>
      </c>
      <c r="C5" s="90"/>
      <c r="D5" s="7"/>
      <c r="E5" s="35">
        <v>137.50162500000002</v>
      </c>
      <c r="F5" s="12"/>
      <c r="G5" s="12"/>
      <c r="H5" s="13"/>
      <c r="I5" s="52"/>
      <c r="J5" s="15"/>
      <c r="K5" s="4"/>
    </row>
    <row r="6" ht="14.25" customHeight="1">
      <c r="A6" s="36" t="s">
        <v>24</v>
      </c>
      <c r="B6" s="91" t="s">
        <v>421</v>
      </c>
      <c r="C6" s="90"/>
      <c r="D6" s="7"/>
      <c r="E6" s="35">
        <v>65.8922</v>
      </c>
      <c r="F6" s="12"/>
      <c r="G6" s="12"/>
      <c r="H6" s="13"/>
      <c r="I6" s="52"/>
      <c r="J6" s="15"/>
      <c r="K6" s="5"/>
    </row>
    <row r="7" ht="14.25" customHeight="1">
      <c r="A7" s="36" t="s">
        <v>25</v>
      </c>
      <c r="B7" s="91" t="s">
        <v>423</v>
      </c>
      <c r="C7" s="90"/>
      <c r="D7" s="7"/>
      <c r="E7" s="35">
        <v>107.019925</v>
      </c>
      <c r="F7" s="12"/>
      <c r="G7" s="12"/>
      <c r="H7" s="13"/>
      <c r="I7" s="52"/>
      <c r="J7" s="15"/>
      <c r="K7" s="5"/>
    </row>
    <row r="8" ht="14.25" customHeight="1">
      <c r="A8" s="36" t="s">
        <v>28</v>
      </c>
      <c r="B8" s="91" t="s">
        <v>425</v>
      </c>
      <c r="C8" s="90"/>
      <c r="D8" s="7"/>
      <c r="E8" s="35">
        <v>58.009475</v>
      </c>
      <c r="F8" s="36"/>
      <c r="G8" s="12"/>
      <c r="H8" s="13"/>
      <c r="I8" s="52"/>
      <c r="J8" s="15"/>
      <c r="K8" s="5"/>
      <c r="P8" s="19"/>
    </row>
    <row r="9" ht="14.25" customHeight="1">
      <c r="A9" s="36" t="s">
        <v>32</v>
      </c>
      <c r="B9" s="91" t="s">
        <v>422</v>
      </c>
      <c r="C9" s="90"/>
      <c r="D9" s="7"/>
      <c r="E9" s="35">
        <v>13.92874</v>
      </c>
      <c r="F9" s="36"/>
      <c r="G9" s="12"/>
      <c r="H9" s="13"/>
      <c r="I9" s="52"/>
      <c r="J9" s="15"/>
      <c r="K9" s="5"/>
      <c r="P9" s="19"/>
    </row>
    <row r="10" ht="14.25" customHeight="1">
      <c r="A10" s="36" t="s">
        <v>34</v>
      </c>
      <c r="B10" s="91" t="s">
        <v>428</v>
      </c>
      <c r="C10" s="90"/>
      <c r="D10" s="7"/>
      <c r="E10" s="35">
        <v>82.96732</v>
      </c>
      <c r="F10" s="12"/>
      <c r="G10" s="12"/>
      <c r="H10" s="13"/>
      <c r="I10" s="52"/>
      <c r="J10" s="15"/>
      <c r="K10" s="5"/>
      <c r="P10" s="19"/>
    </row>
    <row r="11" ht="14.25" customHeight="1">
      <c r="A11" s="36" t="s">
        <v>36</v>
      </c>
      <c r="B11" s="91" t="s">
        <v>430</v>
      </c>
      <c r="C11" s="90"/>
      <c r="D11" s="7"/>
      <c r="E11" s="35">
        <v>163.74839999999995</v>
      </c>
      <c r="F11" s="36"/>
      <c r="G11" s="12"/>
      <c r="H11" s="13"/>
      <c r="I11" s="52"/>
      <c r="J11" s="15"/>
      <c r="K11" s="5"/>
      <c r="P11" s="19"/>
    </row>
    <row r="12" ht="14.25" customHeight="1">
      <c r="A12" s="7" t="s">
        <v>38</v>
      </c>
      <c r="B12" s="61" t="s">
        <v>424</v>
      </c>
      <c r="C12" s="9"/>
      <c r="D12" s="7"/>
      <c r="E12" s="35">
        <v>166.44216</v>
      </c>
      <c r="F12" s="36"/>
      <c r="G12" s="12"/>
      <c r="H12" s="13"/>
      <c r="I12" s="52"/>
      <c r="J12" s="15"/>
      <c r="K12" s="5"/>
      <c r="P12" s="19"/>
    </row>
    <row r="13" ht="14.25" customHeight="1">
      <c r="A13" s="7" t="s">
        <v>43</v>
      </c>
      <c r="B13" s="61" t="s">
        <v>416</v>
      </c>
      <c r="C13" s="92"/>
      <c r="D13" s="7"/>
      <c r="E13" s="35">
        <v>51.595324999999995</v>
      </c>
      <c r="F13" s="36"/>
      <c r="G13" s="12"/>
      <c r="H13" s="13"/>
      <c r="I13" s="52"/>
      <c r="J13" s="15"/>
      <c r="P13" s="19"/>
    </row>
    <row r="14" ht="14.25" customHeight="1">
      <c r="A14" s="7" t="s">
        <v>46</v>
      </c>
      <c r="B14" s="91" t="s">
        <v>427</v>
      </c>
      <c r="C14" s="9"/>
      <c r="D14" s="7"/>
      <c r="E14" s="35">
        <v>50.064733333333336</v>
      </c>
      <c r="F14" s="36"/>
      <c r="G14" s="20"/>
      <c r="H14" s="13"/>
      <c r="I14" s="52"/>
      <c r="J14" s="15"/>
      <c r="P14" s="19"/>
    </row>
    <row r="15" ht="14.25" customHeight="1">
      <c r="A15" s="7" t="s">
        <v>50</v>
      </c>
      <c r="B15" s="61" t="s">
        <v>432</v>
      </c>
      <c r="C15" s="9"/>
      <c r="D15" s="7"/>
      <c r="E15" s="35">
        <v>89.25520000000002</v>
      </c>
      <c r="F15" s="36"/>
      <c r="G15" s="12"/>
      <c r="H15" s="13"/>
      <c r="I15" s="52"/>
      <c r="J15" s="15"/>
    </row>
    <row r="16" ht="14.25" customHeight="1">
      <c r="A16" s="7" t="s">
        <v>52</v>
      </c>
      <c r="B16" s="91" t="s">
        <v>433</v>
      </c>
      <c r="C16" s="9"/>
      <c r="D16" s="7"/>
      <c r="E16" s="35">
        <v>272.34669999999994</v>
      </c>
      <c r="F16" s="36"/>
      <c r="G16" s="12"/>
      <c r="H16" s="13"/>
      <c r="I16" s="52"/>
      <c r="J16" s="15"/>
    </row>
    <row r="17" ht="14.25" customHeight="1">
      <c r="A17" s="36" t="s">
        <v>54</v>
      </c>
      <c r="B17" s="61" t="s">
        <v>435</v>
      </c>
      <c r="C17" s="93" t="s">
        <v>436</v>
      </c>
      <c r="D17" s="7"/>
      <c r="E17" s="35">
        <v>47.628800000000005</v>
      </c>
      <c r="F17" s="36"/>
      <c r="G17" s="20"/>
      <c r="H17" s="13"/>
      <c r="I17" s="52"/>
      <c r="J17" s="15"/>
    </row>
    <row r="18" ht="14.25" customHeight="1">
      <c r="A18" s="36" t="s">
        <v>56</v>
      </c>
      <c r="B18" s="61" t="s">
        <v>429</v>
      </c>
      <c r="C18" s="76"/>
      <c r="D18" s="7"/>
      <c r="E18" s="35">
        <v>55.225739999999995</v>
      </c>
      <c r="F18" s="36"/>
      <c r="G18" s="20"/>
      <c r="H18" s="13"/>
      <c r="I18" s="52"/>
      <c r="J18" s="15"/>
    </row>
    <row r="19" ht="14.25" customHeight="1">
      <c r="A19" s="36" t="s">
        <v>57</v>
      </c>
      <c r="B19" s="91" t="s">
        <v>438</v>
      </c>
      <c r="C19" s="76"/>
      <c r="D19" s="7"/>
      <c r="E19" s="35">
        <v>197.61926000000003</v>
      </c>
      <c r="F19" s="36"/>
      <c r="G19" s="12"/>
      <c r="H19" s="13"/>
      <c r="I19" s="52"/>
      <c r="J19" s="15"/>
    </row>
    <row r="20" ht="14.25" customHeight="1">
      <c r="A20" s="36" t="s">
        <v>60</v>
      </c>
      <c r="B20" s="61" t="s">
        <v>431</v>
      </c>
      <c r="C20" s="76"/>
      <c r="D20" s="7"/>
      <c r="E20" s="35">
        <v>40.063275</v>
      </c>
      <c r="F20" s="36"/>
      <c r="G20" s="12"/>
      <c r="H20" s="13"/>
      <c r="I20" s="52"/>
      <c r="J20" s="15"/>
    </row>
    <row r="21" ht="14.25" customHeight="1">
      <c r="A21" s="7" t="s">
        <v>63</v>
      </c>
      <c r="B21" s="61" t="s">
        <v>418</v>
      </c>
      <c r="C21" s="76"/>
      <c r="D21" s="7"/>
      <c r="E21" s="35">
        <v>240.14235999999994</v>
      </c>
      <c r="F21" s="36"/>
      <c r="G21" s="12"/>
      <c r="H21" s="13"/>
      <c r="I21" s="52"/>
      <c r="J21" s="15"/>
    </row>
    <row r="22" ht="14.25" customHeight="1">
      <c r="A22" s="7" t="s">
        <v>66</v>
      </c>
      <c r="B22" s="126" t="s">
        <v>439</v>
      </c>
      <c r="C22" s="98"/>
      <c r="D22" s="7"/>
      <c r="E22" s="35">
        <v>53.51407999999999</v>
      </c>
      <c r="F22" s="12"/>
      <c r="G22" s="12"/>
      <c r="H22" s="13"/>
      <c r="I22" s="52"/>
      <c r="J22" s="15"/>
    </row>
    <row r="23" ht="14.25" customHeight="1">
      <c r="A23" s="7" t="s">
        <v>68</v>
      </c>
      <c r="B23" s="126" t="s">
        <v>440</v>
      </c>
      <c r="C23" s="9"/>
      <c r="D23" s="7"/>
      <c r="E23" s="35">
        <v>188.85599999999997</v>
      </c>
      <c r="F23" s="36"/>
      <c r="G23" s="20"/>
      <c r="H23" s="13"/>
      <c r="I23" s="52"/>
      <c r="J23" s="15"/>
    </row>
    <row r="24" ht="14.25" customHeight="1">
      <c r="A24" s="7" t="s">
        <v>70</v>
      </c>
      <c r="B24" s="126" t="s">
        <v>420</v>
      </c>
      <c r="C24" s="9"/>
      <c r="D24" s="7"/>
      <c r="E24" s="35">
        <v>206.24953999999997</v>
      </c>
      <c r="F24" s="12"/>
      <c r="G24" s="12"/>
      <c r="H24" s="13"/>
      <c r="I24" s="52"/>
      <c r="J24" s="15"/>
    </row>
    <row r="25" ht="14.25" customHeight="1">
      <c r="A25" s="7" t="s">
        <v>71</v>
      </c>
      <c r="B25" s="126" t="s">
        <v>437</v>
      </c>
      <c r="C25" s="9"/>
      <c r="D25" s="7"/>
      <c r="E25" s="35">
        <v>318.08083999999997</v>
      </c>
      <c r="F25" s="12"/>
      <c r="G25" s="12"/>
      <c r="H25" s="13"/>
      <c r="I25" s="52"/>
      <c r="J25" s="15"/>
    </row>
    <row r="26" ht="14.25" customHeight="1">
      <c r="A26" s="7" t="s">
        <v>75</v>
      </c>
      <c r="B26" s="126" t="s">
        <v>434</v>
      </c>
      <c r="C26" s="9"/>
      <c r="D26" s="7"/>
      <c r="E26" s="35">
        <v>360.49291999999997</v>
      </c>
      <c r="F26" s="12"/>
      <c r="G26" s="12"/>
      <c r="H26" s="13"/>
      <c r="I26" s="52"/>
      <c r="J26" s="15"/>
    </row>
    <row r="27" ht="14.25" customHeight="1">
      <c r="A27" s="96" t="s">
        <v>76</v>
      </c>
      <c r="B27" s="126" t="s">
        <v>426</v>
      </c>
      <c r="C27" s="93"/>
      <c r="D27" s="96"/>
      <c r="E27" s="127">
        <v>274.75986</v>
      </c>
      <c r="F27" s="87"/>
      <c r="G27" s="87"/>
      <c r="H27" s="88"/>
      <c r="I27" s="52"/>
      <c r="J27" s="15"/>
    </row>
    <row r="28" ht="14.25" customHeight="1">
      <c r="A28" s="76" t="s">
        <v>380</v>
      </c>
      <c r="B28" s="126" t="s">
        <v>441</v>
      </c>
      <c r="C28" s="82"/>
      <c r="D28" s="75"/>
      <c r="E28" s="75">
        <v>286.68901999999997</v>
      </c>
      <c r="F28" s="75"/>
      <c r="G28" s="75"/>
      <c r="H28" s="75"/>
    </row>
    <row r="29" ht="14.25" customHeight="1">
      <c r="A29" s="76" t="s">
        <v>77</v>
      </c>
      <c r="B29" s="61" t="s">
        <v>442</v>
      </c>
      <c r="C29" s="82"/>
      <c r="D29" s="75"/>
      <c r="E29" s="75">
        <v>115.04234</v>
      </c>
      <c r="F29" s="75"/>
      <c r="G29" s="75"/>
      <c r="H29" s="75"/>
    </row>
    <row r="30" ht="14.25" customHeight="1">
      <c r="A30" s="76" t="s">
        <v>79</v>
      </c>
      <c r="B30" s="126" t="s">
        <v>443</v>
      </c>
      <c r="C30" s="82"/>
      <c r="D30" s="75"/>
      <c r="E30" s="75">
        <v>376.99525000000006</v>
      </c>
      <c r="F30" s="75"/>
      <c r="G30" s="75"/>
      <c r="H30" s="75"/>
      <c r="N30" s="17"/>
    </row>
    <row r="31" ht="14.25" customHeight="1">
      <c r="A31" s="76" t="s">
        <v>82</v>
      </c>
      <c r="B31" s="128" t="s">
        <v>444</v>
      </c>
      <c r="C31" s="82"/>
      <c r="D31" s="75"/>
      <c r="E31" s="75">
        <v>232.05620000000002</v>
      </c>
      <c r="F31" s="75"/>
      <c r="G31" s="75"/>
      <c r="H31" s="75"/>
      <c r="N31" s="17"/>
    </row>
    <row r="32" ht="14.25" customHeight="1">
      <c r="A32" s="76" t="s">
        <v>84</v>
      </c>
      <c r="B32" s="75"/>
      <c r="C32" s="75"/>
      <c r="D32" s="75"/>
      <c r="E32" s="75"/>
      <c r="F32" s="75"/>
      <c r="G32" s="75"/>
      <c r="H32" s="75"/>
      <c r="N32" s="17"/>
    </row>
    <row r="33" ht="14.25" customHeight="1">
      <c r="A33" s="76" t="s">
        <v>386</v>
      </c>
      <c r="B33" s="81"/>
      <c r="C33" s="82"/>
      <c r="D33" s="75"/>
      <c r="E33" s="75"/>
      <c r="F33" s="75"/>
      <c r="G33" s="75"/>
      <c r="H33" s="75"/>
      <c r="N33" s="17"/>
    </row>
    <row r="34" ht="14.25" customHeight="1">
      <c r="A34" s="76" t="s">
        <v>387</v>
      </c>
      <c r="B34" s="81"/>
      <c r="C34" s="82"/>
      <c r="D34" s="75"/>
      <c r="E34" s="75"/>
      <c r="F34" s="75"/>
      <c r="G34" s="75"/>
      <c r="H34" s="75"/>
      <c r="N34" s="17"/>
    </row>
    <row r="35" ht="14.25" customHeight="1">
      <c r="A35" s="76" t="s">
        <v>388</v>
      </c>
      <c r="B35" s="81"/>
      <c r="C35" s="82"/>
      <c r="D35" s="75"/>
      <c r="E35" s="75"/>
      <c r="F35" s="75"/>
      <c r="G35" s="75"/>
      <c r="H35" s="75"/>
      <c r="N35" s="17"/>
    </row>
    <row r="36" ht="14.25" customHeight="1">
      <c r="A36" s="76" t="s">
        <v>389</v>
      </c>
      <c r="B36" s="81"/>
      <c r="C36" s="82"/>
      <c r="D36" s="75"/>
      <c r="E36" s="75"/>
      <c r="F36" s="75"/>
      <c r="G36" s="75"/>
      <c r="H36" s="75"/>
      <c r="N36" s="17"/>
    </row>
    <row r="37" ht="14.25" customHeight="1">
      <c r="A37" s="76" t="s">
        <v>445</v>
      </c>
      <c r="B37" s="81"/>
      <c r="C37" s="82"/>
      <c r="D37" s="75"/>
      <c r="E37" s="75"/>
      <c r="F37" s="75"/>
      <c r="G37" s="75"/>
      <c r="H37" s="75"/>
      <c r="N37" s="17"/>
    </row>
    <row r="38" ht="14.25" customHeight="1">
      <c r="A38" s="76" t="s">
        <v>446</v>
      </c>
      <c r="B38" s="81"/>
      <c r="C38" s="82"/>
      <c r="D38" s="75"/>
      <c r="E38" s="75"/>
      <c r="F38" s="75"/>
      <c r="G38" s="75"/>
      <c r="H38" s="75"/>
      <c r="N38" s="17"/>
    </row>
    <row r="39" ht="14.25" customHeight="1">
      <c r="E39" s="27">
        <f>SUM(E3:E27)*D44</f>
        <v>4224.369821</v>
      </c>
      <c r="N39" s="17"/>
    </row>
    <row r="40" ht="14.25" customHeight="1"/>
    <row r="41" ht="14.25" customHeight="1"/>
    <row r="42" ht="14.25" customHeight="1"/>
    <row r="43" ht="14.25" customHeight="1"/>
    <row r="44" ht="14.25" customHeight="1">
      <c r="B44" s="26" t="s">
        <v>350</v>
      </c>
      <c r="D44" s="89">
        <v>1.21</v>
      </c>
    </row>
    <row r="45" ht="14.25" customHeight="1">
      <c r="B45" s="28" t="s">
        <v>89</v>
      </c>
      <c r="D45" s="29">
        <v>3.0</v>
      </c>
    </row>
    <row r="46" ht="14.25" customHeight="1">
      <c r="B46" s="28" t="s">
        <v>90</v>
      </c>
      <c r="D46" s="29">
        <v>1.0</v>
      </c>
    </row>
    <row r="47" ht="14.25" customHeight="1">
      <c r="B47" s="28" t="s">
        <v>91</v>
      </c>
      <c r="D47" s="29">
        <v>7.5</v>
      </c>
    </row>
    <row r="48" ht="14.25" customHeight="1">
      <c r="B48" s="28" t="s">
        <v>92</v>
      </c>
      <c r="D48" s="30">
        <f>+D47*D46*D45</f>
        <v>22.5</v>
      </c>
    </row>
    <row r="49" ht="14.25" customHeight="1">
      <c r="B49" s="28" t="s">
        <v>93</v>
      </c>
      <c r="D49" s="30">
        <f>+D48*3600</f>
        <v>81000</v>
      </c>
    </row>
    <row r="50" ht="14.25" customHeight="1">
      <c r="B50" s="28" t="s">
        <v>4</v>
      </c>
      <c r="D50" s="31">
        <f>E39</f>
        <v>4224.369821</v>
      </c>
    </row>
    <row r="51" ht="14.25" customHeight="1">
      <c r="B51" s="28" t="s">
        <v>94</v>
      </c>
      <c r="D51" s="32">
        <f>+D49/D50</f>
        <v>19.17445759</v>
      </c>
      <c r="E51" s="28" t="s">
        <v>95</v>
      </c>
      <c r="F51" s="6">
        <f>D51*0.9</f>
        <v>17.25701183</v>
      </c>
    </row>
    <row r="52" ht="14.25" customHeight="1">
      <c r="B52" s="28"/>
      <c r="D52" s="28"/>
    </row>
    <row r="53" ht="14.25" customHeight="1">
      <c r="B53" s="28" t="s">
        <v>96</v>
      </c>
      <c r="D53" s="28" t="s">
        <v>97</v>
      </c>
    </row>
    <row r="54" ht="14.25" customHeight="1">
      <c r="B54" s="28" t="s">
        <v>98</v>
      </c>
      <c r="D54" s="29">
        <v>105.9</v>
      </c>
    </row>
    <row r="55" ht="14.25" customHeight="1">
      <c r="B55" s="28" t="s">
        <v>99</v>
      </c>
      <c r="D55" s="29">
        <f>D54*D45</f>
        <v>317.7</v>
      </c>
    </row>
    <row r="56" ht="14.25" customHeight="1">
      <c r="B56" s="28" t="s">
        <v>95</v>
      </c>
      <c r="D56" s="33">
        <f>+D49/D55</f>
        <v>254.9575071</v>
      </c>
    </row>
    <row r="57" ht="14.25" customHeight="1">
      <c r="B57" s="28"/>
      <c r="D57" s="28"/>
    </row>
    <row r="58" ht="14.25" customHeight="1">
      <c r="B58" s="28" t="s">
        <v>100</v>
      </c>
      <c r="D58" s="33">
        <f>+D56*0.85</f>
        <v>216.713881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9"/>
  <printOptions/>
  <pageMargins bottom="0.75" footer="0.0" header="0.0" left="0.7" right="0.7" top="0.75"/>
  <pageSetup orientation="landscape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66" t="s">
        <v>0</v>
      </c>
      <c r="B2" s="66" t="s">
        <v>1</v>
      </c>
      <c r="C2" s="66" t="s">
        <v>2</v>
      </c>
      <c r="D2" s="66" t="s">
        <v>3</v>
      </c>
      <c r="E2" s="66" t="s">
        <v>4</v>
      </c>
      <c r="F2" s="66" t="s">
        <v>5</v>
      </c>
      <c r="G2" s="66" t="s">
        <v>6</v>
      </c>
      <c r="H2" s="66" t="s">
        <v>7</v>
      </c>
      <c r="I2" s="3" t="s">
        <v>8</v>
      </c>
      <c r="K2" s="4"/>
    </row>
    <row r="3" ht="14.25" customHeight="1">
      <c r="A3" s="67" t="s">
        <v>10</v>
      </c>
      <c r="B3" s="108" t="s">
        <v>324</v>
      </c>
      <c r="C3" s="82" t="s">
        <v>103</v>
      </c>
      <c r="D3" s="72"/>
      <c r="E3" s="72">
        <v>15.372</v>
      </c>
      <c r="F3" s="70"/>
      <c r="G3" s="70"/>
      <c r="H3" s="70"/>
      <c r="I3" s="71"/>
      <c r="J3" s="15"/>
      <c r="K3" s="4"/>
    </row>
    <row r="4" ht="14.25" customHeight="1">
      <c r="A4" s="67" t="s">
        <v>16</v>
      </c>
      <c r="B4" s="108" t="s">
        <v>351</v>
      </c>
      <c r="C4" s="82" t="s">
        <v>10</v>
      </c>
      <c r="D4" s="69"/>
      <c r="E4" s="72">
        <v>173.728</v>
      </c>
      <c r="F4" s="70"/>
      <c r="G4" s="70"/>
      <c r="H4" s="70"/>
      <c r="I4" s="71"/>
      <c r="J4" s="15"/>
      <c r="K4" s="4"/>
    </row>
    <row r="5" ht="14.25" customHeight="1">
      <c r="A5" s="67" t="s">
        <v>20</v>
      </c>
      <c r="B5" s="109" t="s">
        <v>328</v>
      </c>
      <c r="C5" s="76" t="s">
        <v>10</v>
      </c>
      <c r="D5" s="72"/>
      <c r="E5" s="72">
        <v>19.886</v>
      </c>
      <c r="F5" s="70"/>
      <c r="G5" s="70"/>
      <c r="H5" s="70"/>
      <c r="I5" s="71"/>
      <c r="J5" s="15"/>
      <c r="K5" s="4"/>
    </row>
    <row r="6" ht="14.25" customHeight="1">
      <c r="A6" s="67" t="s">
        <v>24</v>
      </c>
      <c r="B6" s="109" t="s">
        <v>330</v>
      </c>
      <c r="C6" s="82" t="s">
        <v>103</v>
      </c>
      <c r="D6" s="72"/>
      <c r="E6" s="72">
        <v>18.056</v>
      </c>
      <c r="F6" s="70"/>
      <c r="G6" s="70"/>
      <c r="H6" s="70"/>
      <c r="I6" s="71"/>
      <c r="J6" s="15"/>
      <c r="K6" s="5"/>
    </row>
    <row r="7" ht="14.25" customHeight="1">
      <c r="A7" s="67" t="s">
        <v>25</v>
      </c>
      <c r="B7" s="109" t="s">
        <v>332</v>
      </c>
      <c r="C7" s="82" t="s">
        <v>103</v>
      </c>
      <c r="D7" s="72"/>
      <c r="E7" s="72">
        <v>18.056</v>
      </c>
      <c r="F7" s="70"/>
      <c r="G7" s="70"/>
      <c r="H7" s="70"/>
      <c r="I7" s="71"/>
      <c r="J7" s="15"/>
      <c r="K7" s="5"/>
    </row>
    <row r="8" ht="14.25" customHeight="1">
      <c r="A8" s="67" t="s">
        <v>28</v>
      </c>
      <c r="B8" s="109" t="s">
        <v>333</v>
      </c>
      <c r="C8" s="82" t="s">
        <v>103</v>
      </c>
      <c r="D8" s="72"/>
      <c r="E8" s="72">
        <v>29.523999999999997</v>
      </c>
      <c r="F8" s="67"/>
      <c r="G8" s="70"/>
      <c r="H8" s="70"/>
      <c r="I8" s="71"/>
      <c r="J8" s="15"/>
      <c r="K8" s="5"/>
      <c r="P8" s="19"/>
    </row>
    <row r="9" ht="14.25" customHeight="1">
      <c r="A9" s="67" t="s">
        <v>32</v>
      </c>
      <c r="B9" s="109" t="s">
        <v>335</v>
      </c>
      <c r="C9" s="76" t="s">
        <v>28</v>
      </c>
      <c r="D9" s="67"/>
      <c r="E9" s="67">
        <v>49.166</v>
      </c>
      <c r="F9" s="67"/>
      <c r="G9" s="70"/>
      <c r="H9" s="70"/>
      <c r="I9" s="71"/>
      <c r="J9" s="15"/>
      <c r="K9" s="5"/>
      <c r="P9" s="19"/>
    </row>
    <row r="10" ht="14.25" customHeight="1">
      <c r="A10" s="67" t="s">
        <v>34</v>
      </c>
      <c r="B10" s="109" t="s">
        <v>340</v>
      </c>
      <c r="C10" s="82" t="s">
        <v>25</v>
      </c>
      <c r="D10" s="72"/>
      <c r="E10" s="72">
        <v>72.834</v>
      </c>
      <c r="F10" s="70"/>
      <c r="G10" s="70"/>
      <c r="H10" s="70"/>
      <c r="I10" s="71"/>
      <c r="J10" s="15"/>
      <c r="K10" s="5"/>
      <c r="P10" s="19"/>
    </row>
    <row r="11" ht="14.25" customHeight="1">
      <c r="A11" s="67" t="s">
        <v>36</v>
      </c>
      <c r="B11" s="109" t="s">
        <v>337</v>
      </c>
      <c r="C11" s="82" t="s">
        <v>103</v>
      </c>
      <c r="D11" s="72"/>
      <c r="E11" s="72">
        <v>32.818</v>
      </c>
      <c r="F11" s="67"/>
      <c r="G11" s="70"/>
      <c r="H11" s="70"/>
      <c r="I11" s="71"/>
      <c r="J11" s="15"/>
      <c r="K11" s="5"/>
      <c r="P11" s="19"/>
    </row>
    <row r="12" ht="14.25" customHeight="1">
      <c r="A12" s="67" t="s">
        <v>38</v>
      </c>
      <c r="B12" s="108" t="s">
        <v>341</v>
      </c>
      <c r="C12" s="82" t="s">
        <v>103</v>
      </c>
      <c r="D12" s="72"/>
      <c r="E12" s="72">
        <v>82.472</v>
      </c>
      <c r="F12" s="67"/>
      <c r="G12" s="70"/>
      <c r="H12" s="70"/>
      <c r="I12" s="71"/>
      <c r="J12" s="15"/>
      <c r="K12" s="5"/>
      <c r="P12" s="19"/>
    </row>
    <row r="13" ht="14.25" customHeight="1">
      <c r="A13" s="67" t="s">
        <v>43</v>
      </c>
      <c r="B13" s="108" t="s">
        <v>344</v>
      </c>
      <c r="C13" s="76" t="s">
        <v>38</v>
      </c>
      <c r="D13" s="67"/>
      <c r="E13" s="67">
        <v>85.278</v>
      </c>
      <c r="F13" s="67"/>
      <c r="G13" s="70"/>
      <c r="H13" s="70"/>
      <c r="I13" s="71"/>
      <c r="J13" s="15"/>
      <c r="P13" s="19"/>
    </row>
    <row r="14" ht="14.25" customHeight="1">
      <c r="A14" s="67" t="s">
        <v>46</v>
      </c>
      <c r="B14" s="108" t="s">
        <v>334</v>
      </c>
      <c r="C14" s="82" t="s">
        <v>357</v>
      </c>
      <c r="D14" s="72"/>
      <c r="E14" s="72">
        <v>61.0</v>
      </c>
      <c r="F14" s="67"/>
      <c r="G14" s="73"/>
      <c r="H14" s="70"/>
      <c r="I14" s="71"/>
      <c r="J14" s="15"/>
      <c r="P14" s="19"/>
    </row>
    <row r="15" ht="14.25" customHeight="1">
      <c r="A15" s="67" t="s">
        <v>50</v>
      </c>
      <c r="B15" s="109" t="s">
        <v>338</v>
      </c>
      <c r="C15" s="82" t="s">
        <v>103</v>
      </c>
      <c r="D15" s="72"/>
      <c r="E15" s="72">
        <v>80.886</v>
      </c>
      <c r="F15" s="67"/>
      <c r="G15" s="70"/>
      <c r="H15" s="70"/>
      <c r="I15" s="71"/>
      <c r="J15" s="15"/>
    </row>
    <row r="16" ht="14.25" customHeight="1">
      <c r="A16" s="67" t="s">
        <v>52</v>
      </c>
      <c r="B16" s="108" t="s">
        <v>331</v>
      </c>
      <c r="C16" s="82" t="s">
        <v>50</v>
      </c>
      <c r="D16" s="72"/>
      <c r="E16" s="72">
        <v>63.074000000000005</v>
      </c>
      <c r="F16" s="67"/>
      <c r="G16" s="70"/>
      <c r="H16" s="70"/>
      <c r="I16" s="71"/>
      <c r="J16" s="15"/>
    </row>
    <row r="17" ht="14.25" customHeight="1">
      <c r="A17" s="67" t="s">
        <v>54</v>
      </c>
      <c r="B17" s="108" t="s">
        <v>339</v>
      </c>
      <c r="C17" s="82" t="s">
        <v>52</v>
      </c>
      <c r="D17" s="72"/>
      <c r="E17" s="72">
        <v>56.608</v>
      </c>
      <c r="F17" s="67"/>
      <c r="G17" s="73"/>
      <c r="H17" s="70"/>
      <c r="I17" s="71"/>
      <c r="J17" s="15"/>
    </row>
    <row r="18" ht="14.25" customHeight="1">
      <c r="A18" s="67" t="s">
        <v>56</v>
      </c>
      <c r="B18" s="109" t="s">
        <v>329</v>
      </c>
      <c r="C18" s="76" t="s">
        <v>103</v>
      </c>
      <c r="D18" s="67"/>
      <c r="E18" s="67"/>
      <c r="F18" s="67"/>
      <c r="G18" s="73"/>
      <c r="H18" s="70"/>
      <c r="I18" s="71"/>
      <c r="J18" s="15"/>
    </row>
    <row r="19" ht="14.25" customHeight="1">
      <c r="A19" s="67" t="s">
        <v>57</v>
      </c>
      <c r="B19" s="109" t="s">
        <v>360</v>
      </c>
      <c r="C19" s="76" t="s">
        <v>359</v>
      </c>
      <c r="D19" s="72"/>
      <c r="E19" s="77"/>
      <c r="F19" s="67"/>
      <c r="G19" s="70"/>
      <c r="H19" s="70"/>
      <c r="I19" s="71"/>
      <c r="J19" s="15"/>
    </row>
    <row r="20" ht="14.25" customHeight="1">
      <c r="A20" s="67" t="s">
        <v>60</v>
      </c>
      <c r="B20" s="112" t="s">
        <v>361</v>
      </c>
      <c r="C20" s="82" t="s">
        <v>56</v>
      </c>
      <c r="D20" s="67"/>
      <c r="E20" s="77"/>
      <c r="F20" s="67"/>
      <c r="G20" s="70"/>
      <c r="H20" s="70"/>
      <c r="I20" s="71"/>
      <c r="J20" s="15"/>
    </row>
    <row r="21" ht="14.25" customHeight="1">
      <c r="A21" s="67" t="s">
        <v>63</v>
      </c>
      <c r="B21" s="108" t="s">
        <v>327</v>
      </c>
      <c r="C21" s="82" t="s">
        <v>43</v>
      </c>
      <c r="D21" s="72"/>
      <c r="E21" s="77"/>
      <c r="F21" s="67"/>
      <c r="G21" s="70"/>
      <c r="H21" s="70"/>
      <c r="I21" s="71"/>
      <c r="J21" s="15"/>
    </row>
    <row r="22" ht="14.25" customHeight="1">
      <c r="A22" s="67" t="s">
        <v>66</v>
      </c>
      <c r="B22" s="109" t="s">
        <v>306</v>
      </c>
      <c r="C22" s="82" t="s">
        <v>362</v>
      </c>
      <c r="D22" s="72"/>
      <c r="E22" s="72">
        <v>84.78999999999999</v>
      </c>
      <c r="F22" s="70"/>
      <c r="G22" s="70"/>
      <c r="H22" s="70"/>
      <c r="I22" s="71"/>
      <c r="J22" s="15"/>
    </row>
    <row r="23" ht="14.25" customHeight="1">
      <c r="A23" s="67" t="s">
        <v>68</v>
      </c>
      <c r="B23" s="113" t="s">
        <v>346</v>
      </c>
      <c r="C23" s="76" t="s">
        <v>56</v>
      </c>
      <c r="D23" s="77"/>
      <c r="E23" s="67">
        <v>116.50999999999999</v>
      </c>
      <c r="F23" s="67"/>
      <c r="G23" s="73"/>
      <c r="H23" s="70"/>
      <c r="I23" s="71"/>
      <c r="J23" s="15"/>
    </row>
    <row r="24" ht="14.25" customHeight="1">
      <c r="A24" s="67" t="s">
        <v>70</v>
      </c>
      <c r="B24" s="113" t="s">
        <v>347</v>
      </c>
      <c r="C24" s="76" t="s">
        <v>68</v>
      </c>
      <c r="D24" s="77"/>
      <c r="E24" s="72">
        <v>118.584</v>
      </c>
      <c r="F24" s="70"/>
      <c r="G24" s="70"/>
      <c r="H24" s="70"/>
      <c r="I24" s="71"/>
      <c r="J24" s="15"/>
    </row>
    <row r="25" ht="14.25" customHeight="1">
      <c r="A25" s="67" t="s">
        <v>71</v>
      </c>
      <c r="B25" s="113" t="s">
        <v>343</v>
      </c>
      <c r="C25" s="76" t="s">
        <v>63</v>
      </c>
      <c r="D25" s="77"/>
      <c r="E25" s="72">
        <v>23.057999999999996</v>
      </c>
      <c r="F25" s="70"/>
      <c r="G25" s="70"/>
      <c r="H25" s="70"/>
      <c r="I25" s="71"/>
      <c r="J25" s="15"/>
    </row>
    <row r="26" ht="14.25" customHeight="1">
      <c r="A26" s="67" t="s">
        <v>75</v>
      </c>
      <c r="B26" s="81" t="s">
        <v>363</v>
      </c>
      <c r="C26" s="82" t="s">
        <v>103</v>
      </c>
      <c r="D26" s="67"/>
      <c r="E26" s="72"/>
      <c r="F26" s="70"/>
      <c r="G26" s="70"/>
      <c r="H26" s="70"/>
      <c r="I26" s="71"/>
      <c r="J26" s="15"/>
    </row>
    <row r="27" ht="14.25" customHeight="1">
      <c r="A27" s="67" t="s">
        <v>76</v>
      </c>
      <c r="B27" s="81" t="s">
        <v>364</v>
      </c>
      <c r="C27" s="82" t="s">
        <v>71</v>
      </c>
      <c r="D27" s="67"/>
      <c r="E27" s="72"/>
      <c r="F27" s="70"/>
      <c r="G27" s="70"/>
      <c r="H27" s="70"/>
      <c r="I27" s="71"/>
      <c r="J27" s="15"/>
    </row>
    <row r="28" ht="14.25" customHeight="1">
      <c r="A28" s="76" t="s">
        <v>380</v>
      </c>
      <c r="B28" s="81" t="s">
        <v>366</v>
      </c>
      <c r="C28" s="82" t="s">
        <v>103</v>
      </c>
      <c r="D28" s="75"/>
      <c r="E28" s="75"/>
      <c r="F28" s="75"/>
      <c r="G28" s="75"/>
      <c r="H28" s="75"/>
    </row>
    <row r="29" ht="14.25" customHeight="1">
      <c r="A29" s="76" t="s">
        <v>77</v>
      </c>
      <c r="B29" s="81" t="s">
        <v>368</v>
      </c>
      <c r="C29" s="82" t="s">
        <v>76</v>
      </c>
      <c r="D29" s="75"/>
      <c r="E29" s="75"/>
      <c r="F29" s="75"/>
      <c r="G29" s="75"/>
      <c r="H29" s="75"/>
    </row>
    <row r="30" ht="14.25" customHeight="1">
      <c r="A30" s="76" t="s">
        <v>79</v>
      </c>
      <c r="B30" s="85" t="s">
        <v>370</v>
      </c>
      <c r="C30" s="82" t="s">
        <v>75</v>
      </c>
      <c r="D30" s="75"/>
      <c r="E30" s="67">
        <v>280.722</v>
      </c>
      <c r="F30" s="75"/>
      <c r="G30" s="75"/>
      <c r="H30" s="75"/>
      <c r="N30" s="17"/>
    </row>
    <row r="31" ht="14.25" customHeight="1">
      <c r="A31" s="76" t="s">
        <v>82</v>
      </c>
      <c r="B31" s="85" t="s">
        <v>369</v>
      </c>
      <c r="C31" s="82" t="s">
        <v>77</v>
      </c>
      <c r="D31" s="75"/>
      <c r="E31" s="67"/>
      <c r="F31" s="75"/>
      <c r="G31" s="75"/>
      <c r="H31" s="75"/>
      <c r="N31" s="17"/>
    </row>
    <row r="32" ht="14.25" customHeight="1">
      <c r="A32" s="76" t="s">
        <v>84</v>
      </c>
      <c r="B32" s="85" t="s">
        <v>371</v>
      </c>
      <c r="C32" s="82" t="s">
        <v>79</v>
      </c>
      <c r="D32" s="75"/>
      <c r="E32" s="67">
        <v>11.145377777777778</v>
      </c>
      <c r="F32" s="75"/>
      <c r="G32" s="75"/>
      <c r="H32" s="75"/>
      <c r="N32" s="17"/>
    </row>
    <row r="33" ht="14.25" customHeight="1">
      <c r="A33" s="76" t="s">
        <v>386</v>
      </c>
      <c r="B33" s="81" t="s">
        <v>373</v>
      </c>
      <c r="C33" s="82" t="s">
        <v>447</v>
      </c>
      <c r="D33" s="75"/>
      <c r="E33" s="67">
        <v>108.70199999999998</v>
      </c>
      <c r="F33" s="75"/>
      <c r="G33" s="75"/>
      <c r="H33" s="75"/>
      <c r="N33" s="17"/>
    </row>
    <row r="34" ht="14.25" customHeight="1">
      <c r="A34" s="76" t="s">
        <v>387</v>
      </c>
      <c r="B34" s="81" t="s">
        <v>304</v>
      </c>
      <c r="C34" s="82" t="s">
        <v>84</v>
      </c>
      <c r="D34" s="75"/>
      <c r="E34" s="67">
        <v>93.208</v>
      </c>
      <c r="F34" s="75"/>
      <c r="G34" s="75"/>
      <c r="H34" s="75"/>
      <c r="N34" s="17"/>
    </row>
    <row r="35" ht="14.25" customHeight="1">
      <c r="A35" s="76" t="s">
        <v>388</v>
      </c>
      <c r="B35" s="81" t="s">
        <v>367</v>
      </c>
      <c r="C35" s="82" t="s">
        <v>103</v>
      </c>
      <c r="D35" s="75"/>
      <c r="E35" s="67">
        <v>27.694</v>
      </c>
      <c r="F35" s="75"/>
      <c r="G35" s="75"/>
      <c r="H35" s="75"/>
      <c r="N35" s="17"/>
    </row>
    <row r="36" ht="14.25" customHeight="1">
      <c r="A36" s="76" t="s">
        <v>389</v>
      </c>
      <c r="B36" s="81" t="s">
        <v>375</v>
      </c>
      <c r="C36" s="82" t="s">
        <v>448</v>
      </c>
      <c r="D36" s="75"/>
      <c r="E36" s="67">
        <v>75.152</v>
      </c>
      <c r="F36" s="75"/>
      <c r="G36" s="75"/>
      <c r="H36" s="75"/>
      <c r="N36" s="17"/>
    </row>
    <row r="37" ht="14.25" customHeight="1">
      <c r="A37" s="76" t="s">
        <v>445</v>
      </c>
      <c r="B37" s="81" t="s">
        <v>372</v>
      </c>
      <c r="C37" s="82" t="s">
        <v>388</v>
      </c>
      <c r="D37" s="75"/>
      <c r="E37" s="67">
        <v>146.644</v>
      </c>
      <c r="F37" s="75"/>
      <c r="G37" s="75"/>
      <c r="H37" s="75"/>
      <c r="N37" s="17"/>
    </row>
    <row r="38" ht="14.25" customHeight="1">
      <c r="A38" s="76" t="s">
        <v>446</v>
      </c>
      <c r="B38" s="81" t="s">
        <v>365</v>
      </c>
      <c r="C38" s="82" t="s">
        <v>386</v>
      </c>
      <c r="D38" s="75"/>
      <c r="E38" s="67">
        <v>84.668</v>
      </c>
      <c r="F38" s="75"/>
      <c r="G38" s="75"/>
      <c r="H38" s="75"/>
      <c r="N38" s="17"/>
    </row>
    <row r="39" ht="14.25" customHeight="1">
      <c r="A39" s="75"/>
      <c r="B39" s="81" t="s">
        <v>376</v>
      </c>
      <c r="C39" s="82" t="s">
        <v>445</v>
      </c>
      <c r="D39" s="75"/>
      <c r="E39" s="67">
        <v>125.782</v>
      </c>
      <c r="F39" s="75"/>
      <c r="G39" s="75"/>
      <c r="H39" s="75"/>
      <c r="N39" s="17"/>
    </row>
    <row r="40" ht="14.25" customHeight="1">
      <c r="A40" s="75"/>
      <c r="B40" s="75"/>
      <c r="C40" s="75"/>
      <c r="D40" s="75"/>
      <c r="E40" s="75"/>
      <c r="F40" s="75"/>
      <c r="G40" s="75"/>
      <c r="H40" s="75"/>
    </row>
    <row r="41" ht="14.25" customHeight="1">
      <c r="A41" s="75"/>
      <c r="B41" s="75"/>
      <c r="C41" s="75"/>
      <c r="D41" s="75"/>
      <c r="E41" s="79">
        <f>SUM(E3:E27)*D44</f>
        <v>1454.057</v>
      </c>
      <c r="F41" s="75"/>
      <c r="G41" s="75"/>
      <c r="H41" s="75"/>
    </row>
    <row r="42" ht="14.25" customHeight="1"/>
    <row r="43" ht="14.25" customHeight="1"/>
    <row r="44" ht="14.25" customHeight="1">
      <c r="B44" s="26" t="s">
        <v>350</v>
      </c>
      <c r="D44" s="89">
        <v>1.21</v>
      </c>
    </row>
    <row r="45" ht="14.25" customHeight="1">
      <c r="B45" s="28" t="s">
        <v>89</v>
      </c>
      <c r="D45" s="29">
        <v>3.0</v>
      </c>
    </row>
    <row r="46" ht="14.25" customHeight="1">
      <c r="B46" s="28" t="s">
        <v>90</v>
      </c>
      <c r="D46" s="29">
        <v>1.0</v>
      </c>
    </row>
    <row r="47" ht="14.25" customHeight="1">
      <c r="B47" s="28" t="s">
        <v>91</v>
      </c>
      <c r="D47" s="29">
        <v>4.0</v>
      </c>
    </row>
    <row r="48" ht="14.25" customHeight="1">
      <c r="B48" s="28" t="s">
        <v>92</v>
      </c>
      <c r="D48" s="30">
        <f>+D47*D46*D45</f>
        <v>12</v>
      </c>
    </row>
    <row r="49" ht="14.25" customHeight="1">
      <c r="B49" s="28" t="s">
        <v>93</v>
      </c>
      <c r="D49" s="30">
        <f>+D48*3600</f>
        <v>43200</v>
      </c>
    </row>
    <row r="50" ht="14.25" customHeight="1">
      <c r="B50" s="28" t="s">
        <v>4</v>
      </c>
      <c r="D50" s="31">
        <f>E41</f>
        <v>1454.057</v>
      </c>
    </row>
    <row r="51" ht="14.25" customHeight="1">
      <c r="B51" s="28" t="s">
        <v>94</v>
      </c>
      <c r="D51" s="32">
        <f>+D49/D50</f>
        <v>29.70997698</v>
      </c>
      <c r="E51" s="28" t="s">
        <v>95</v>
      </c>
      <c r="F51" s="6">
        <f>D51*0.9</f>
        <v>26.73897928</v>
      </c>
    </row>
    <row r="52" ht="14.25" customHeight="1">
      <c r="B52" s="28"/>
      <c r="D52" s="28"/>
    </row>
    <row r="53" ht="14.25" customHeight="1">
      <c r="B53" s="28" t="s">
        <v>96</v>
      </c>
      <c r="D53" s="28" t="s">
        <v>97</v>
      </c>
    </row>
    <row r="54" ht="14.25" customHeight="1">
      <c r="B54" s="28" t="s">
        <v>98</v>
      </c>
      <c r="D54" s="29">
        <v>105.9</v>
      </c>
    </row>
    <row r="55" ht="14.25" customHeight="1">
      <c r="B55" s="28" t="s">
        <v>99</v>
      </c>
      <c r="D55" s="29">
        <f>D54*D45</f>
        <v>317.7</v>
      </c>
    </row>
    <row r="56" ht="14.25" customHeight="1">
      <c r="B56" s="28" t="s">
        <v>95</v>
      </c>
      <c r="D56" s="33">
        <f>+D49/D55</f>
        <v>135.9773371</v>
      </c>
    </row>
    <row r="57" ht="14.25" customHeight="1">
      <c r="B57" s="28"/>
      <c r="D57" s="28"/>
    </row>
    <row r="58" ht="14.25" customHeight="1">
      <c r="B58" s="28" t="s">
        <v>100</v>
      </c>
      <c r="D58" s="33">
        <f>+D56*0.85</f>
        <v>115.5807365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41"/>
  <printOptions/>
  <pageMargins bottom="0.75" footer="0.0" header="0.0" left="0.7" right="0.7" top="0.75"/>
  <pageSetup orientation="landscape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129" t="s">
        <v>449</v>
      </c>
      <c r="C3" s="9"/>
      <c r="D3" s="7"/>
      <c r="E3" s="35">
        <v>153.52344444444444</v>
      </c>
      <c r="F3" s="12"/>
      <c r="G3" s="12"/>
      <c r="H3" s="13"/>
      <c r="I3" s="52"/>
      <c r="J3" s="15"/>
      <c r="K3" s="4"/>
    </row>
    <row r="4" ht="14.25" customHeight="1">
      <c r="A4" s="7" t="s">
        <v>16</v>
      </c>
      <c r="B4" s="91" t="s">
        <v>450</v>
      </c>
      <c r="C4" s="9"/>
      <c r="D4" s="7"/>
      <c r="E4" s="35">
        <v>276.19986666666665</v>
      </c>
      <c r="F4" s="12"/>
      <c r="G4" s="12"/>
      <c r="H4" s="13"/>
      <c r="I4" s="52"/>
      <c r="J4" s="15"/>
      <c r="K4" s="4"/>
    </row>
    <row r="5" ht="14.25" customHeight="1">
      <c r="A5" s="36" t="s">
        <v>20</v>
      </c>
      <c r="B5" s="61" t="s">
        <v>451</v>
      </c>
      <c r="C5" s="90"/>
      <c r="D5" s="7"/>
      <c r="E5" s="35">
        <v>143.28764444444445</v>
      </c>
      <c r="F5" s="12"/>
      <c r="G5" s="12"/>
      <c r="H5" s="13"/>
      <c r="I5" s="52"/>
      <c r="J5" s="15"/>
      <c r="K5" s="4"/>
    </row>
    <row r="6" ht="14.25" customHeight="1">
      <c r="A6" s="36" t="s">
        <v>24</v>
      </c>
      <c r="B6" s="91" t="s">
        <v>422</v>
      </c>
      <c r="C6" s="90"/>
      <c r="D6" s="7"/>
      <c r="E6" s="35">
        <v>13.92874</v>
      </c>
      <c r="F6" s="12"/>
      <c r="G6" s="12"/>
      <c r="H6" s="13"/>
      <c r="I6" s="52"/>
      <c r="J6" s="15"/>
      <c r="K6" s="5"/>
    </row>
    <row r="7" ht="14.25" customHeight="1">
      <c r="A7" s="36" t="s">
        <v>25</v>
      </c>
      <c r="B7" s="91" t="s">
        <v>428</v>
      </c>
      <c r="C7" s="90"/>
      <c r="D7" s="7"/>
      <c r="E7" s="35">
        <v>82.96732</v>
      </c>
      <c r="F7" s="12"/>
      <c r="G7" s="12"/>
      <c r="H7" s="13"/>
      <c r="I7" s="52"/>
      <c r="J7" s="15"/>
      <c r="K7" s="5"/>
    </row>
    <row r="8" ht="14.25" customHeight="1">
      <c r="A8" s="36" t="s">
        <v>28</v>
      </c>
      <c r="B8" s="91" t="s">
        <v>430</v>
      </c>
      <c r="C8" s="90"/>
      <c r="D8" s="7"/>
      <c r="E8" s="35">
        <v>163.74839999999995</v>
      </c>
      <c r="F8" s="36"/>
      <c r="G8" s="12"/>
      <c r="H8" s="13"/>
      <c r="I8" s="52"/>
      <c r="J8" s="15"/>
      <c r="K8" s="5"/>
      <c r="P8" s="19"/>
    </row>
    <row r="9" ht="14.25" customHeight="1">
      <c r="A9" s="36" t="s">
        <v>32</v>
      </c>
      <c r="B9" s="61" t="s">
        <v>424</v>
      </c>
      <c r="C9" s="90"/>
      <c r="D9" s="7"/>
      <c r="E9" s="35">
        <v>166.44216</v>
      </c>
      <c r="F9" s="36"/>
      <c r="G9" s="12"/>
      <c r="H9" s="13"/>
      <c r="I9" s="52"/>
      <c r="J9" s="15"/>
      <c r="K9" s="5"/>
      <c r="P9" s="19"/>
    </row>
    <row r="10" ht="14.25" customHeight="1">
      <c r="A10" s="36" t="s">
        <v>34</v>
      </c>
      <c r="B10" s="61" t="s">
        <v>416</v>
      </c>
      <c r="C10" s="90"/>
      <c r="D10" s="7"/>
      <c r="E10" s="35">
        <v>133.0342222222222</v>
      </c>
      <c r="F10" s="12"/>
      <c r="G10" s="12"/>
      <c r="H10" s="13"/>
      <c r="I10" s="52"/>
      <c r="J10" s="15"/>
      <c r="K10" s="5"/>
      <c r="P10" s="19"/>
    </row>
    <row r="11" ht="14.25" customHeight="1">
      <c r="A11" s="36" t="s">
        <v>36</v>
      </c>
      <c r="B11" s="61" t="s">
        <v>432</v>
      </c>
      <c r="C11" s="90"/>
      <c r="D11" s="7"/>
      <c r="E11" s="35">
        <v>102.44706</v>
      </c>
      <c r="F11" s="36"/>
      <c r="G11" s="12"/>
      <c r="H11" s="13"/>
      <c r="I11" s="52"/>
      <c r="J11" s="15"/>
      <c r="K11" s="5"/>
      <c r="P11" s="19"/>
    </row>
    <row r="12" ht="14.25" customHeight="1">
      <c r="A12" s="7" t="s">
        <v>38</v>
      </c>
      <c r="B12" s="62" t="s">
        <v>435</v>
      </c>
      <c r="C12" s="9"/>
      <c r="D12" s="7"/>
      <c r="E12" s="35">
        <v>47.628800000000005</v>
      </c>
      <c r="F12" s="36"/>
      <c r="G12" s="12"/>
      <c r="H12" s="13"/>
      <c r="I12" s="52"/>
      <c r="J12" s="15"/>
      <c r="K12" s="5"/>
      <c r="P12" s="19"/>
    </row>
    <row r="13" ht="14.25" customHeight="1">
      <c r="A13" s="7" t="s">
        <v>43</v>
      </c>
      <c r="B13" s="25" t="s">
        <v>429</v>
      </c>
      <c r="C13" s="92"/>
      <c r="D13" s="7"/>
      <c r="E13" s="35">
        <v>55.225739999999995</v>
      </c>
      <c r="F13" s="36"/>
      <c r="G13" s="12"/>
      <c r="H13" s="13"/>
      <c r="I13" s="52"/>
      <c r="J13" s="15"/>
      <c r="P13" s="19"/>
    </row>
    <row r="14" ht="14.25" customHeight="1">
      <c r="A14" s="7" t="s">
        <v>46</v>
      </c>
      <c r="B14" s="91" t="s">
        <v>438</v>
      </c>
      <c r="C14" s="9"/>
      <c r="D14" s="7"/>
      <c r="E14" s="35">
        <v>197.61926000000003</v>
      </c>
      <c r="F14" s="36"/>
      <c r="G14" s="20"/>
      <c r="H14" s="13"/>
      <c r="I14" s="52"/>
      <c r="J14" s="15"/>
      <c r="P14" s="19"/>
    </row>
    <row r="15" ht="14.25" customHeight="1">
      <c r="A15" s="7" t="s">
        <v>50</v>
      </c>
      <c r="B15" s="62" t="s">
        <v>418</v>
      </c>
      <c r="C15" s="9"/>
      <c r="D15" s="7"/>
      <c r="E15" s="35">
        <v>240.14235999999994</v>
      </c>
      <c r="F15" s="36"/>
      <c r="G15" s="12"/>
      <c r="H15" s="13"/>
      <c r="I15" s="52"/>
      <c r="J15" s="15"/>
    </row>
    <row r="16" ht="14.25" customHeight="1">
      <c r="A16" s="7" t="s">
        <v>52</v>
      </c>
      <c r="B16" s="126" t="s">
        <v>439</v>
      </c>
      <c r="C16" s="9"/>
      <c r="D16" s="7"/>
      <c r="E16" s="35">
        <v>53.51407999999999</v>
      </c>
      <c r="F16" s="36"/>
      <c r="G16" s="12"/>
      <c r="H16" s="13"/>
      <c r="I16" s="52"/>
      <c r="J16" s="15"/>
    </row>
    <row r="17" ht="14.25" customHeight="1">
      <c r="A17" s="36" t="s">
        <v>54</v>
      </c>
      <c r="B17" s="126" t="s">
        <v>440</v>
      </c>
      <c r="C17" s="93"/>
      <c r="D17" s="7"/>
      <c r="E17" s="35">
        <v>188.85599999999997</v>
      </c>
      <c r="F17" s="36"/>
      <c r="G17" s="20"/>
      <c r="H17" s="13"/>
      <c r="I17" s="52"/>
      <c r="J17" s="15"/>
    </row>
    <row r="18" ht="14.25" customHeight="1">
      <c r="A18" s="36" t="s">
        <v>56</v>
      </c>
      <c r="B18" s="126" t="s">
        <v>420</v>
      </c>
      <c r="C18" s="76"/>
      <c r="D18" s="7"/>
      <c r="E18" s="35">
        <v>206.24953999999997</v>
      </c>
      <c r="F18" s="36"/>
      <c r="G18" s="20"/>
      <c r="H18" s="13"/>
      <c r="I18" s="52"/>
      <c r="J18" s="15"/>
    </row>
    <row r="19" ht="14.25" customHeight="1">
      <c r="A19" s="36" t="s">
        <v>57</v>
      </c>
      <c r="B19" s="126" t="s">
        <v>437</v>
      </c>
      <c r="C19" s="76"/>
      <c r="D19" s="7"/>
      <c r="E19" s="35">
        <v>318.08083999999997</v>
      </c>
      <c r="F19" s="36"/>
      <c r="G19" s="12"/>
      <c r="H19" s="13"/>
      <c r="I19" s="52"/>
      <c r="J19" s="15"/>
    </row>
    <row r="20" ht="14.25" customHeight="1">
      <c r="A20" s="36" t="s">
        <v>60</v>
      </c>
      <c r="B20" s="126" t="s">
        <v>434</v>
      </c>
      <c r="C20" s="76"/>
      <c r="D20" s="7"/>
      <c r="E20" s="35">
        <v>360.49291999999997</v>
      </c>
      <c r="F20" s="36"/>
      <c r="G20" s="12"/>
      <c r="H20" s="13"/>
      <c r="I20" s="52"/>
      <c r="J20" s="15"/>
    </row>
    <row r="21" ht="14.25" customHeight="1">
      <c r="A21" s="7" t="s">
        <v>63</v>
      </c>
      <c r="B21" s="126" t="s">
        <v>426</v>
      </c>
      <c r="C21" s="76"/>
      <c r="D21" s="7"/>
      <c r="E21" s="35">
        <v>274.75986</v>
      </c>
      <c r="F21" s="36"/>
      <c r="G21" s="12"/>
      <c r="H21" s="13"/>
      <c r="I21" s="52"/>
      <c r="J21" s="15"/>
    </row>
    <row r="22" ht="14.25" customHeight="1">
      <c r="A22" s="7" t="s">
        <v>66</v>
      </c>
      <c r="B22" s="126" t="s">
        <v>441</v>
      </c>
      <c r="C22" s="98"/>
      <c r="D22" s="7"/>
      <c r="E22" s="35">
        <v>286.68901999999997</v>
      </c>
      <c r="F22" s="12"/>
      <c r="G22" s="12"/>
      <c r="H22" s="13"/>
      <c r="I22" s="52"/>
      <c r="J22" s="15"/>
    </row>
    <row r="23" ht="14.25" customHeight="1">
      <c r="A23" s="7" t="s">
        <v>68</v>
      </c>
      <c r="B23" s="61" t="s">
        <v>442</v>
      </c>
      <c r="C23" s="9"/>
      <c r="D23" s="7"/>
      <c r="E23" s="35">
        <v>115.04234</v>
      </c>
      <c r="F23" s="36"/>
      <c r="G23" s="20"/>
      <c r="H23" s="13"/>
      <c r="I23" s="52"/>
      <c r="J23" s="15"/>
    </row>
    <row r="24" ht="14.25" customHeight="1">
      <c r="A24" s="7" t="s">
        <v>70</v>
      </c>
      <c r="B24" s="126" t="s">
        <v>452</v>
      </c>
      <c r="C24" s="9"/>
      <c r="D24" s="7"/>
      <c r="E24" s="35">
        <v>156.31097499999998</v>
      </c>
      <c r="F24" s="12"/>
      <c r="G24" s="12"/>
      <c r="H24" s="13"/>
      <c r="I24" s="52"/>
      <c r="J24" s="15"/>
    </row>
    <row r="25" ht="14.25" customHeight="1">
      <c r="A25" s="7" t="s">
        <v>71</v>
      </c>
      <c r="B25" s="126" t="s">
        <v>443</v>
      </c>
      <c r="C25" s="9"/>
      <c r="D25" s="7"/>
      <c r="E25" s="35">
        <v>270.4645111111111</v>
      </c>
      <c r="F25" s="12"/>
      <c r="G25" s="12"/>
      <c r="H25" s="13"/>
      <c r="I25" s="52"/>
      <c r="J25" s="15"/>
    </row>
    <row r="26" ht="14.25" customHeight="1">
      <c r="A26" s="7" t="s">
        <v>75</v>
      </c>
      <c r="B26" s="126" t="s">
        <v>444</v>
      </c>
      <c r="C26" s="9"/>
      <c r="D26" s="7"/>
      <c r="E26" s="35">
        <v>232.05620000000002</v>
      </c>
      <c r="F26" s="12"/>
      <c r="G26" s="12"/>
      <c r="H26" s="13"/>
      <c r="I26" s="52"/>
      <c r="J26" s="15"/>
    </row>
    <row r="27" ht="14.25" customHeight="1">
      <c r="A27" s="96" t="s">
        <v>76</v>
      </c>
      <c r="B27" s="126"/>
      <c r="C27" s="93"/>
      <c r="D27" s="96"/>
      <c r="E27" s="127"/>
      <c r="F27" s="87"/>
      <c r="G27" s="87"/>
      <c r="H27" s="88"/>
      <c r="I27" s="52"/>
      <c r="J27" s="15"/>
    </row>
    <row r="28" ht="14.25" customHeight="1">
      <c r="A28" s="76" t="s">
        <v>380</v>
      </c>
      <c r="B28" s="126"/>
      <c r="C28" s="82"/>
      <c r="D28" s="75"/>
      <c r="E28" s="75"/>
      <c r="F28" s="75"/>
      <c r="G28" s="75"/>
      <c r="H28" s="75"/>
    </row>
    <row r="29" ht="14.25" customHeight="1">
      <c r="A29" s="76" t="s">
        <v>77</v>
      </c>
      <c r="B29" s="61"/>
      <c r="C29" s="82"/>
      <c r="D29" s="75"/>
      <c r="E29" s="75"/>
      <c r="F29" s="75"/>
      <c r="G29" s="75"/>
      <c r="H29" s="75"/>
    </row>
    <row r="30" ht="14.25" customHeight="1">
      <c r="A30" s="76" t="s">
        <v>79</v>
      </c>
      <c r="B30" s="126"/>
      <c r="C30" s="82"/>
      <c r="D30" s="75"/>
      <c r="E30" s="75"/>
      <c r="F30" s="75"/>
      <c r="G30" s="75"/>
      <c r="H30" s="75"/>
      <c r="N30" s="17"/>
    </row>
    <row r="31" ht="14.25" customHeight="1">
      <c r="A31" s="76" t="s">
        <v>82</v>
      </c>
      <c r="B31" s="126"/>
      <c r="C31" s="82"/>
      <c r="D31" s="75"/>
      <c r="E31" s="75"/>
      <c r="F31" s="75"/>
      <c r="G31" s="75"/>
      <c r="H31" s="75"/>
      <c r="N31" s="17"/>
    </row>
    <row r="32" ht="14.25" customHeight="1">
      <c r="A32" s="76" t="s">
        <v>84</v>
      </c>
      <c r="B32" s="126"/>
      <c r="C32" s="82"/>
      <c r="D32" s="75"/>
      <c r="E32" s="75"/>
      <c r="F32" s="75"/>
      <c r="G32" s="75"/>
      <c r="H32" s="75"/>
      <c r="N32" s="17"/>
    </row>
    <row r="33" ht="14.25" customHeight="1">
      <c r="A33" s="76" t="s">
        <v>386</v>
      </c>
      <c r="B33" s="81"/>
      <c r="C33" s="82"/>
      <c r="D33" s="75"/>
      <c r="E33" s="75"/>
      <c r="F33" s="75"/>
      <c r="G33" s="75"/>
      <c r="H33" s="75"/>
      <c r="N33" s="17"/>
    </row>
    <row r="34" ht="14.25" customHeight="1">
      <c r="A34" s="76" t="s">
        <v>387</v>
      </c>
      <c r="B34" s="81"/>
      <c r="C34" s="82"/>
      <c r="D34" s="75"/>
      <c r="E34" s="75"/>
      <c r="F34" s="75"/>
      <c r="G34" s="75"/>
      <c r="H34" s="75"/>
      <c r="N34" s="17"/>
    </row>
    <row r="35" ht="14.25" customHeight="1">
      <c r="A35" s="76" t="s">
        <v>388</v>
      </c>
      <c r="B35" s="81"/>
      <c r="C35" s="82"/>
      <c r="D35" s="75"/>
      <c r="E35" s="75"/>
      <c r="F35" s="75"/>
      <c r="G35" s="75"/>
      <c r="H35" s="75"/>
      <c r="N35" s="17"/>
    </row>
    <row r="36" ht="14.25" customHeight="1">
      <c r="A36" s="76" t="s">
        <v>389</v>
      </c>
      <c r="B36" s="81"/>
      <c r="C36" s="82"/>
      <c r="D36" s="75"/>
      <c r="E36" s="75"/>
      <c r="F36" s="75"/>
      <c r="G36" s="75"/>
      <c r="H36" s="75"/>
      <c r="N36" s="17"/>
    </row>
    <row r="37" ht="14.25" customHeight="1">
      <c r="A37" s="76" t="s">
        <v>445</v>
      </c>
      <c r="B37" s="81"/>
      <c r="C37" s="82"/>
      <c r="D37" s="75"/>
      <c r="E37" s="75"/>
      <c r="F37" s="75"/>
      <c r="G37" s="75"/>
      <c r="H37" s="75"/>
      <c r="N37" s="17"/>
    </row>
    <row r="38" ht="14.25" customHeight="1">
      <c r="A38" s="76" t="s">
        <v>446</v>
      </c>
      <c r="B38" s="81"/>
      <c r="C38" s="82"/>
      <c r="D38" s="75"/>
      <c r="E38" s="75"/>
      <c r="F38" s="75"/>
      <c r="G38" s="75"/>
      <c r="H38" s="75"/>
      <c r="N38" s="17"/>
    </row>
    <row r="39" ht="14.25" customHeight="1">
      <c r="E39" s="27">
        <f>SUM(E3:E27)*D44</f>
        <v>5128.840678</v>
      </c>
      <c r="N39" s="17"/>
    </row>
    <row r="40" ht="14.25" customHeight="1"/>
    <row r="41" ht="14.25" customHeight="1"/>
    <row r="42" ht="14.25" customHeight="1"/>
    <row r="43" ht="14.25" customHeight="1"/>
    <row r="44" ht="14.25" customHeight="1">
      <c r="B44" s="26" t="s">
        <v>350</v>
      </c>
      <c r="D44" s="89">
        <v>1.21</v>
      </c>
    </row>
    <row r="45" ht="14.25" customHeight="1">
      <c r="B45" s="28" t="s">
        <v>89</v>
      </c>
      <c r="D45" s="29">
        <v>1.0</v>
      </c>
    </row>
    <row r="46" ht="14.25" customHeight="1">
      <c r="B46" s="28" t="s">
        <v>90</v>
      </c>
      <c r="D46" s="29">
        <v>1.0</v>
      </c>
    </row>
    <row r="47" ht="14.25" customHeight="1">
      <c r="B47" s="28" t="s">
        <v>91</v>
      </c>
      <c r="D47" s="29">
        <v>7.5</v>
      </c>
    </row>
    <row r="48" ht="14.25" customHeight="1">
      <c r="B48" s="28" t="s">
        <v>92</v>
      </c>
      <c r="D48" s="30">
        <f>+D47*D46*D45</f>
        <v>7.5</v>
      </c>
    </row>
    <row r="49" ht="14.25" customHeight="1">
      <c r="B49" s="28" t="s">
        <v>93</v>
      </c>
      <c r="D49" s="30">
        <f>+D48*3600</f>
        <v>27000</v>
      </c>
    </row>
    <row r="50" ht="14.25" customHeight="1">
      <c r="B50" s="28" t="s">
        <v>4</v>
      </c>
      <c r="D50" s="31">
        <f>E39</f>
        <v>5128.840678</v>
      </c>
    </row>
    <row r="51" ht="14.25" customHeight="1">
      <c r="B51" s="28" t="s">
        <v>94</v>
      </c>
      <c r="D51" s="32">
        <f>+D49/D50</f>
        <v>5.264347578</v>
      </c>
      <c r="E51" s="28" t="s">
        <v>95</v>
      </c>
      <c r="F51" s="6">
        <f>D51*0.9</f>
        <v>4.73791282</v>
      </c>
    </row>
    <row r="52" ht="14.25" customHeight="1">
      <c r="B52" s="28"/>
      <c r="D52" s="28"/>
    </row>
    <row r="53" ht="14.25" customHeight="1">
      <c r="B53" s="28" t="s">
        <v>96</v>
      </c>
      <c r="D53" s="28" t="s">
        <v>97</v>
      </c>
    </row>
    <row r="54" ht="14.25" customHeight="1">
      <c r="B54" s="28" t="s">
        <v>98</v>
      </c>
      <c r="D54" s="29">
        <v>105.9</v>
      </c>
    </row>
    <row r="55" ht="14.25" customHeight="1">
      <c r="B55" s="28" t="s">
        <v>99</v>
      </c>
      <c r="D55" s="29">
        <f>D54*D45</f>
        <v>105.9</v>
      </c>
    </row>
    <row r="56" ht="14.25" customHeight="1">
      <c r="B56" s="28" t="s">
        <v>95</v>
      </c>
      <c r="D56" s="33">
        <f>+D49/D55</f>
        <v>254.9575071</v>
      </c>
    </row>
    <row r="57" ht="14.25" customHeight="1">
      <c r="B57" s="28"/>
      <c r="D57" s="28"/>
    </row>
    <row r="58" ht="14.25" customHeight="1">
      <c r="B58" s="28" t="s">
        <v>100</v>
      </c>
      <c r="D58" s="33">
        <f>+D56*0.85</f>
        <v>216.713881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9"/>
  <printOptions/>
  <pageMargins bottom="0.75" footer="0.0" header="0.0" left="0.7" right="0.7" top="0.75"/>
  <pageSetup orientation="landscape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66" t="s">
        <v>0</v>
      </c>
      <c r="B2" s="66" t="s">
        <v>1</v>
      </c>
      <c r="C2" s="66" t="s">
        <v>2</v>
      </c>
      <c r="D2" s="66" t="s">
        <v>3</v>
      </c>
      <c r="E2" s="66" t="s">
        <v>4</v>
      </c>
      <c r="F2" s="66" t="s">
        <v>5</v>
      </c>
      <c r="G2" s="66" t="s">
        <v>6</v>
      </c>
      <c r="H2" s="66" t="s">
        <v>7</v>
      </c>
      <c r="I2" s="3" t="s">
        <v>8</v>
      </c>
      <c r="K2" s="4"/>
    </row>
    <row r="3" ht="14.25" customHeight="1">
      <c r="A3" s="67" t="s">
        <v>10</v>
      </c>
      <c r="B3" s="81" t="s">
        <v>453</v>
      </c>
      <c r="C3" s="82"/>
      <c r="D3" s="67"/>
      <c r="E3" s="72"/>
      <c r="F3" s="70"/>
      <c r="G3" s="70"/>
      <c r="H3" s="70"/>
      <c r="I3" s="71"/>
      <c r="J3" s="15"/>
      <c r="K3" s="4"/>
    </row>
    <row r="4" ht="14.25" customHeight="1">
      <c r="A4" s="67" t="s">
        <v>16</v>
      </c>
      <c r="B4" s="81" t="s">
        <v>455</v>
      </c>
      <c r="C4" s="82"/>
      <c r="D4" s="67"/>
      <c r="E4" s="72"/>
      <c r="F4" s="70"/>
      <c r="G4" s="70"/>
      <c r="H4" s="70"/>
      <c r="I4" s="71"/>
      <c r="J4" s="15"/>
      <c r="K4" s="4"/>
    </row>
    <row r="5" ht="14.25" customHeight="1">
      <c r="A5" s="67" t="s">
        <v>20</v>
      </c>
      <c r="B5" s="85" t="s">
        <v>457</v>
      </c>
      <c r="C5" s="82"/>
      <c r="D5" s="67"/>
      <c r="E5" s="72"/>
      <c r="F5" s="70"/>
      <c r="G5" s="70"/>
      <c r="H5" s="70"/>
      <c r="I5" s="71"/>
      <c r="J5" s="15"/>
      <c r="K5" s="4"/>
    </row>
    <row r="6" ht="14.25" customHeight="1">
      <c r="A6" s="67" t="s">
        <v>24</v>
      </c>
      <c r="B6" s="85" t="s">
        <v>458</v>
      </c>
      <c r="C6" s="82"/>
      <c r="D6" s="67"/>
      <c r="E6" s="72"/>
      <c r="F6" s="70"/>
      <c r="G6" s="70"/>
      <c r="H6" s="70"/>
      <c r="I6" s="71"/>
      <c r="J6" s="15"/>
      <c r="K6" s="5"/>
    </row>
    <row r="7" ht="14.25" customHeight="1">
      <c r="A7" s="67" t="s">
        <v>25</v>
      </c>
      <c r="B7" s="85" t="s">
        <v>459</v>
      </c>
      <c r="C7" s="82"/>
      <c r="D7" s="67"/>
      <c r="E7" s="72"/>
      <c r="F7" s="70"/>
      <c r="G7" s="70"/>
      <c r="H7" s="70"/>
      <c r="I7" s="71"/>
      <c r="J7" s="15"/>
      <c r="K7" s="5"/>
    </row>
    <row r="8" ht="14.25" customHeight="1">
      <c r="A8" s="67" t="s">
        <v>28</v>
      </c>
      <c r="B8" s="85" t="s">
        <v>461</v>
      </c>
      <c r="C8" s="82"/>
      <c r="D8" s="67"/>
      <c r="E8" s="72"/>
      <c r="F8" s="67"/>
      <c r="G8" s="70"/>
      <c r="H8" s="70"/>
      <c r="I8" s="71"/>
      <c r="J8" s="15"/>
      <c r="K8" s="5"/>
      <c r="P8" s="19"/>
    </row>
    <row r="9" ht="14.25" customHeight="1">
      <c r="A9" s="67" t="s">
        <v>32</v>
      </c>
      <c r="B9" s="85" t="s">
        <v>462</v>
      </c>
      <c r="C9" s="82"/>
      <c r="D9" s="67"/>
      <c r="E9" s="72"/>
      <c r="F9" s="67"/>
      <c r="G9" s="70"/>
      <c r="H9" s="70"/>
      <c r="I9" s="71"/>
      <c r="J9" s="15"/>
      <c r="K9" s="5"/>
      <c r="P9" s="19"/>
    </row>
    <row r="10" ht="14.25" customHeight="1">
      <c r="A10" s="67" t="s">
        <v>34</v>
      </c>
      <c r="B10" s="85" t="s">
        <v>463</v>
      </c>
      <c r="C10" s="82"/>
      <c r="D10" s="67"/>
      <c r="E10" s="72"/>
      <c r="F10" s="70"/>
      <c r="G10" s="70"/>
      <c r="H10" s="70"/>
      <c r="I10" s="71"/>
      <c r="J10" s="15"/>
      <c r="K10" s="5"/>
      <c r="P10" s="19"/>
    </row>
    <row r="11" ht="14.25" customHeight="1">
      <c r="A11" s="67" t="s">
        <v>36</v>
      </c>
      <c r="B11" s="85" t="s">
        <v>464</v>
      </c>
      <c r="C11" s="82"/>
      <c r="D11" s="67"/>
      <c r="E11" s="72"/>
      <c r="F11" s="67"/>
      <c r="G11" s="70"/>
      <c r="H11" s="70"/>
      <c r="I11" s="71"/>
      <c r="J11" s="15"/>
      <c r="K11" s="5"/>
      <c r="P11" s="19"/>
    </row>
    <row r="12" ht="14.25" customHeight="1">
      <c r="A12" s="67" t="s">
        <v>38</v>
      </c>
      <c r="B12" s="85" t="s">
        <v>465</v>
      </c>
      <c r="C12" s="82"/>
      <c r="D12" s="67"/>
      <c r="E12" s="72"/>
      <c r="F12" s="67"/>
      <c r="G12" s="70"/>
      <c r="H12" s="70"/>
      <c r="I12" s="71"/>
      <c r="J12" s="15"/>
      <c r="K12" s="5"/>
      <c r="P12" s="19"/>
    </row>
    <row r="13" ht="14.25" customHeight="1">
      <c r="A13" s="67" t="s">
        <v>43</v>
      </c>
      <c r="B13" s="85" t="s">
        <v>467</v>
      </c>
      <c r="C13" s="76"/>
      <c r="D13" s="67"/>
      <c r="E13" s="72"/>
      <c r="F13" s="67"/>
      <c r="G13" s="70"/>
      <c r="H13" s="70"/>
      <c r="I13" s="71"/>
      <c r="J13" s="15"/>
      <c r="P13" s="19"/>
    </row>
    <row r="14" ht="14.25" customHeight="1">
      <c r="A14" s="67" t="s">
        <v>46</v>
      </c>
      <c r="B14" s="85" t="s">
        <v>468</v>
      </c>
      <c r="C14" s="82"/>
      <c r="D14" s="67"/>
      <c r="E14" s="72"/>
      <c r="F14" s="67"/>
      <c r="G14" s="73"/>
      <c r="H14" s="70"/>
      <c r="I14" s="71"/>
      <c r="J14" s="15"/>
      <c r="P14" s="19"/>
    </row>
    <row r="15" ht="14.25" customHeight="1">
      <c r="A15" s="67" t="s">
        <v>50</v>
      </c>
      <c r="B15" s="85" t="s">
        <v>470</v>
      </c>
      <c r="C15" s="82"/>
      <c r="D15" s="67"/>
      <c r="E15" s="72"/>
      <c r="F15" s="67"/>
      <c r="G15" s="70"/>
      <c r="H15" s="70"/>
      <c r="I15" s="71"/>
      <c r="J15" s="15"/>
    </row>
    <row r="16" ht="14.25" customHeight="1">
      <c r="A16" s="67" t="s">
        <v>52</v>
      </c>
      <c r="B16" s="85" t="s">
        <v>469</v>
      </c>
      <c r="C16" s="82"/>
      <c r="D16" s="67"/>
      <c r="E16" s="72"/>
      <c r="F16" s="67"/>
      <c r="G16" s="70"/>
      <c r="H16" s="70"/>
      <c r="I16" s="71"/>
      <c r="J16" s="15"/>
    </row>
    <row r="17" ht="14.25" customHeight="1">
      <c r="A17" s="67" t="s">
        <v>54</v>
      </c>
      <c r="B17" s="85" t="s">
        <v>454</v>
      </c>
      <c r="C17" s="82"/>
      <c r="D17" s="67"/>
      <c r="E17" s="72"/>
      <c r="F17" s="67"/>
      <c r="G17" s="73"/>
      <c r="H17" s="70"/>
      <c r="I17" s="71"/>
      <c r="J17" s="15"/>
    </row>
    <row r="18" ht="14.25" customHeight="1">
      <c r="A18" s="67" t="s">
        <v>56</v>
      </c>
      <c r="B18" s="85" t="s">
        <v>460</v>
      </c>
      <c r="C18" s="76"/>
      <c r="D18" s="67"/>
      <c r="E18" s="72"/>
      <c r="F18" s="67"/>
      <c r="G18" s="73"/>
      <c r="H18" s="70"/>
      <c r="I18" s="71"/>
      <c r="J18" s="15"/>
    </row>
    <row r="19" ht="14.25" customHeight="1">
      <c r="A19" s="67" t="s">
        <v>57</v>
      </c>
      <c r="B19" s="85" t="s">
        <v>471</v>
      </c>
      <c r="C19" s="76"/>
      <c r="D19" s="67"/>
      <c r="E19" s="72"/>
      <c r="F19" s="67"/>
      <c r="G19" s="70"/>
      <c r="H19" s="70"/>
      <c r="I19" s="71"/>
      <c r="J19" s="15"/>
    </row>
    <row r="20" ht="14.25" customHeight="1">
      <c r="A20" s="67" t="s">
        <v>60</v>
      </c>
      <c r="B20" s="85" t="s">
        <v>473</v>
      </c>
      <c r="C20" s="76"/>
      <c r="D20" s="67"/>
      <c r="E20" s="72"/>
      <c r="F20" s="67"/>
      <c r="G20" s="70"/>
      <c r="H20" s="70"/>
      <c r="I20" s="71"/>
      <c r="J20" s="15"/>
    </row>
    <row r="21" ht="14.25" customHeight="1">
      <c r="A21" s="67" t="s">
        <v>63</v>
      </c>
      <c r="B21" s="85" t="s">
        <v>466</v>
      </c>
      <c r="C21" s="76"/>
      <c r="D21" s="67"/>
      <c r="E21" s="72"/>
      <c r="F21" s="67"/>
      <c r="G21" s="70"/>
      <c r="H21" s="70"/>
      <c r="I21" s="71"/>
      <c r="J21" s="15"/>
    </row>
    <row r="22" ht="14.25" customHeight="1">
      <c r="A22" s="67" t="s">
        <v>66</v>
      </c>
      <c r="B22" s="85" t="s">
        <v>39</v>
      </c>
      <c r="C22" s="82"/>
      <c r="D22" s="67"/>
      <c r="E22" s="72"/>
      <c r="F22" s="70"/>
      <c r="G22" s="70"/>
      <c r="H22" s="70"/>
      <c r="I22" s="71"/>
      <c r="J22" s="15"/>
    </row>
    <row r="23" ht="14.25" customHeight="1">
      <c r="A23" s="67" t="s">
        <v>68</v>
      </c>
      <c r="B23" s="85" t="s">
        <v>303</v>
      </c>
      <c r="C23" s="82"/>
      <c r="D23" s="67"/>
      <c r="E23" s="72"/>
      <c r="F23" s="67"/>
      <c r="G23" s="73"/>
      <c r="H23" s="70"/>
      <c r="I23" s="71"/>
      <c r="J23" s="15"/>
    </row>
    <row r="24" ht="14.25" customHeight="1">
      <c r="A24" s="67" t="s">
        <v>70</v>
      </c>
      <c r="B24" s="85" t="s">
        <v>474</v>
      </c>
      <c r="C24" s="82"/>
      <c r="D24" s="67"/>
      <c r="E24" s="72"/>
      <c r="F24" s="70"/>
      <c r="G24" s="70"/>
      <c r="H24" s="70"/>
      <c r="I24" s="71"/>
      <c r="J24" s="15"/>
    </row>
    <row r="25" ht="14.25" customHeight="1">
      <c r="A25" s="67" t="s">
        <v>71</v>
      </c>
      <c r="B25" s="85" t="s">
        <v>475</v>
      </c>
      <c r="C25" s="82"/>
      <c r="D25" s="67"/>
      <c r="E25" s="72"/>
      <c r="F25" s="70"/>
      <c r="G25" s="70"/>
      <c r="H25" s="70"/>
      <c r="I25" s="71"/>
      <c r="J25" s="15"/>
    </row>
    <row r="26" ht="14.25" customHeight="1">
      <c r="A26" s="67" t="s">
        <v>75</v>
      </c>
      <c r="B26" s="85" t="s">
        <v>472</v>
      </c>
      <c r="C26" s="82"/>
      <c r="D26" s="67"/>
      <c r="E26" s="72"/>
      <c r="F26" s="70"/>
      <c r="G26" s="70"/>
      <c r="H26" s="70"/>
      <c r="I26" s="71"/>
      <c r="J26" s="15"/>
    </row>
    <row r="27" ht="14.25" customHeight="1">
      <c r="A27" s="67" t="s">
        <v>76</v>
      </c>
      <c r="B27" s="85" t="s">
        <v>456</v>
      </c>
      <c r="C27" s="82"/>
      <c r="D27" s="67"/>
      <c r="E27" s="72"/>
      <c r="F27" s="70"/>
      <c r="G27" s="70"/>
      <c r="H27" s="70"/>
      <c r="I27" s="71"/>
      <c r="J27" s="15"/>
    </row>
    <row r="28" ht="14.25" customHeight="1">
      <c r="A28" s="76" t="s">
        <v>380</v>
      </c>
      <c r="B28" s="85" t="s">
        <v>476</v>
      </c>
      <c r="C28" s="82"/>
      <c r="D28" s="75"/>
      <c r="E28" s="75"/>
      <c r="F28" s="75"/>
      <c r="G28" s="75"/>
      <c r="H28" s="75"/>
    </row>
    <row r="29" ht="14.25" customHeight="1">
      <c r="A29" s="76" t="s">
        <v>77</v>
      </c>
      <c r="B29" s="81" t="s">
        <v>477</v>
      </c>
      <c r="C29" s="82"/>
      <c r="D29" s="75"/>
      <c r="E29" s="75"/>
      <c r="F29" s="75"/>
      <c r="G29" s="75"/>
      <c r="H29" s="75"/>
    </row>
    <row r="30" ht="14.25" customHeight="1">
      <c r="A30" s="76" t="s">
        <v>79</v>
      </c>
      <c r="B30" s="81" t="s">
        <v>478</v>
      </c>
      <c r="C30" s="82"/>
      <c r="D30" s="75"/>
      <c r="E30" s="75"/>
      <c r="F30" s="75"/>
      <c r="G30" s="75"/>
      <c r="H30" s="75"/>
      <c r="N30" s="17"/>
    </row>
    <row r="31" ht="14.25" customHeight="1">
      <c r="A31" s="76" t="s">
        <v>82</v>
      </c>
      <c r="B31" s="81" t="s">
        <v>479</v>
      </c>
      <c r="C31" s="82"/>
      <c r="D31" s="75"/>
      <c r="E31" s="75"/>
      <c r="F31" s="75"/>
      <c r="G31" s="75"/>
      <c r="H31" s="75"/>
      <c r="N31" s="17"/>
    </row>
    <row r="32" ht="14.25" customHeight="1">
      <c r="A32" s="76" t="s">
        <v>84</v>
      </c>
      <c r="B32" s="85" t="s">
        <v>480</v>
      </c>
      <c r="C32" s="82"/>
      <c r="D32" s="75"/>
      <c r="E32" s="75"/>
      <c r="F32" s="75"/>
      <c r="G32" s="75"/>
      <c r="H32" s="75"/>
      <c r="N32" s="17"/>
    </row>
    <row r="33" ht="14.25" customHeight="1">
      <c r="A33" s="76" t="s">
        <v>386</v>
      </c>
      <c r="B33" s="85" t="s">
        <v>481</v>
      </c>
      <c r="C33" s="82"/>
      <c r="D33" s="75"/>
      <c r="E33" s="75"/>
      <c r="F33" s="75"/>
      <c r="G33" s="75"/>
      <c r="H33" s="75"/>
      <c r="N33" s="17"/>
    </row>
    <row r="34" ht="14.25" customHeight="1">
      <c r="A34" s="76" t="s">
        <v>387</v>
      </c>
      <c r="B34" s="85" t="s">
        <v>482</v>
      </c>
      <c r="C34" s="82"/>
      <c r="D34" s="75"/>
      <c r="E34" s="75"/>
      <c r="F34" s="75"/>
      <c r="G34" s="75"/>
      <c r="H34" s="75"/>
      <c r="N34" s="17"/>
    </row>
    <row r="35" ht="14.25" customHeight="1">
      <c r="A35" s="76" t="s">
        <v>388</v>
      </c>
      <c r="B35" s="85" t="s">
        <v>483</v>
      </c>
      <c r="C35" s="82"/>
      <c r="D35" s="75"/>
      <c r="E35" s="75"/>
      <c r="F35" s="75"/>
      <c r="G35" s="75"/>
      <c r="H35" s="75"/>
      <c r="N35" s="17"/>
    </row>
    <row r="36" ht="14.25" customHeight="1">
      <c r="A36" s="76" t="s">
        <v>389</v>
      </c>
      <c r="B36" s="85" t="s">
        <v>484</v>
      </c>
      <c r="C36" s="82"/>
      <c r="D36" s="75"/>
      <c r="E36" s="75"/>
      <c r="F36" s="75"/>
      <c r="G36" s="75"/>
      <c r="H36" s="75"/>
      <c r="N36" s="17"/>
    </row>
    <row r="37" ht="14.25" customHeight="1">
      <c r="A37" s="76" t="s">
        <v>445</v>
      </c>
      <c r="B37" s="85" t="s">
        <v>485</v>
      </c>
      <c r="C37" s="82"/>
      <c r="D37" s="75"/>
      <c r="E37" s="75"/>
      <c r="F37" s="75"/>
      <c r="G37" s="75"/>
      <c r="H37" s="75"/>
      <c r="N37" s="17"/>
    </row>
    <row r="38" ht="14.25" customHeight="1">
      <c r="A38" s="76" t="s">
        <v>446</v>
      </c>
      <c r="B38" s="81" t="s">
        <v>486</v>
      </c>
      <c r="C38" s="82"/>
      <c r="D38" s="75"/>
      <c r="E38" s="75"/>
      <c r="F38" s="75"/>
      <c r="G38" s="75"/>
      <c r="H38" s="75"/>
      <c r="N38" s="17"/>
    </row>
    <row r="39" ht="14.25" customHeight="1">
      <c r="A39" s="76" t="s">
        <v>487</v>
      </c>
      <c r="B39" s="81" t="s">
        <v>418</v>
      </c>
      <c r="C39" s="75"/>
      <c r="D39" s="75"/>
      <c r="E39" s="75"/>
      <c r="F39" s="75"/>
      <c r="G39" s="75"/>
      <c r="H39" s="75"/>
      <c r="N39" s="17"/>
    </row>
    <row r="40" ht="14.25" customHeight="1">
      <c r="A40" s="76" t="s">
        <v>488</v>
      </c>
      <c r="B40" s="81" t="s">
        <v>304</v>
      </c>
      <c r="C40" s="75"/>
      <c r="D40" s="75"/>
      <c r="E40" s="75"/>
      <c r="F40" s="75"/>
      <c r="G40" s="75"/>
      <c r="H40" s="75"/>
    </row>
    <row r="41" ht="14.25" customHeight="1">
      <c r="A41" s="76" t="s">
        <v>489</v>
      </c>
      <c r="B41" s="85" t="s">
        <v>490</v>
      </c>
      <c r="C41" s="75"/>
      <c r="D41" s="75"/>
      <c r="E41" s="75"/>
      <c r="F41" s="75"/>
      <c r="G41" s="75"/>
      <c r="H41" s="75"/>
    </row>
    <row r="42" ht="14.25" customHeight="1">
      <c r="A42" s="76" t="s">
        <v>491</v>
      </c>
      <c r="B42" s="81" t="s">
        <v>492</v>
      </c>
      <c r="C42" s="75"/>
      <c r="D42" s="75"/>
      <c r="E42" s="75"/>
      <c r="F42" s="75"/>
      <c r="G42" s="75"/>
      <c r="H42" s="75"/>
    </row>
    <row r="43" ht="14.25" customHeight="1">
      <c r="A43" s="76" t="s">
        <v>493</v>
      </c>
      <c r="B43" s="85" t="s">
        <v>494</v>
      </c>
      <c r="C43" s="75"/>
      <c r="D43" s="75"/>
      <c r="E43" s="75"/>
      <c r="F43" s="75"/>
      <c r="G43" s="75"/>
      <c r="H43" s="75"/>
    </row>
    <row r="44" ht="14.25" customHeight="1">
      <c r="A44" s="76" t="s">
        <v>495</v>
      </c>
      <c r="B44" s="85" t="s">
        <v>311</v>
      </c>
      <c r="C44" s="75"/>
      <c r="D44" s="75"/>
      <c r="E44" s="75"/>
      <c r="F44" s="75"/>
      <c r="G44" s="75"/>
      <c r="H44" s="75"/>
    </row>
    <row r="45" ht="14.25" customHeight="1">
      <c r="A45" s="75"/>
      <c r="B45" s="75"/>
      <c r="C45" s="75"/>
      <c r="D45" s="75"/>
      <c r="E45" s="79">
        <f>SUM(E3:E27)*D53</f>
        <v>0</v>
      </c>
      <c r="F45" s="75"/>
      <c r="G45" s="75"/>
      <c r="H45" s="75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>
      <c r="B53" s="26" t="s">
        <v>350</v>
      </c>
      <c r="D53" s="89">
        <v>1.21</v>
      </c>
    </row>
    <row r="54" ht="14.25" customHeight="1">
      <c r="B54" s="28" t="s">
        <v>89</v>
      </c>
      <c r="D54" s="29">
        <v>10.0</v>
      </c>
    </row>
    <row r="55" ht="14.25" customHeight="1">
      <c r="B55" s="28" t="s">
        <v>90</v>
      </c>
      <c r="D55" s="29">
        <v>1.0</v>
      </c>
    </row>
    <row r="56" ht="14.25" customHeight="1">
      <c r="B56" s="28" t="s">
        <v>91</v>
      </c>
      <c r="D56" s="29">
        <v>7.5</v>
      </c>
    </row>
    <row r="57" ht="14.25" customHeight="1">
      <c r="B57" s="28" t="s">
        <v>92</v>
      </c>
      <c r="D57" s="30">
        <f>+D56*D55*D54</f>
        <v>75</v>
      </c>
    </row>
    <row r="58" ht="14.25" customHeight="1">
      <c r="B58" s="28" t="s">
        <v>93</v>
      </c>
      <c r="D58" s="30">
        <f>+D57*3600</f>
        <v>270000</v>
      </c>
    </row>
    <row r="59" ht="14.25" customHeight="1">
      <c r="B59" s="28" t="s">
        <v>4</v>
      </c>
      <c r="D59" s="31">
        <f>E45</f>
        <v>0</v>
      </c>
    </row>
    <row r="60" ht="14.25" customHeight="1">
      <c r="B60" s="28" t="s">
        <v>94</v>
      </c>
      <c r="D60" s="32" t="str">
        <f>+D58/D59</f>
        <v>#DIV/0!</v>
      </c>
      <c r="E60" s="28" t="s">
        <v>95</v>
      </c>
      <c r="F60" s="6" t="str">
        <f>D60*0.9</f>
        <v>#DIV/0!</v>
      </c>
    </row>
    <row r="61" ht="14.25" customHeight="1">
      <c r="B61" s="28"/>
      <c r="D61" s="28"/>
    </row>
    <row r="62" ht="14.25" customHeight="1">
      <c r="B62" s="28" t="s">
        <v>96</v>
      </c>
      <c r="D62" s="28" t="s">
        <v>97</v>
      </c>
    </row>
    <row r="63" ht="14.25" customHeight="1">
      <c r="B63" s="28" t="s">
        <v>98</v>
      </c>
      <c r="D63" s="29">
        <v>105.9</v>
      </c>
    </row>
    <row r="64" ht="14.25" customHeight="1">
      <c r="B64" s="28" t="s">
        <v>99</v>
      </c>
      <c r="D64" s="29">
        <f>D63*D54</f>
        <v>1059</v>
      </c>
    </row>
    <row r="65" ht="14.25" customHeight="1">
      <c r="B65" s="28" t="s">
        <v>95</v>
      </c>
      <c r="D65" s="33">
        <f>+D58/D64</f>
        <v>254.9575071</v>
      </c>
    </row>
    <row r="66" ht="14.25" customHeight="1">
      <c r="B66" s="28"/>
      <c r="D66" s="28"/>
    </row>
    <row r="67" ht="14.25" customHeight="1">
      <c r="B67" s="28" t="s">
        <v>100</v>
      </c>
      <c r="D67" s="33">
        <f>+D65*0.85</f>
        <v>216.713881</v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45"/>
  <printOptions/>
  <pageMargins bottom="0.75" footer="0.0" header="0.0" left="0.7" right="0.7" top="0.75"/>
  <pageSetup orientation="landscape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66" t="s">
        <v>0</v>
      </c>
      <c r="B2" s="66" t="s">
        <v>1</v>
      </c>
      <c r="C2" s="66" t="s">
        <v>2</v>
      </c>
      <c r="D2" s="66" t="s">
        <v>3</v>
      </c>
      <c r="E2" s="66" t="s">
        <v>4</v>
      </c>
      <c r="F2" s="66" t="s">
        <v>5</v>
      </c>
      <c r="G2" s="66" t="s">
        <v>6</v>
      </c>
      <c r="H2" s="66" t="s">
        <v>7</v>
      </c>
      <c r="I2" s="3" t="s">
        <v>8</v>
      </c>
      <c r="K2" s="4"/>
    </row>
    <row r="3" ht="14.25" customHeight="1">
      <c r="A3" s="67" t="s">
        <v>10</v>
      </c>
      <c r="B3" s="81" t="s">
        <v>496</v>
      </c>
      <c r="C3" s="82" t="s">
        <v>103</v>
      </c>
      <c r="D3" s="82" t="s">
        <v>114</v>
      </c>
      <c r="E3" s="69">
        <v>186.34</v>
      </c>
      <c r="F3" s="70"/>
      <c r="G3" s="70"/>
      <c r="H3" s="70"/>
      <c r="I3" s="71"/>
      <c r="J3" s="15"/>
      <c r="K3" s="4"/>
    </row>
    <row r="4" ht="14.25" customHeight="1">
      <c r="A4" s="67" t="s">
        <v>16</v>
      </c>
      <c r="B4" s="81" t="s">
        <v>497</v>
      </c>
      <c r="C4" s="82" t="s">
        <v>103</v>
      </c>
      <c r="D4" s="82" t="s">
        <v>104</v>
      </c>
      <c r="E4" s="69">
        <v>55.66</v>
      </c>
      <c r="F4" s="70"/>
      <c r="G4" s="70"/>
      <c r="H4" s="70"/>
      <c r="I4" s="71"/>
      <c r="J4" s="15"/>
      <c r="K4" s="4"/>
    </row>
    <row r="5" ht="14.25" customHeight="1">
      <c r="A5" s="67" t="s">
        <v>20</v>
      </c>
      <c r="B5" s="85" t="s">
        <v>498</v>
      </c>
      <c r="C5" s="82" t="s">
        <v>16</v>
      </c>
      <c r="D5" s="82" t="s">
        <v>499</v>
      </c>
      <c r="E5" s="69">
        <v>54.208</v>
      </c>
      <c r="F5" s="70"/>
      <c r="G5" s="70"/>
      <c r="H5" s="70"/>
      <c r="I5" s="71"/>
      <c r="J5" s="15"/>
      <c r="K5" s="4"/>
    </row>
    <row r="6" ht="14.25" customHeight="1">
      <c r="A6" s="67" t="s">
        <v>24</v>
      </c>
      <c r="B6" s="85" t="s">
        <v>500</v>
      </c>
      <c r="C6" s="82" t="s">
        <v>20</v>
      </c>
      <c r="D6" s="82" t="s">
        <v>114</v>
      </c>
      <c r="E6" s="69">
        <v>191.18</v>
      </c>
      <c r="F6" s="70"/>
      <c r="G6" s="70"/>
      <c r="H6" s="70"/>
      <c r="I6" s="71"/>
      <c r="J6" s="15"/>
      <c r="K6" s="5"/>
    </row>
    <row r="7" ht="14.25" customHeight="1">
      <c r="A7" s="67" t="s">
        <v>25</v>
      </c>
      <c r="C7" s="82"/>
      <c r="D7" s="67"/>
      <c r="E7" s="72"/>
      <c r="F7" s="70"/>
      <c r="G7" s="70"/>
      <c r="H7" s="70"/>
      <c r="I7" s="71"/>
      <c r="J7" s="15"/>
      <c r="K7" s="5"/>
    </row>
    <row r="8" ht="14.25" customHeight="1">
      <c r="A8" s="67" t="s">
        <v>28</v>
      </c>
      <c r="B8" s="85"/>
      <c r="C8" s="82"/>
      <c r="D8" s="67"/>
      <c r="E8" s="72"/>
      <c r="F8" s="67"/>
      <c r="G8" s="70"/>
      <c r="H8" s="70"/>
      <c r="I8" s="71"/>
      <c r="J8" s="15"/>
      <c r="K8" s="5"/>
      <c r="P8" s="19"/>
    </row>
    <row r="9" ht="14.25" customHeight="1">
      <c r="A9" s="67" t="s">
        <v>32</v>
      </c>
      <c r="B9" s="85"/>
      <c r="C9" s="82"/>
      <c r="D9" s="67"/>
      <c r="E9" s="72"/>
      <c r="F9" s="67"/>
      <c r="G9" s="70"/>
      <c r="H9" s="70"/>
      <c r="I9" s="71"/>
      <c r="J9" s="15"/>
      <c r="K9" s="5"/>
      <c r="P9" s="19"/>
    </row>
    <row r="10" ht="14.25" customHeight="1">
      <c r="A10" s="67" t="s">
        <v>34</v>
      </c>
      <c r="B10" s="85"/>
      <c r="C10" s="82"/>
      <c r="D10" s="67"/>
      <c r="E10" s="72"/>
      <c r="F10" s="70"/>
      <c r="G10" s="70"/>
      <c r="H10" s="70"/>
      <c r="I10" s="71"/>
      <c r="J10" s="15"/>
      <c r="K10" s="5"/>
      <c r="N10" s="17"/>
      <c r="P10" s="19"/>
    </row>
    <row r="11" ht="14.25" customHeight="1">
      <c r="A11" s="67" t="s">
        <v>36</v>
      </c>
      <c r="B11" s="85"/>
      <c r="C11" s="82"/>
      <c r="D11" s="67"/>
      <c r="E11" s="72"/>
      <c r="F11" s="67"/>
      <c r="G11" s="70"/>
      <c r="H11" s="70"/>
      <c r="I11" s="71"/>
      <c r="J11" s="15"/>
      <c r="K11" s="5"/>
      <c r="N11" s="17"/>
      <c r="P11" s="19"/>
    </row>
    <row r="12" ht="14.25" customHeight="1">
      <c r="A12" s="67" t="s">
        <v>38</v>
      </c>
      <c r="B12" s="85"/>
      <c r="C12" s="82"/>
      <c r="D12" s="67"/>
      <c r="E12" s="72"/>
      <c r="F12" s="67"/>
      <c r="G12" s="70"/>
      <c r="H12" s="70"/>
      <c r="I12" s="71"/>
      <c r="J12" s="15"/>
      <c r="K12" s="5"/>
      <c r="N12" s="17"/>
      <c r="P12" s="19"/>
    </row>
    <row r="13" ht="14.25" customHeight="1">
      <c r="A13" s="67" t="s">
        <v>43</v>
      </c>
      <c r="B13" s="85"/>
      <c r="C13" s="76"/>
      <c r="D13" s="67"/>
      <c r="E13" s="72"/>
      <c r="F13" s="67"/>
      <c r="G13" s="70"/>
      <c r="H13" s="70"/>
      <c r="I13" s="71"/>
      <c r="J13" s="15"/>
      <c r="N13" s="17"/>
      <c r="P13" s="19"/>
    </row>
    <row r="14" ht="14.25" customHeight="1">
      <c r="A14" s="67" t="s">
        <v>46</v>
      </c>
      <c r="B14" s="85"/>
      <c r="C14" s="82"/>
      <c r="D14" s="67"/>
      <c r="E14" s="72"/>
      <c r="F14" s="67"/>
      <c r="G14" s="73"/>
      <c r="H14" s="70"/>
      <c r="I14" s="71"/>
      <c r="J14" s="15"/>
      <c r="N14" s="17"/>
      <c r="P14" s="19"/>
    </row>
    <row r="15" ht="14.25" customHeight="1">
      <c r="A15" s="67" t="s">
        <v>50</v>
      </c>
      <c r="B15" s="85"/>
      <c r="C15" s="82"/>
      <c r="D15" s="67"/>
      <c r="E15" s="72"/>
      <c r="F15" s="67"/>
      <c r="G15" s="70"/>
      <c r="H15" s="70"/>
      <c r="I15" s="71"/>
      <c r="J15" s="15"/>
      <c r="N15" s="17"/>
    </row>
    <row r="16" ht="14.25" customHeight="1">
      <c r="A16" s="67" t="s">
        <v>52</v>
      </c>
      <c r="B16" s="85"/>
      <c r="C16" s="82"/>
      <c r="D16" s="67"/>
      <c r="E16" s="72"/>
      <c r="F16" s="67"/>
      <c r="G16" s="70"/>
      <c r="H16" s="70"/>
      <c r="I16" s="71"/>
      <c r="J16" s="15"/>
      <c r="N16" s="17"/>
    </row>
    <row r="17" ht="14.25" customHeight="1">
      <c r="A17" s="67" t="s">
        <v>54</v>
      </c>
      <c r="B17" s="85"/>
      <c r="C17" s="82"/>
      <c r="D17" s="67"/>
      <c r="E17" s="72"/>
      <c r="F17" s="67"/>
      <c r="G17" s="73"/>
      <c r="H17" s="70"/>
      <c r="I17" s="71"/>
      <c r="J17" s="15"/>
      <c r="N17" s="17"/>
    </row>
    <row r="18" ht="14.25" customHeight="1">
      <c r="A18" s="67" t="s">
        <v>56</v>
      </c>
      <c r="B18" s="85"/>
      <c r="C18" s="76"/>
      <c r="D18" s="67"/>
      <c r="E18" s="72"/>
      <c r="F18" s="67"/>
      <c r="G18" s="73"/>
      <c r="H18" s="70"/>
      <c r="I18" s="71"/>
      <c r="J18" s="15"/>
      <c r="N18" s="17"/>
    </row>
    <row r="19" ht="14.25" customHeight="1">
      <c r="A19" s="67" t="s">
        <v>57</v>
      </c>
      <c r="B19" s="85"/>
      <c r="C19" s="76"/>
      <c r="D19" s="67"/>
      <c r="E19" s="72"/>
      <c r="F19" s="67"/>
      <c r="G19" s="70"/>
      <c r="H19" s="70"/>
      <c r="I19" s="71"/>
      <c r="J19" s="15"/>
      <c r="N19" s="17"/>
    </row>
    <row r="20" ht="14.25" customHeight="1">
      <c r="A20" s="67" t="s">
        <v>60</v>
      </c>
      <c r="B20" s="85"/>
      <c r="C20" s="76"/>
      <c r="D20" s="67"/>
      <c r="E20" s="72"/>
      <c r="F20" s="67"/>
      <c r="G20" s="70"/>
      <c r="H20" s="70"/>
      <c r="I20" s="71"/>
      <c r="J20" s="15"/>
      <c r="N20" s="17"/>
    </row>
    <row r="21" ht="14.25" customHeight="1">
      <c r="A21" s="67" t="s">
        <v>63</v>
      </c>
      <c r="B21" s="85"/>
      <c r="C21" s="76"/>
      <c r="D21" s="67"/>
      <c r="E21" s="72"/>
      <c r="F21" s="67"/>
      <c r="G21" s="70"/>
      <c r="H21" s="70"/>
      <c r="I21" s="71"/>
      <c r="J21" s="15"/>
      <c r="N21" s="17"/>
    </row>
    <row r="22" ht="14.25" customHeight="1">
      <c r="A22" s="67" t="s">
        <v>66</v>
      </c>
      <c r="B22" s="85"/>
      <c r="C22" s="82"/>
      <c r="D22" s="67"/>
      <c r="E22" s="72"/>
      <c r="F22" s="70"/>
      <c r="G22" s="70"/>
      <c r="H22" s="70"/>
      <c r="I22" s="71"/>
      <c r="J22" s="15"/>
      <c r="N22" s="17"/>
    </row>
    <row r="23" ht="14.25" customHeight="1">
      <c r="A23" s="67" t="s">
        <v>68</v>
      </c>
      <c r="B23" s="85"/>
      <c r="C23" s="82"/>
      <c r="D23" s="67"/>
      <c r="E23" s="72"/>
      <c r="F23" s="67"/>
      <c r="G23" s="73"/>
      <c r="H23" s="70"/>
      <c r="I23" s="71"/>
      <c r="J23" s="15"/>
      <c r="N23" s="17"/>
    </row>
    <row r="24" ht="14.25" customHeight="1">
      <c r="A24" s="67" t="s">
        <v>70</v>
      </c>
      <c r="B24" s="85"/>
      <c r="C24" s="82"/>
      <c r="D24" s="67"/>
      <c r="E24" s="72"/>
      <c r="F24" s="70"/>
      <c r="G24" s="70"/>
      <c r="H24" s="70"/>
      <c r="I24" s="71"/>
      <c r="J24" s="15"/>
      <c r="N24" s="17"/>
    </row>
    <row r="25" ht="14.25" customHeight="1">
      <c r="A25" s="67" t="s">
        <v>71</v>
      </c>
      <c r="B25" s="85"/>
      <c r="C25" s="82"/>
      <c r="D25" s="67"/>
      <c r="E25" s="72"/>
      <c r="F25" s="70"/>
      <c r="G25" s="70"/>
      <c r="H25" s="70"/>
      <c r="I25" s="71"/>
      <c r="J25" s="15"/>
      <c r="N25" s="17"/>
    </row>
    <row r="26" ht="14.25" customHeight="1">
      <c r="A26" s="67" t="s">
        <v>75</v>
      </c>
      <c r="B26" s="81"/>
      <c r="C26" s="82"/>
      <c r="D26" s="67"/>
      <c r="E26" s="72"/>
      <c r="F26" s="70"/>
      <c r="G26" s="70"/>
      <c r="H26" s="70"/>
      <c r="I26" s="71"/>
      <c r="J26" s="15"/>
      <c r="N26" s="17"/>
    </row>
    <row r="27" ht="14.25" customHeight="1">
      <c r="A27" s="67" t="s">
        <v>76</v>
      </c>
      <c r="B27" s="81"/>
      <c r="C27" s="82"/>
      <c r="D27" s="67"/>
      <c r="E27" s="72"/>
      <c r="F27" s="70"/>
      <c r="G27" s="70"/>
      <c r="H27" s="70"/>
      <c r="I27" s="71"/>
      <c r="J27" s="15"/>
      <c r="N27" s="17"/>
    </row>
    <row r="28" ht="14.25" customHeight="1">
      <c r="A28" s="76" t="s">
        <v>380</v>
      </c>
      <c r="B28" s="81"/>
      <c r="C28" s="82"/>
      <c r="D28" s="75"/>
      <c r="E28" s="75"/>
      <c r="F28" s="75"/>
      <c r="G28" s="75"/>
      <c r="H28" s="75"/>
      <c r="N28" s="17"/>
    </row>
    <row r="29" ht="14.25" customHeight="1">
      <c r="A29" s="76" t="s">
        <v>77</v>
      </c>
      <c r="B29" s="85"/>
      <c r="C29" s="82"/>
      <c r="D29" s="75"/>
      <c r="E29" s="75"/>
      <c r="F29" s="75"/>
      <c r="G29" s="75"/>
      <c r="H29" s="75"/>
      <c r="N29" s="17"/>
    </row>
    <row r="30" ht="14.25" customHeight="1">
      <c r="A30" s="76" t="s">
        <v>79</v>
      </c>
      <c r="B30" s="85"/>
      <c r="C30" s="82"/>
      <c r="D30" s="75"/>
      <c r="E30" s="75"/>
      <c r="F30" s="75"/>
      <c r="G30" s="75"/>
      <c r="H30" s="75"/>
      <c r="N30" s="17"/>
    </row>
    <row r="31" ht="14.25" customHeight="1">
      <c r="A31" s="76" t="s">
        <v>82</v>
      </c>
      <c r="B31" s="85"/>
      <c r="C31" s="82"/>
      <c r="D31" s="75"/>
      <c r="E31" s="75"/>
      <c r="F31" s="75"/>
      <c r="G31" s="75"/>
      <c r="H31" s="75"/>
      <c r="N31" s="17"/>
    </row>
    <row r="32" ht="14.25" customHeight="1">
      <c r="A32" s="76" t="s">
        <v>84</v>
      </c>
      <c r="B32" s="85"/>
      <c r="C32" s="82"/>
      <c r="D32" s="75"/>
      <c r="E32" s="75"/>
      <c r="F32" s="75"/>
      <c r="G32" s="75"/>
      <c r="H32" s="75"/>
      <c r="N32" s="17"/>
    </row>
    <row r="33" ht="14.25" customHeight="1">
      <c r="A33" s="76" t="s">
        <v>386</v>
      </c>
      <c r="B33" s="85"/>
      <c r="C33" s="82"/>
      <c r="D33" s="75"/>
      <c r="E33" s="75"/>
      <c r="F33" s="75"/>
      <c r="G33" s="75"/>
      <c r="H33" s="75"/>
      <c r="N33" s="17"/>
    </row>
    <row r="34" ht="14.25" customHeight="1">
      <c r="A34" s="76" t="s">
        <v>387</v>
      </c>
      <c r="B34" s="85"/>
      <c r="C34" s="82"/>
      <c r="D34" s="75"/>
      <c r="E34" s="75"/>
      <c r="F34" s="75"/>
      <c r="G34" s="75"/>
      <c r="H34" s="75"/>
      <c r="N34" s="17"/>
    </row>
    <row r="35" ht="14.25" customHeight="1">
      <c r="A35" s="76" t="s">
        <v>388</v>
      </c>
      <c r="B35" s="81"/>
      <c r="C35" s="82"/>
      <c r="D35" s="75"/>
      <c r="E35" s="75"/>
      <c r="F35" s="75"/>
      <c r="G35" s="75"/>
      <c r="H35" s="75"/>
      <c r="N35" s="17"/>
    </row>
    <row r="36" ht="14.25" customHeight="1">
      <c r="A36" s="76" t="s">
        <v>389</v>
      </c>
      <c r="B36" s="81"/>
      <c r="C36" s="82"/>
      <c r="D36" s="75"/>
      <c r="E36" s="75"/>
      <c r="F36" s="75"/>
      <c r="G36" s="75"/>
      <c r="H36" s="75"/>
      <c r="N36" s="17"/>
    </row>
    <row r="37" ht="14.25" customHeight="1">
      <c r="A37" s="76" t="s">
        <v>445</v>
      </c>
      <c r="B37" s="81"/>
      <c r="C37" s="82"/>
      <c r="D37" s="75"/>
      <c r="E37" s="75"/>
      <c r="F37" s="75"/>
      <c r="G37" s="75"/>
      <c r="H37" s="75"/>
      <c r="N37" s="17"/>
    </row>
    <row r="38" ht="14.25" customHeight="1">
      <c r="A38" s="76" t="s">
        <v>446</v>
      </c>
      <c r="B38" s="85"/>
      <c r="C38" s="82"/>
      <c r="D38" s="75"/>
      <c r="E38" s="75"/>
      <c r="F38" s="75"/>
      <c r="G38" s="75"/>
      <c r="H38" s="75"/>
      <c r="N38" s="17"/>
    </row>
    <row r="39" ht="14.25" customHeight="1">
      <c r="A39" s="76" t="s">
        <v>487</v>
      </c>
      <c r="B39" s="81"/>
      <c r="C39" s="75"/>
      <c r="D39" s="75"/>
      <c r="E39" s="75"/>
      <c r="F39" s="75"/>
      <c r="G39" s="75"/>
      <c r="H39" s="75"/>
      <c r="N39" s="17"/>
    </row>
    <row r="40" ht="14.25" customHeight="1">
      <c r="A40" s="76" t="s">
        <v>488</v>
      </c>
      <c r="B40" s="85"/>
      <c r="C40" s="75"/>
      <c r="D40" s="75"/>
      <c r="E40" s="75"/>
      <c r="F40" s="75"/>
      <c r="G40" s="75"/>
      <c r="H40" s="75"/>
    </row>
    <row r="41" ht="14.25" customHeight="1">
      <c r="A41" s="76" t="s">
        <v>489</v>
      </c>
      <c r="B41" s="85"/>
      <c r="C41" s="75"/>
      <c r="D41" s="75"/>
      <c r="F41" s="75"/>
      <c r="G41" s="75"/>
      <c r="H41" s="75"/>
    </row>
    <row r="42" ht="14.25" customHeight="1">
      <c r="E42" s="79">
        <f>SUM(E3:E27)*1.21</f>
        <v>589.73948</v>
      </c>
    </row>
    <row r="43" ht="14.25" customHeight="1"/>
    <row r="44" ht="14.25" customHeight="1"/>
    <row r="45" ht="14.25" customHeight="1"/>
    <row r="46" ht="14.25" customHeight="1"/>
    <row r="47" ht="14.25" customHeight="1">
      <c r="B47" s="28" t="s">
        <v>89</v>
      </c>
      <c r="D47" s="29">
        <v>3.0</v>
      </c>
    </row>
    <row r="48" ht="14.25" customHeight="1">
      <c r="B48" s="28" t="s">
        <v>90</v>
      </c>
      <c r="D48" s="29">
        <v>1.0</v>
      </c>
    </row>
    <row r="49" ht="14.25" customHeight="1">
      <c r="B49" s="28" t="s">
        <v>91</v>
      </c>
      <c r="D49" s="29">
        <v>3.0</v>
      </c>
    </row>
    <row r="50" ht="14.25" customHeight="1">
      <c r="B50" s="28" t="s">
        <v>92</v>
      </c>
      <c r="D50" s="30">
        <f>+D49*D48*D47</f>
        <v>9</v>
      </c>
    </row>
    <row r="51" ht="14.25" customHeight="1">
      <c r="B51" s="28" t="s">
        <v>93</v>
      </c>
      <c r="D51" s="30">
        <f>+D50*3600</f>
        <v>32400</v>
      </c>
    </row>
    <row r="52" ht="14.25" customHeight="1">
      <c r="B52" s="28" t="s">
        <v>4</v>
      </c>
      <c r="D52" s="31">
        <f>E42</f>
        <v>589.73948</v>
      </c>
    </row>
    <row r="53" ht="14.25" customHeight="1">
      <c r="B53" s="28" t="s">
        <v>94</v>
      </c>
      <c r="D53" s="32">
        <f>+D51/D52</f>
        <v>54.93951329</v>
      </c>
      <c r="E53" s="28" t="s">
        <v>95</v>
      </c>
      <c r="F53" s="6">
        <f>D53*0.9</f>
        <v>49.44556196</v>
      </c>
    </row>
    <row r="54" ht="14.25" customHeight="1">
      <c r="B54" s="28"/>
      <c r="D54" s="28"/>
    </row>
    <row r="55" ht="14.25" customHeight="1">
      <c r="B55" s="28" t="s">
        <v>96</v>
      </c>
      <c r="D55" s="28" t="s">
        <v>97</v>
      </c>
    </row>
    <row r="56" ht="14.25" customHeight="1">
      <c r="B56" s="28" t="s">
        <v>98</v>
      </c>
      <c r="D56" s="29">
        <v>105.9</v>
      </c>
    </row>
    <row r="57" ht="14.25" customHeight="1">
      <c r="B57" s="28" t="s">
        <v>99</v>
      </c>
      <c r="D57" s="29">
        <f>D56*D47</f>
        <v>317.7</v>
      </c>
    </row>
    <row r="58" ht="14.25" customHeight="1">
      <c r="B58" s="28" t="s">
        <v>95</v>
      </c>
      <c r="D58" s="33">
        <f>+D51/D57</f>
        <v>101.9830028</v>
      </c>
    </row>
    <row r="59" ht="14.25" customHeight="1">
      <c r="B59" s="28"/>
      <c r="D59" s="28"/>
    </row>
    <row r="60" ht="14.25" customHeight="1">
      <c r="B60" s="28" t="s">
        <v>100</v>
      </c>
      <c r="D60" s="33">
        <f>+D58*0.85</f>
        <v>86.68555241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42"/>
  <printOptions/>
  <pageMargins bottom="0.75" footer="0.0" header="0.0" left="0.7" right="0.7" top="0.75"/>
  <pageSetup orientation="landscape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19.57"/>
    <col customWidth="1" min="3" max="3" width="13.14"/>
    <col customWidth="1" min="4" max="4" width="14.29"/>
    <col customWidth="1" min="5" max="6" width="11.43"/>
    <col customWidth="1" min="7" max="7" width="8.14"/>
    <col customWidth="1" min="8" max="8" width="11.43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</v>
      </c>
      <c r="G1" s="2" t="s">
        <v>501</v>
      </c>
      <c r="H1" s="2" t="s">
        <v>5</v>
      </c>
    </row>
    <row r="2" ht="16.5" customHeight="1">
      <c r="A2" s="130" t="s">
        <v>10</v>
      </c>
      <c r="B2" s="131" t="s">
        <v>502</v>
      </c>
      <c r="C2" s="130" t="s">
        <v>103</v>
      </c>
      <c r="D2" s="130" t="s">
        <v>114</v>
      </c>
      <c r="E2" s="130">
        <f>26*2</f>
        <v>52</v>
      </c>
      <c r="F2" s="130">
        <f t="shared" ref="F2:F26" si="1">+E2*1.21</f>
        <v>62.92</v>
      </c>
      <c r="G2" s="130" t="s">
        <v>503</v>
      </c>
      <c r="H2" s="130" t="s">
        <v>107</v>
      </c>
    </row>
    <row r="3" ht="16.5" customHeight="1">
      <c r="A3" s="130" t="s">
        <v>16</v>
      </c>
      <c r="B3" s="131" t="s">
        <v>504</v>
      </c>
      <c r="C3" s="130" t="s">
        <v>10</v>
      </c>
      <c r="D3" s="130" t="s">
        <v>110</v>
      </c>
      <c r="E3" s="130">
        <v>22.4</v>
      </c>
      <c r="F3" s="130">
        <f t="shared" si="1"/>
        <v>27.104</v>
      </c>
      <c r="G3" s="130" t="s">
        <v>503</v>
      </c>
      <c r="H3" s="130" t="s">
        <v>109</v>
      </c>
    </row>
    <row r="4" ht="16.5" customHeight="1">
      <c r="A4" s="130" t="s">
        <v>20</v>
      </c>
      <c r="B4" s="131" t="s">
        <v>255</v>
      </c>
      <c r="C4" s="130" t="s">
        <v>16</v>
      </c>
      <c r="D4" s="130" t="s">
        <v>134</v>
      </c>
      <c r="E4" s="130">
        <v>20.2</v>
      </c>
      <c r="F4" s="130">
        <f t="shared" si="1"/>
        <v>24.442</v>
      </c>
      <c r="G4" s="130" t="s">
        <v>503</v>
      </c>
      <c r="H4" s="130"/>
    </row>
    <row r="5" ht="16.5" customHeight="1">
      <c r="A5" s="132" t="s">
        <v>24</v>
      </c>
      <c r="B5" s="133" t="s">
        <v>505</v>
      </c>
      <c r="C5" s="132" t="s">
        <v>103</v>
      </c>
      <c r="D5" s="132" t="s">
        <v>110</v>
      </c>
      <c r="E5" s="132">
        <v>12.9</v>
      </c>
      <c r="F5" s="132">
        <f t="shared" si="1"/>
        <v>15.609</v>
      </c>
      <c r="G5" s="132" t="s">
        <v>503</v>
      </c>
      <c r="H5" s="132" t="s">
        <v>109</v>
      </c>
    </row>
    <row r="6" ht="16.5" customHeight="1">
      <c r="A6" s="132" t="s">
        <v>25</v>
      </c>
      <c r="B6" s="133" t="s">
        <v>506</v>
      </c>
      <c r="C6" s="132" t="s">
        <v>24</v>
      </c>
      <c r="D6" s="132" t="s">
        <v>110</v>
      </c>
      <c r="E6" s="132">
        <v>14.4</v>
      </c>
      <c r="F6" s="132">
        <f t="shared" si="1"/>
        <v>17.424</v>
      </c>
      <c r="G6" s="132" t="s">
        <v>503</v>
      </c>
      <c r="H6" s="132" t="s">
        <v>109</v>
      </c>
    </row>
    <row r="7" ht="16.5" customHeight="1">
      <c r="A7" s="132" t="s">
        <v>28</v>
      </c>
      <c r="B7" s="133" t="s">
        <v>507</v>
      </c>
      <c r="C7" s="132" t="s">
        <v>25</v>
      </c>
      <c r="D7" s="132" t="s">
        <v>114</v>
      </c>
      <c r="E7" s="134">
        <f>5.3*2</f>
        <v>10.6</v>
      </c>
      <c r="F7" s="132">
        <f t="shared" si="1"/>
        <v>12.826</v>
      </c>
      <c r="G7" s="132" t="s">
        <v>503</v>
      </c>
      <c r="H7" s="132" t="s">
        <v>107</v>
      </c>
    </row>
    <row r="8" ht="16.5" customHeight="1">
      <c r="A8" s="132" t="s">
        <v>32</v>
      </c>
      <c r="B8" s="133" t="s">
        <v>152</v>
      </c>
      <c r="C8" s="135" t="s">
        <v>28</v>
      </c>
      <c r="D8" s="132" t="s">
        <v>110</v>
      </c>
      <c r="E8" s="134">
        <f>61.8*2</f>
        <v>123.6</v>
      </c>
      <c r="F8" s="132">
        <f t="shared" si="1"/>
        <v>149.556</v>
      </c>
      <c r="G8" s="132" t="s">
        <v>503</v>
      </c>
      <c r="H8" s="132" t="s">
        <v>113</v>
      </c>
    </row>
    <row r="9" ht="16.5" customHeight="1">
      <c r="A9" s="7" t="s">
        <v>34</v>
      </c>
      <c r="B9" s="34" t="s">
        <v>260</v>
      </c>
      <c r="C9" s="7" t="s">
        <v>103</v>
      </c>
      <c r="D9" s="7" t="s">
        <v>110</v>
      </c>
      <c r="E9" s="94">
        <v>12.7</v>
      </c>
      <c r="F9" s="7">
        <f t="shared" si="1"/>
        <v>15.367</v>
      </c>
      <c r="G9" s="7" t="s">
        <v>508</v>
      </c>
      <c r="H9" s="7" t="s">
        <v>109</v>
      </c>
    </row>
    <row r="10" ht="16.5" customHeight="1">
      <c r="A10" s="7" t="s">
        <v>36</v>
      </c>
      <c r="B10" s="34" t="s">
        <v>262</v>
      </c>
      <c r="C10" s="15" t="s">
        <v>34</v>
      </c>
      <c r="D10" s="7" t="s">
        <v>114</v>
      </c>
      <c r="E10" s="94">
        <v>11.8</v>
      </c>
      <c r="F10" s="7">
        <f t="shared" si="1"/>
        <v>14.278</v>
      </c>
      <c r="G10" s="7" t="s">
        <v>508</v>
      </c>
      <c r="H10" s="7" t="s">
        <v>107</v>
      </c>
    </row>
    <row r="11" ht="16.5" customHeight="1">
      <c r="A11" s="7" t="s">
        <v>38</v>
      </c>
      <c r="B11" s="34" t="s">
        <v>119</v>
      </c>
      <c r="C11" s="37" t="s">
        <v>36</v>
      </c>
      <c r="D11" s="7" t="s">
        <v>114</v>
      </c>
      <c r="E11" s="94">
        <v>10.0</v>
      </c>
      <c r="F11" s="7">
        <f t="shared" si="1"/>
        <v>12.1</v>
      </c>
      <c r="G11" s="7" t="s">
        <v>508</v>
      </c>
      <c r="H11" s="7" t="s">
        <v>121</v>
      </c>
    </row>
    <row r="12" ht="16.5" customHeight="1">
      <c r="A12" s="7" t="s">
        <v>43</v>
      </c>
      <c r="B12" s="34" t="s">
        <v>509</v>
      </c>
      <c r="C12" s="7" t="s">
        <v>38</v>
      </c>
      <c r="D12" s="7" t="s">
        <v>104</v>
      </c>
      <c r="E12" s="94">
        <v>7.0</v>
      </c>
      <c r="F12" s="7">
        <f t="shared" si="1"/>
        <v>8.47</v>
      </c>
      <c r="G12" s="7" t="s">
        <v>508</v>
      </c>
      <c r="H12" s="7" t="s">
        <v>118</v>
      </c>
    </row>
    <row r="13" ht="16.5" customHeight="1">
      <c r="A13" s="7" t="s">
        <v>46</v>
      </c>
      <c r="B13" s="34" t="s">
        <v>261</v>
      </c>
      <c r="C13" s="7" t="s">
        <v>103</v>
      </c>
      <c r="D13" s="7" t="s">
        <v>104</v>
      </c>
      <c r="E13" s="7">
        <v>7.0</v>
      </c>
      <c r="F13" s="7">
        <f t="shared" si="1"/>
        <v>8.47</v>
      </c>
      <c r="G13" s="7" t="s">
        <v>508</v>
      </c>
      <c r="H13" s="7" t="s">
        <v>118</v>
      </c>
    </row>
    <row r="14" ht="16.5" customHeight="1">
      <c r="A14" s="7" t="s">
        <v>50</v>
      </c>
      <c r="B14" s="34" t="s">
        <v>263</v>
      </c>
      <c r="C14" s="7" t="s">
        <v>103</v>
      </c>
      <c r="D14" s="7" t="s">
        <v>104</v>
      </c>
      <c r="E14" s="96">
        <v>4.0</v>
      </c>
      <c r="F14" s="7">
        <f t="shared" si="1"/>
        <v>4.84</v>
      </c>
      <c r="G14" s="7" t="s">
        <v>508</v>
      </c>
      <c r="H14" s="7" t="s">
        <v>118</v>
      </c>
    </row>
    <row r="15" ht="16.5" customHeight="1">
      <c r="A15" s="7" t="s">
        <v>52</v>
      </c>
      <c r="B15" s="34" t="s">
        <v>510</v>
      </c>
      <c r="C15" s="37" t="s">
        <v>43</v>
      </c>
      <c r="D15" s="7" t="s">
        <v>114</v>
      </c>
      <c r="E15" s="7">
        <v>15.6</v>
      </c>
      <c r="F15" s="7">
        <f t="shared" si="1"/>
        <v>18.876</v>
      </c>
      <c r="G15" s="7" t="s">
        <v>508</v>
      </c>
      <c r="H15" s="7" t="s">
        <v>121</v>
      </c>
    </row>
    <row r="16" ht="16.5" customHeight="1">
      <c r="A16" s="7" t="s">
        <v>54</v>
      </c>
      <c r="B16" s="34" t="s">
        <v>511</v>
      </c>
      <c r="C16" s="37" t="s">
        <v>52</v>
      </c>
      <c r="D16" s="7" t="s">
        <v>110</v>
      </c>
      <c r="E16" s="7">
        <f>17.7*2</f>
        <v>35.4</v>
      </c>
      <c r="F16" s="7">
        <f t="shared" si="1"/>
        <v>42.834</v>
      </c>
      <c r="G16" s="7" t="s">
        <v>508</v>
      </c>
      <c r="H16" s="7" t="s">
        <v>124</v>
      </c>
    </row>
    <row r="17" ht="16.5" customHeight="1">
      <c r="A17" s="7" t="s">
        <v>56</v>
      </c>
      <c r="B17" s="34" t="s">
        <v>140</v>
      </c>
      <c r="C17" s="136" t="s">
        <v>512</v>
      </c>
      <c r="D17" s="7" t="s">
        <v>114</v>
      </c>
      <c r="E17" s="136">
        <v>31.4</v>
      </c>
      <c r="F17" s="7">
        <f t="shared" si="1"/>
        <v>37.994</v>
      </c>
      <c r="G17" s="7" t="s">
        <v>508</v>
      </c>
      <c r="H17" s="7" t="s">
        <v>121</v>
      </c>
    </row>
    <row r="18" ht="16.5" customHeight="1">
      <c r="A18" s="7" t="s">
        <v>57</v>
      </c>
      <c r="B18" s="34" t="s">
        <v>143</v>
      </c>
      <c r="C18" s="7" t="s">
        <v>56</v>
      </c>
      <c r="D18" s="7" t="s">
        <v>114</v>
      </c>
      <c r="E18" s="7">
        <v>21.4</v>
      </c>
      <c r="F18" s="7">
        <f t="shared" si="1"/>
        <v>25.894</v>
      </c>
      <c r="G18" s="7" t="s">
        <v>508</v>
      </c>
      <c r="H18" s="7" t="s">
        <v>121</v>
      </c>
    </row>
    <row r="19" ht="16.5" customHeight="1">
      <c r="A19" s="7" t="s">
        <v>60</v>
      </c>
      <c r="B19" s="34" t="s">
        <v>145</v>
      </c>
      <c r="C19" s="7" t="s">
        <v>57</v>
      </c>
      <c r="D19" s="7" t="s">
        <v>110</v>
      </c>
      <c r="E19" s="7">
        <v>14.4</v>
      </c>
      <c r="F19" s="7">
        <f t="shared" si="1"/>
        <v>17.424</v>
      </c>
      <c r="G19" s="7" t="s">
        <v>508</v>
      </c>
      <c r="H19" s="7" t="s">
        <v>124</v>
      </c>
    </row>
    <row r="20" ht="16.5" customHeight="1">
      <c r="A20" s="7" t="s">
        <v>63</v>
      </c>
      <c r="B20" s="34" t="s">
        <v>147</v>
      </c>
      <c r="C20" s="7" t="s">
        <v>513</v>
      </c>
      <c r="D20" s="7" t="s">
        <v>110</v>
      </c>
      <c r="E20" s="7">
        <v>42.4</v>
      </c>
      <c r="F20" s="7">
        <f t="shared" si="1"/>
        <v>51.304</v>
      </c>
      <c r="G20" s="7" t="s">
        <v>514</v>
      </c>
      <c r="H20" s="7" t="s">
        <v>124</v>
      </c>
    </row>
    <row r="21" ht="16.5" customHeight="1">
      <c r="A21" s="7" t="s">
        <v>66</v>
      </c>
      <c r="B21" s="34" t="s">
        <v>254</v>
      </c>
      <c r="C21" s="7" t="s">
        <v>515</v>
      </c>
      <c r="D21" s="7" t="s">
        <v>104</v>
      </c>
      <c r="E21" s="7">
        <v>33.4</v>
      </c>
      <c r="F21" s="7">
        <f t="shared" si="1"/>
        <v>40.414</v>
      </c>
      <c r="G21" s="7" t="s">
        <v>514</v>
      </c>
      <c r="H21" s="7" t="s">
        <v>118</v>
      </c>
    </row>
    <row r="22" ht="16.5" customHeight="1">
      <c r="A22" s="7" t="s">
        <v>68</v>
      </c>
      <c r="B22" s="34" t="s">
        <v>268</v>
      </c>
      <c r="C22" s="7" t="s">
        <v>66</v>
      </c>
      <c r="D22" s="7" t="s">
        <v>114</v>
      </c>
      <c r="E22" s="7">
        <v>37.2</v>
      </c>
      <c r="F22" s="7">
        <f t="shared" si="1"/>
        <v>45.012</v>
      </c>
      <c r="G22" s="7" t="s">
        <v>514</v>
      </c>
      <c r="H22" s="7" t="s">
        <v>173</v>
      </c>
    </row>
    <row r="23" ht="16.5" customHeight="1">
      <c r="A23" s="45" t="s">
        <v>70</v>
      </c>
      <c r="B23" s="48" t="s">
        <v>269</v>
      </c>
      <c r="C23" s="45" t="s">
        <v>68</v>
      </c>
      <c r="D23" s="45" t="s">
        <v>516</v>
      </c>
      <c r="E23" s="45">
        <v>52.1</v>
      </c>
      <c r="F23" s="45">
        <f t="shared" si="1"/>
        <v>63.041</v>
      </c>
      <c r="G23" s="45" t="s">
        <v>508</v>
      </c>
      <c r="H23" s="7"/>
    </row>
    <row r="24" ht="16.5" customHeight="1">
      <c r="A24" s="7" t="s">
        <v>71</v>
      </c>
      <c r="B24" s="34" t="s">
        <v>256</v>
      </c>
      <c r="C24" s="7" t="s">
        <v>70</v>
      </c>
      <c r="D24" s="7" t="s">
        <v>104</v>
      </c>
      <c r="E24" s="7">
        <v>42.1</v>
      </c>
      <c r="F24" s="7">
        <f t="shared" si="1"/>
        <v>50.941</v>
      </c>
      <c r="G24" s="7" t="s">
        <v>514</v>
      </c>
      <c r="H24" s="7" t="s">
        <v>118</v>
      </c>
    </row>
    <row r="25" ht="16.5" customHeight="1">
      <c r="A25" s="45" t="s">
        <v>75</v>
      </c>
      <c r="B25" s="48" t="s">
        <v>270</v>
      </c>
      <c r="C25" s="45" t="s">
        <v>71</v>
      </c>
      <c r="D25" s="45" t="s">
        <v>114</v>
      </c>
      <c r="E25" s="45">
        <v>153.9</v>
      </c>
      <c r="F25" s="45">
        <f t="shared" si="1"/>
        <v>186.219</v>
      </c>
      <c r="G25" s="45" t="s">
        <v>508</v>
      </c>
      <c r="H25" s="45"/>
    </row>
    <row r="26" ht="16.5" customHeight="1">
      <c r="A26" s="45" t="s">
        <v>76</v>
      </c>
      <c r="B26" s="48" t="s">
        <v>265</v>
      </c>
      <c r="C26" s="45" t="s">
        <v>75</v>
      </c>
      <c r="D26" s="45" t="s">
        <v>114</v>
      </c>
      <c r="E26" s="45">
        <v>61.5</v>
      </c>
      <c r="F26" s="45">
        <f t="shared" si="1"/>
        <v>74.415</v>
      </c>
      <c r="G26" s="45" t="s">
        <v>508</v>
      </c>
      <c r="H26" s="45" t="s">
        <v>173</v>
      </c>
    </row>
    <row r="27" ht="16.5" customHeight="1">
      <c r="A27" s="9" t="s">
        <v>380</v>
      </c>
      <c r="B27" s="123" t="s">
        <v>517</v>
      </c>
      <c r="C27" s="7"/>
      <c r="D27" s="7"/>
      <c r="E27" s="7"/>
      <c r="F27" s="7"/>
      <c r="G27" s="7"/>
      <c r="H27" s="7"/>
    </row>
    <row r="28" ht="16.5" customHeight="1">
      <c r="A28" s="15"/>
      <c r="B28" s="137"/>
      <c r="C28" s="15"/>
      <c r="D28" s="15"/>
      <c r="E28" s="15">
        <f>SUM(E2:E26)</f>
        <v>849.4</v>
      </c>
      <c r="F28" s="15">
        <f>+F2+F3+F5+F6+F7+F8+F9+F10+F11+F12+F13+F14+F15+F16+F17+F18+F19+F20+F21+F22+F24+F26</f>
        <v>754.072</v>
      </c>
      <c r="G28" s="15"/>
      <c r="H28" s="15"/>
    </row>
    <row r="29" ht="15.0" customHeight="1">
      <c r="C29" s="28"/>
      <c r="D29" s="28"/>
      <c r="F29" s="15"/>
    </row>
    <row r="30" ht="15.0" customHeight="1">
      <c r="A30" s="1" t="s">
        <v>0</v>
      </c>
      <c r="B30" s="2" t="s">
        <v>1</v>
      </c>
      <c r="C30" s="2" t="s">
        <v>2</v>
      </c>
      <c r="D30" s="2" t="s">
        <v>3</v>
      </c>
      <c r="E30" s="2" t="s">
        <v>4</v>
      </c>
      <c r="F30" s="2" t="s">
        <v>4</v>
      </c>
      <c r="G30" s="2" t="s">
        <v>501</v>
      </c>
      <c r="H30" s="2" t="s">
        <v>5</v>
      </c>
    </row>
    <row r="31" ht="15.0" customHeight="1">
      <c r="A31" s="130"/>
      <c r="B31" s="131" t="s">
        <v>502</v>
      </c>
      <c r="C31" s="130" t="s">
        <v>103</v>
      </c>
      <c r="D31" s="130" t="s">
        <v>114</v>
      </c>
      <c r="E31" s="130"/>
      <c r="F31" s="130">
        <f t="shared" ref="F31:F54" si="2">+E31*1.21</f>
        <v>0</v>
      </c>
      <c r="G31" s="130" t="s">
        <v>503</v>
      </c>
      <c r="H31" s="130"/>
    </row>
    <row r="32" ht="15.0" customHeight="1">
      <c r="A32" s="130"/>
      <c r="B32" s="131" t="s">
        <v>504</v>
      </c>
      <c r="C32" s="130" t="s">
        <v>10</v>
      </c>
      <c r="D32" s="130" t="s">
        <v>110</v>
      </c>
      <c r="E32" s="130"/>
      <c r="F32" s="130">
        <f t="shared" si="2"/>
        <v>0</v>
      </c>
      <c r="G32" s="130" t="s">
        <v>503</v>
      </c>
      <c r="H32" s="130"/>
    </row>
    <row r="33" ht="15.0" customHeight="1">
      <c r="A33" s="130"/>
      <c r="B33" s="131" t="s">
        <v>255</v>
      </c>
      <c r="C33" s="130" t="s">
        <v>16</v>
      </c>
      <c r="D33" s="130" t="s">
        <v>134</v>
      </c>
      <c r="E33" s="130"/>
      <c r="F33" s="130">
        <f t="shared" si="2"/>
        <v>0</v>
      </c>
      <c r="G33" s="130" t="s">
        <v>503</v>
      </c>
      <c r="H33" s="130"/>
    </row>
    <row r="34" ht="15.0" customHeight="1">
      <c r="A34" s="132" t="s">
        <v>24</v>
      </c>
      <c r="B34" s="133" t="s">
        <v>505</v>
      </c>
      <c r="C34" s="132" t="s">
        <v>103</v>
      </c>
      <c r="D34" s="132" t="s">
        <v>110</v>
      </c>
      <c r="E34" s="132">
        <v>12.9</v>
      </c>
      <c r="F34" s="132">
        <f t="shared" si="2"/>
        <v>15.609</v>
      </c>
      <c r="G34" s="132" t="s">
        <v>503</v>
      </c>
      <c r="H34" s="132" t="s">
        <v>105</v>
      </c>
    </row>
    <row r="35" ht="15.0" customHeight="1">
      <c r="A35" s="132" t="s">
        <v>25</v>
      </c>
      <c r="B35" s="133" t="s">
        <v>506</v>
      </c>
      <c r="C35" s="132" t="s">
        <v>24</v>
      </c>
      <c r="D35" s="132" t="s">
        <v>110</v>
      </c>
      <c r="E35" s="132">
        <v>14.4</v>
      </c>
      <c r="F35" s="132">
        <f t="shared" si="2"/>
        <v>17.424</v>
      </c>
      <c r="G35" s="132" t="s">
        <v>503</v>
      </c>
      <c r="H35" s="132" t="s">
        <v>105</v>
      </c>
    </row>
    <row r="36" ht="15.0" customHeight="1">
      <c r="A36" s="132" t="s">
        <v>28</v>
      </c>
      <c r="B36" s="133" t="s">
        <v>507</v>
      </c>
      <c r="C36" s="132" t="s">
        <v>25</v>
      </c>
      <c r="D36" s="132" t="s">
        <v>114</v>
      </c>
      <c r="E36" s="134">
        <f>5.3*2</f>
        <v>10.6</v>
      </c>
      <c r="F36" s="132">
        <f t="shared" si="2"/>
        <v>12.826</v>
      </c>
      <c r="G36" s="132" t="s">
        <v>503</v>
      </c>
      <c r="H36" s="132" t="s">
        <v>117</v>
      </c>
    </row>
    <row r="37" ht="15.0" customHeight="1">
      <c r="A37" s="132" t="s">
        <v>32</v>
      </c>
      <c r="B37" s="133" t="s">
        <v>152</v>
      </c>
      <c r="C37" s="135" t="s">
        <v>28</v>
      </c>
      <c r="D37" s="132" t="s">
        <v>110</v>
      </c>
      <c r="E37" s="134">
        <f t="shared" ref="E37:E38" si="3">61.8</f>
        <v>61.8</v>
      </c>
      <c r="F37" s="132">
        <f t="shared" si="2"/>
        <v>74.778</v>
      </c>
      <c r="G37" s="132" t="s">
        <v>503</v>
      </c>
      <c r="H37" s="132" t="s">
        <v>105</v>
      </c>
    </row>
    <row r="38" ht="15.0" customHeight="1">
      <c r="A38" s="132" t="s">
        <v>32</v>
      </c>
      <c r="B38" s="133" t="s">
        <v>152</v>
      </c>
      <c r="C38" s="135" t="s">
        <v>28</v>
      </c>
      <c r="D38" s="132" t="s">
        <v>110</v>
      </c>
      <c r="E38" s="134">
        <f t="shared" si="3"/>
        <v>61.8</v>
      </c>
      <c r="F38" s="132">
        <f t="shared" si="2"/>
        <v>74.778</v>
      </c>
      <c r="G38" s="132" t="s">
        <v>503</v>
      </c>
      <c r="H38" s="132" t="s">
        <v>123</v>
      </c>
    </row>
    <row r="39" ht="15.0" customHeight="1">
      <c r="A39" s="7" t="s">
        <v>34</v>
      </c>
      <c r="B39" s="34" t="s">
        <v>260</v>
      </c>
      <c r="C39" s="7" t="s">
        <v>103</v>
      </c>
      <c r="D39" s="7" t="s">
        <v>110</v>
      </c>
      <c r="E39" s="94">
        <v>12.7</v>
      </c>
      <c r="F39" s="7">
        <f t="shared" si="2"/>
        <v>15.367</v>
      </c>
      <c r="G39" s="7" t="s">
        <v>508</v>
      </c>
      <c r="H39" s="7" t="s">
        <v>123</v>
      </c>
    </row>
    <row r="40" ht="15.0" customHeight="1">
      <c r="A40" s="7" t="s">
        <v>36</v>
      </c>
      <c r="B40" s="34" t="s">
        <v>262</v>
      </c>
      <c r="C40" s="15" t="s">
        <v>34</v>
      </c>
      <c r="D40" s="7" t="s">
        <v>114</v>
      </c>
      <c r="E40" s="94">
        <v>11.8</v>
      </c>
      <c r="F40" s="7">
        <f t="shared" si="2"/>
        <v>14.278</v>
      </c>
      <c r="G40" s="7" t="s">
        <v>508</v>
      </c>
      <c r="H40" s="7" t="s">
        <v>117</v>
      </c>
    </row>
    <row r="41" ht="15.0" customHeight="1">
      <c r="A41" s="7" t="s">
        <v>38</v>
      </c>
      <c r="B41" s="34" t="s">
        <v>119</v>
      </c>
      <c r="C41" s="37" t="s">
        <v>36</v>
      </c>
      <c r="D41" s="7" t="s">
        <v>114</v>
      </c>
      <c r="E41" s="94">
        <v>10.0</v>
      </c>
      <c r="F41" s="7">
        <f t="shared" si="2"/>
        <v>12.1</v>
      </c>
      <c r="G41" s="7" t="s">
        <v>508</v>
      </c>
      <c r="H41" s="7" t="s">
        <v>117</v>
      </c>
    </row>
    <row r="42" ht="15.0" customHeight="1">
      <c r="A42" s="7" t="s">
        <v>43</v>
      </c>
      <c r="B42" s="34" t="s">
        <v>509</v>
      </c>
      <c r="C42" s="7" t="s">
        <v>38</v>
      </c>
      <c r="D42" s="7" t="s">
        <v>104</v>
      </c>
      <c r="E42" s="94">
        <v>7.0</v>
      </c>
      <c r="F42" s="7">
        <f t="shared" si="2"/>
        <v>8.47</v>
      </c>
      <c r="G42" s="7" t="s">
        <v>508</v>
      </c>
      <c r="H42" s="7" t="s">
        <v>118</v>
      </c>
    </row>
    <row r="43" ht="15.0" customHeight="1">
      <c r="A43" s="7" t="s">
        <v>46</v>
      </c>
      <c r="B43" s="34" t="s">
        <v>518</v>
      </c>
      <c r="C43" s="7" t="s">
        <v>103</v>
      </c>
      <c r="D43" s="7" t="s">
        <v>104</v>
      </c>
      <c r="E43" s="7">
        <v>11.0</v>
      </c>
      <c r="F43" s="7">
        <f t="shared" si="2"/>
        <v>13.31</v>
      </c>
      <c r="G43" s="7" t="s">
        <v>508</v>
      </c>
      <c r="H43" s="7" t="s">
        <v>118</v>
      </c>
    </row>
    <row r="44" ht="15.0" customHeight="1">
      <c r="A44" s="7" t="s">
        <v>52</v>
      </c>
      <c r="B44" s="34" t="s">
        <v>510</v>
      </c>
      <c r="C44" s="37" t="s">
        <v>43</v>
      </c>
      <c r="D44" s="7" t="s">
        <v>114</v>
      </c>
      <c r="E44" s="7">
        <v>15.6</v>
      </c>
      <c r="F44" s="7">
        <f t="shared" si="2"/>
        <v>18.876</v>
      </c>
      <c r="G44" s="7" t="s">
        <v>508</v>
      </c>
      <c r="H44" s="7" t="s">
        <v>117</v>
      </c>
    </row>
    <row r="45" ht="15.0" customHeight="1">
      <c r="A45" s="7" t="s">
        <v>54</v>
      </c>
      <c r="B45" s="34" t="s">
        <v>511</v>
      </c>
      <c r="C45" s="37" t="s">
        <v>52</v>
      </c>
      <c r="D45" s="7" t="s">
        <v>110</v>
      </c>
      <c r="E45" s="7">
        <f>17.7*2</f>
        <v>35.4</v>
      </c>
      <c r="F45" s="7">
        <f t="shared" si="2"/>
        <v>42.834</v>
      </c>
      <c r="G45" s="7" t="s">
        <v>508</v>
      </c>
      <c r="H45" s="7" t="s">
        <v>123</v>
      </c>
    </row>
    <row r="46" ht="15.0" customHeight="1">
      <c r="A46" s="7" t="s">
        <v>56</v>
      </c>
      <c r="B46" s="34" t="s">
        <v>140</v>
      </c>
      <c r="C46" s="136" t="s">
        <v>46</v>
      </c>
      <c r="D46" s="7" t="s">
        <v>114</v>
      </c>
      <c r="E46" s="136">
        <v>31.4</v>
      </c>
      <c r="F46" s="7">
        <f t="shared" si="2"/>
        <v>37.994</v>
      </c>
      <c r="G46" s="7" t="s">
        <v>508</v>
      </c>
      <c r="H46" s="7" t="s">
        <v>117</v>
      </c>
    </row>
    <row r="47" ht="15.0" customHeight="1">
      <c r="A47" s="7" t="s">
        <v>57</v>
      </c>
      <c r="B47" s="34" t="s">
        <v>143</v>
      </c>
      <c r="C47" s="7" t="s">
        <v>56</v>
      </c>
      <c r="D47" s="7" t="s">
        <v>114</v>
      </c>
      <c r="E47" s="7">
        <v>21.4</v>
      </c>
      <c r="F47" s="7">
        <f t="shared" si="2"/>
        <v>25.894</v>
      </c>
      <c r="G47" s="7" t="s">
        <v>508</v>
      </c>
      <c r="H47" s="7" t="s">
        <v>117</v>
      </c>
    </row>
    <row r="48" ht="15.0" customHeight="1">
      <c r="A48" s="7" t="s">
        <v>60</v>
      </c>
      <c r="B48" s="34" t="s">
        <v>145</v>
      </c>
      <c r="C48" s="7" t="s">
        <v>57</v>
      </c>
      <c r="D48" s="7" t="s">
        <v>110</v>
      </c>
      <c r="E48" s="7">
        <v>14.4</v>
      </c>
      <c r="F48" s="7">
        <f t="shared" si="2"/>
        <v>17.424</v>
      </c>
      <c r="G48" s="7" t="s">
        <v>508</v>
      </c>
      <c r="H48" s="7" t="s">
        <v>139</v>
      </c>
    </row>
    <row r="49" ht="15.0" customHeight="1">
      <c r="A49" s="7" t="s">
        <v>63</v>
      </c>
      <c r="B49" s="34" t="s">
        <v>147</v>
      </c>
      <c r="C49" s="7" t="s">
        <v>513</v>
      </c>
      <c r="D49" s="7" t="s">
        <v>110</v>
      </c>
      <c r="E49" s="7">
        <v>42.4</v>
      </c>
      <c r="F49" s="7">
        <f t="shared" si="2"/>
        <v>51.304</v>
      </c>
      <c r="G49" s="7" t="s">
        <v>514</v>
      </c>
      <c r="H49" s="7" t="s">
        <v>139</v>
      </c>
    </row>
    <row r="50" ht="15.0" customHeight="1">
      <c r="A50" s="7" t="s">
        <v>66</v>
      </c>
      <c r="B50" s="34" t="s">
        <v>254</v>
      </c>
      <c r="C50" s="7" t="s">
        <v>519</v>
      </c>
      <c r="D50" s="7" t="s">
        <v>104</v>
      </c>
      <c r="E50" s="7">
        <v>33.4</v>
      </c>
      <c r="F50" s="7">
        <f t="shared" si="2"/>
        <v>40.414</v>
      </c>
      <c r="G50" s="7" t="s">
        <v>514</v>
      </c>
      <c r="H50" s="7" t="s">
        <v>118</v>
      </c>
    </row>
    <row r="51" ht="15.0" customHeight="1">
      <c r="A51" s="7" t="s">
        <v>68</v>
      </c>
      <c r="B51" s="34" t="s">
        <v>268</v>
      </c>
      <c r="C51" s="7" t="s">
        <v>66</v>
      </c>
      <c r="D51" s="7" t="s">
        <v>114</v>
      </c>
      <c r="E51" s="7">
        <v>37.2</v>
      </c>
      <c r="F51" s="7">
        <f t="shared" si="2"/>
        <v>45.012</v>
      </c>
      <c r="G51" s="7" t="s">
        <v>514</v>
      </c>
      <c r="H51" s="7" t="s">
        <v>139</v>
      </c>
    </row>
    <row r="52" ht="15.0" customHeight="1">
      <c r="A52" s="7" t="s">
        <v>70</v>
      </c>
      <c r="B52" s="34" t="s">
        <v>256</v>
      </c>
      <c r="C52" s="7" t="s">
        <v>68</v>
      </c>
      <c r="D52" s="7" t="s">
        <v>104</v>
      </c>
      <c r="E52" s="7">
        <v>42.1</v>
      </c>
      <c r="F52" s="7">
        <f t="shared" si="2"/>
        <v>50.941</v>
      </c>
      <c r="G52" s="7" t="s">
        <v>514</v>
      </c>
      <c r="H52" s="7" t="s">
        <v>118</v>
      </c>
    </row>
    <row r="53" ht="15.0" customHeight="1">
      <c r="A53" s="45" t="s">
        <v>75</v>
      </c>
      <c r="B53" s="48" t="s">
        <v>270</v>
      </c>
      <c r="C53" s="45" t="s">
        <v>71</v>
      </c>
      <c r="D53" s="45" t="s">
        <v>114</v>
      </c>
      <c r="E53" s="45"/>
      <c r="F53" s="45">
        <f t="shared" si="2"/>
        <v>0</v>
      </c>
      <c r="G53" s="45" t="s">
        <v>508</v>
      </c>
      <c r="H53" s="7"/>
    </row>
    <row r="54" ht="15.0" customHeight="1">
      <c r="A54" s="45" t="s">
        <v>76</v>
      </c>
      <c r="B54" s="48" t="s">
        <v>265</v>
      </c>
      <c r="C54" s="45" t="s">
        <v>75</v>
      </c>
      <c r="D54" s="45" t="s">
        <v>114</v>
      </c>
      <c r="E54" s="45"/>
      <c r="F54" s="45">
        <f t="shared" si="2"/>
        <v>0</v>
      </c>
      <c r="G54" s="45" t="s">
        <v>508</v>
      </c>
      <c r="H54" s="7"/>
    </row>
    <row r="55" ht="15.0" customHeight="1">
      <c r="A55" s="15"/>
      <c r="B55" s="137"/>
      <c r="C55" s="15"/>
      <c r="D55" s="15"/>
      <c r="E55" s="15">
        <f>SUM(E31:E54)</f>
        <v>487.3</v>
      </c>
      <c r="F55" s="15">
        <f>+F31+F32+F34+F35+F36+F37+F39+F40+F41+F42+F43+F44+F45+F46+F47+F48+F49+F50+F51+F52+F54</f>
        <v>514.855</v>
      </c>
      <c r="G55" s="15"/>
      <c r="H55" s="15"/>
    </row>
    <row r="56" ht="15.75" customHeight="1">
      <c r="C56" s="28"/>
      <c r="D56" s="28"/>
    </row>
    <row r="57" ht="15.0" customHeight="1">
      <c r="A57" s="1" t="s">
        <v>0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4</v>
      </c>
      <c r="G57" s="2" t="s">
        <v>501</v>
      </c>
      <c r="H57" s="2" t="s">
        <v>5</v>
      </c>
    </row>
    <row r="58" ht="15.0" customHeight="1">
      <c r="A58" s="130"/>
      <c r="B58" s="131" t="s">
        <v>502</v>
      </c>
      <c r="C58" s="130" t="s">
        <v>103</v>
      </c>
      <c r="D58" s="130" t="s">
        <v>114</v>
      </c>
      <c r="E58" s="130">
        <f>26*2</f>
        <v>52</v>
      </c>
      <c r="F58" s="130">
        <f t="shared" ref="F58:F81" si="4">+E58*1.21</f>
        <v>62.92</v>
      </c>
      <c r="G58" s="130" t="s">
        <v>503</v>
      </c>
      <c r="H58" s="130"/>
    </row>
    <row r="59" ht="15.0" customHeight="1">
      <c r="A59" s="130"/>
      <c r="B59" s="131" t="s">
        <v>504</v>
      </c>
      <c r="C59" s="130" t="s">
        <v>10</v>
      </c>
      <c r="D59" s="130" t="s">
        <v>110</v>
      </c>
      <c r="E59" s="130">
        <v>22.4</v>
      </c>
      <c r="F59" s="130">
        <f t="shared" si="4"/>
        <v>27.104</v>
      </c>
      <c r="G59" s="130" t="s">
        <v>503</v>
      </c>
      <c r="H59" s="130"/>
    </row>
    <row r="60" ht="15.0" customHeight="1">
      <c r="A60" s="130"/>
      <c r="B60" s="131" t="s">
        <v>255</v>
      </c>
      <c r="C60" s="130" t="s">
        <v>16</v>
      </c>
      <c r="D60" s="130" t="s">
        <v>134</v>
      </c>
      <c r="E60" s="130">
        <v>20.2</v>
      </c>
      <c r="F60" s="130">
        <f t="shared" si="4"/>
        <v>24.442</v>
      </c>
      <c r="G60" s="130" t="s">
        <v>503</v>
      </c>
      <c r="H60" s="130"/>
    </row>
    <row r="61" ht="15.0" customHeight="1">
      <c r="A61" s="132" t="s">
        <v>24</v>
      </c>
      <c r="B61" s="131" t="s">
        <v>505</v>
      </c>
      <c r="C61" s="130" t="s">
        <v>103</v>
      </c>
      <c r="D61" s="130" t="s">
        <v>110</v>
      </c>
      <c r="E61" s="130">
        <v>12.9</v>
      </c>
      <c r="F61" s="130">
        <f t="shared" si="4"/>
        <v>15.609</v>
      </c>
      <c r="G61" s="130" t="s">
        <v>503</v>
      </c>
      <c r="H61" s="130"/>
    </row>
    <row r="62" ht="15.0" customHeight="1">
      <c r="A62" s="132" t="s">
        <v>25</v>
      </c>
      <c r="B62" s="133" t="s">
        <v>506</v>
      </c>
      <c r="C62" s="132" t="s">
        <v>24</v>
      </c>
      <c r="D62" s="132" t="s">
        <v>110</v>
      </c>
      <c r="E62" s="132">
        <v>14.4</v>
      </c>
      <c r="F62" s="132">
        <f t="shared" si="4"/>
        <v>17.424</v>
      </c>
      <c r="G62" s="132" t="s">
        <v>503</v>
      </c>
      <c r="H62" s="132"/>
    </row>
    <row r="63" ht="15.0" customHeight="1">
      <c r="A63" s="132" t="s">
        <v>28</v>
      </c>
      <c r="B63" s="133" t="s">
        <v>507</v>
      </c>
      <c r="C63" s="132" t="s">
        <v>25</v>
      </c>
      <c r="D63" s="132" t="s">
        <v>114</v>
      </c>
      <c r="E63" s="134">
        <f>5.3*2</f>
        <v>10.6</v>
      </c>
      <c r="F63" s="132">
        <f t="shared" si="4"/>
        <v>12.826</v>
      </c>
      <c r="G63" s="132" t="s">
        <v>503</v>
      </c>
      <c r="H63" s="132"/>
    </row>
    <row r="64" ht="15.0" customHeight="1">
      <c r="A64" s="132" t="s">
        <v>32</v>
      </c>
      <c r="B64" s="133" t="s">
        <v>152</v>
      </c>
      <c r="C64" s="135" t="s">
        <v>28</v>
      </c>
      <c r="D64" s="132" t="s">
        <v>110</v>
      </c>
      <c r="E64" s="134">
        <f t="shared" ref="E64:E65" si="5">61.8</f>
        <v>61.8</v>
      </c>
      <c r="F64" s="132">
        <f t="shared" si="4"/>
        <v>74.778</v>
      </c>
      <c r="G64" s="132" t="s">
        <v>503</v>
      </c>
      <c r="H64" s="132"/>
    </row>
    <row r="65" ht="15.0" customHeight="1">
      <c r="A65" s="132" t="s">
        <v>32</v>
      </c>
      <c r="B65" s="133" t="s">
        <v>152</v>
      </c>
      <c r="C65" s="135" t="s">
        <v>28</v>
      </c>
      <c r="D65" s="132" t="s">
        <v>110</v>
      </c>
      <c r="E65" s="134">
        <f t="shared" si="5"/>
        <v>61.8</v>
      </c>
      <c r="F65" s="132">
        <f t="shared" si="4"/>
        <v>74.778</v>
      </c>
      <c r="G65" s="132" t="s">
        <v>503</v>
      </c>
      <c r="H65" s="132"/>
    </row>
    <row r="66" ht="15.0" customHeight="1">
      <c r="A66" s="7" t="s">
        <v>34</v>
      </c>
      <c r="B66" s="34" t="s">
        <v>260</v>
      </c>
      <c r="C66" s="7" t="s">
        <v>103</v>
      </c>
      <c r="D66" s="7" t="s">
        <v>110</v>
      </c>
      <c r="E66" s="94">
        <v>12.7</v>
      </c>
      <c r="F66" s="7">
        <f t="shared" si="4"/>
        <v>15.367</v>
      </c>
      <c r="G66" s="7" t="s">
        <v>508</v>
      </c>
      <c r="H66" s="7"/>
    </row>
    <row r="67" ht="15.0" customHeight="1">
      <c r="A67" s="7" t="s">
        <v>36</v>
      </c>
      <c r="B67" s="34" t="s">
        <v>262</v>
      </c>
      <c r="C67" s="15" t="s">
        <v>34</v>
      </c>
      <c r="D67" s="7" t="s">
        <v>114</v>
      </c>
      <c r="E67" s="94">
        <v>11.8</v>
      </c>
      <c r="F67" s="7">
        <f t="shared" si="4"/>
        <v>14.278</v>
      </c>
      <c r="G67" s="7" t="s">
        <v>508</v>
      </c>
      <c r="H67" s="7"/>
    </row>
    <row r="68" ht="15.0" customHeight="1">
      <c r="A68" s="7" t="s">
        <v>38</v>
      </c>
      <c r="B68" s="34" t="s">
        <v>119</v>
      </c>
      <c r="C68" s="37" t="s">
        <v>36</v>
      </c>
      <c r="D68" s="7" t="s">
        <v>114</v>
      </c>
      <c r="E68" s="94">
        <v>10.0</v>
      </c>
      <c r="F68" s="7">
        <f t="shared" si="4"/>
        <v>12.1</v>
      </c>
      <c r="G68" s="7" t="s">
        <v>508</v>
      </c>
      <c r="H68" s="7"/>
    </row>
    <row r="69" ht="15.0" customHeight="1">
      <c r="A69" s="7" t="s">
        <v>43</v>
      </c>
      <c r="B69" s="34" t="s">
        <v>509</v>
      </c>
      <c r="C69" s="7" t="s">
        <v>38</v>
      </c>
      <c r="D69" s="7" t="s">
        <v>104</v>
      </c>
      <c r="E69" s="94">
        <v>7.0</v>
      </c>
      <c r="F69" s="7">
        <f t="shared" si="4"/>
        <v>8.47</v>
      </c>
      <c r="G69" s="7" t="s">
        <v>508</v>
      </c>
      <c r="H69" s="7"/>
    </row>
    <row r="70" ht="15.0" customHeight="1">
      <c r="A70" s="7" t="s">
        <v>46</v>
      </c>
      <c r="B70" s="34" t="s">
        <v>518</v>
      </c>
      <c r="C70" s="7" t="s">
        <v>103</v>
      </c>
      <c r="D70" s="7" t="s">
        <v>104</v>
      </c>
      <c r="E70" s="7">
        <v>11.0</v>
      </c>
      <c r="F70" s="7">
        <f t="shared" si="4"/>
        <v>13.31</v>
      </c>
      <c r="G70" s="7" t="s">
        <v>508</v>
      </c>
      <c r="H70" s="7"/>
    </row>
    <row r="71" ht="15.0" customHeight="1">
      <c r="A71" s="7" t="s">
        <v>52</v>
      </c>
      <c r="B71" s="34" t="s">
        <v>510</v>
      </c>
      <c r="C71" s="37" t="s">
        <v>43</v>
      </c>
      <c r="D71" s="7" t="s">
        <v>114</v>
      </c>
      <c r="E71" s="7">
        <v>15.6</v>
      </c>
      <c r="F71" s="7">
        <f t="shared" si="4"/>
        <v>18.876</v>
      </c>
      <c r="G71" s="7" t="s">
        <v>508</v>
      </c>
      <c r="H71" s="7"/>
    </row>
    <row r="72" ht="15.0" customHeight="1">
      <c r="A72" s="7" t="s">
        <v>54</v>
      </c>
      <c r="B72" s="34" t="s">
        <v>511</v>
      </c>
      <c r="C72" s="37" t="s">
        <v>52</v>
      </c>
      <c r="D72" s="7" t="s">
        <v>110</v>
      </c>
      <c r="E72" s="7">
        <f>17.7*2</f>
        <v>35.4</v>
      </c>
      <c r="F72" s="7">
        <f t="shared" si="4"/>
        <v>42.834</v>
      </c>
      <c r="G72" s="7" t="s">
        <v>508</v>
      </c>
      <c r="H72" s="7"/>
    </row>
    <row r="73" ht="15.0" customHeight="1">
      <c r="A73" s="7" t="s">
        <v>56</v>
      </c>
      <c r="B73" s="34" t="s">
        <v>140</v>
      </c>
      <c r="C73" s="136" t="s">
        <v>46</v>
      </c>
      <c r="D73" s="7" t="s">
        <v>114</v>
      </c>
      <c r="E73" s="136">
        <v>28.1</v>
      </c>
      <c r="F73" s="7">
        <f t="shared" si="4"/>
        <v>34.001</v>
      </c>
      <c r="G73" s="7" t="s">
        <v>508</v>
      </c>
      <c r="H73" s="7"/>
    </row>
    <row r="74" ht="15.0" customHeight="1">
      <c r="A74" s="7" t="s">
        <v>57</v>
      </c>
      <c r="B74" s="34" t="s">
        <v>143</v>
      </c>
      <c r="C74" s="7" t="s">
        <v>56</v>
      </c>
      <c r="D74" s="7" t="s">
        <v>114</v>
      </c>
      <c r="E74" s="7">
        <v>21.4</v>
      </c>
      <c r="F74" s="7">
        <f t="shared" si="4"/>
        <v>25.894</v>
      </c>
      <c r="G74" s="7" t="s">
        <v>508</v>
      </c>
      <c r="H74" s="7"/>
    </row>
    <row r="75" ht="15.0" customHeight="1">
      <c r="A75" s="7" t="s">
        <v>60</v>
      </c>
      <c r="B75" s="34" t="s">
        <v>145</v>
      </c>
      <c r="C75" s="7" t="s">
        <v>57</v>
      </c>
      <c r="D75" s="7" t="s">
        <v>110</v>
      </c>
      <c r="E75" s="7">
        <v>14.4</v>
      </c>
      <c r="F75" s="7">
        <f t="shared" si="4"/>
        <v>17.424</v>
      </c>
      <c r="G75" s="7" t="s">
        <v>508</v>
      </c>
      <c r="H75" s="7"/>
    </row>
    <row r="76" ht="15.0" customHeight="1">
      <c r="A76" s="7" t="s">
        <v>63</v>
      </c>
      <c r="B76" s="34" t="s">
        <v>147</v>
      </c>
      <c r="C76" s="7" t="s">
        <v>513</v>
      </c>
      <c r="D76" s="7" t="s">
        <v>110</v>
      </c>
      <c r="E76" s="7">
        <v>42.4</v>
      </c>
      <c r="F76" s="7">
        <f t="shared" si="4"/>
        <v>51.304</v>
      </c>
      <c r="G76" s="7" t="s">
        <v>514</v>
      </c>
      <c r="H76" s="7"/>
    </row>
    <row r="77" ht="15.0" customHeight="1">
      <c r="A77" s="7" t="s">
        <v>66</v>
      </c>
      <c r="B77" s="34" t="s">
        <v>254</v>
      </c>
      <c r="C77" s="7" t="s">
        <v>519</v>
      </c>
      <c r="D77" s="7" t="s">
        <v>104</v>
      </c>
      <c r="E77" s="7">
        <v>33.4</v>
      </c>
      <c r="F77" s="7">
        <f t="shared" si="4"/>
        <v>40.414</v>
      </c>
      <c r="G77" s="7" t="s">
        <v>514</v>
      </c>
      <c r="H77" s="7"/>
    </row>
    <row r="78" ht="15.0" customHeight="1">
      <c r="A78" s="7" t="s">
        <v>68</v>
      </c>
      <c r="B78" s="34" t="s">
        <v>268</v>
      </c>
      <c r="C78" s="7" t="s">
        <v>66</v>
      </c>
      <c r="D78" s="7" t="s">
        <v>114</v>
      </c>
      <c r="E78" s="7">
        <v>37.2</v>
      </c>
      <c r="F78" s="7">
        <f t="shared" si="4"/>
        <v>45.012</v>
      </c>
      <c r="G78" s="7" t="s">
        <v>514</v>
      </c>
      <c r="H78" s="7"/>
    </row>
    <row r="79" ht="15.0" customHeight="1">
      <c r="A79" s="7" t="s">
        <v>70</v>
      </c>
      <c r="B79" s="34" t="s">
        <v>256</v>
      </c>
      <c r="C79" s="7" t="s">
        <v>68</v>
      </c>
      <c r="D79" s="7" t="s">
        <v>104</v>
      </c>
      <c r="E79" s="7">
        <v>42.1</v>
      </c>
      <c r="F79" s="7">
        <f t="shared" si="4"/>
        <v>50.941</v>
      </c>
      <c r="G79" s="7" t="s">
        <v>514</v>
      </c>
      <c r="H79" s="7"/>
    </row>
    <row r="80" ht="15.0" customHeight="1">
      <c r="A80" s="45" t="s">
        <v>75</v>
      </c>
      <c r="B80" s="48" t="s">
        <v>270</v>
      </c>
      <c r="C80" s="45" t="s">
        <v>71</v>
      </c>
      <c r="D80" s="45" t="s">
        <v>114</v>
      </c>
      <c r="E80" s="45">
        <v>153.9</v>
      </c>
      <c r="F80" s="45">
        <f t="shared" si="4"/>
        <v>186.219</v>
      </c>
      <c r="G80" s="45" t="s">
        <v>508</v>
      </c>
      <c r="H80" s="7"/>
    </row>
    <row r="81" ht="15.0" customHeight="1">
      <c r="A81" s="45" t="s">
        <v>76</v>
      </c>
      <c r="B81" s="48" t="s">
        <v>265</v>
      </c>
      <c r="C81" s="45" t="s">
        <v>75</v>
      </c>
      <c r="D81" s="45" t="s">
        <v>114</v>
      </c>
      <c r="E81" s="45">
        <v>61.5</v>
      </c>
      <c r="F81" s="45">
        <f t="shared" si="4"/>
        <v>74.415</v>
      </c>
      <c r="G81" s="45" t="s">
        <v>508</v>
      </c>
      <c r="H81" s="7"/>
    </row>
    <row r="82" ht="15.0" customHeight="1">
      <c r="A82" s="15"/>
      <c r="B82" s="137"/>
      <c r="C82" s="15"/>
      <c r="D82" s="15"/>
      <c r="E82" s="15">
        <f>SUM(E58:E81)</f>
        <v>794</v>
      </c>
      <c r="F82" s="15">
        <f>+F58+F59+F61+F62+F63+F64+F66+F67+F68+F69+F70+F71+F72+F73+F74+F75+F76+F77+F78+F79+F81</f>
        <v>675.301</v>
      </c>
      <c r="G82" s="15"/>
      <c r="H82" s="15"/>
    </row>
    <row r="83" ht="15.75" customHeight="1">
      <c r="C83" s="28"/>
      <c r="D83" s="28"/>
    </row>
    <row r="84" ht="15.75" customHeight="1">
      <c r="C84" s="28"/>
      <c r="D84" s="28"/>
    </row>
    <row r="85" ht="15.75" customHeight="1">
      <c r="C85" s="28"/>
      <c r="D85" s="28"/>
    </row>
    <row r="86" ht="15.75" customHeight="1">
      <c r="C86" s="28"/>
      <c r="D86" s="28"/>
    </row>
    <row r="87" ht="15.75" customHeight="1">
      <c r="C87" s="28"/>
      <c r="D87" s="28"/>
      <c r="H87" s="26" t="s">
        <v>520</v>
      </c>
    </row>
    <row r="88" ht="15.75" customHeight="1">
      <c r="C88" s="28"/>
      <c r="D88" s="28"/>
      <c r="H88" s="26">
        <f>123.6*1.21</f>
        <v>149.556</v>
      </c>
    </row>
    <row r="89" ht="15.75" customHeight="1">
      <c r="C89" s="28"/>
      <c r="D89" s="28"/>
    </row>
    <row r="90" ht="15.75" customHeight="1">
      <c r="C90" s="28"/>
      <c r="D90" s="28"/>
    </row>
    <row r="91" ht="15.75" customHeight="1">
      <c r="C91" s="28"/>
      <c r="D91" s="28"/>
    </row>
    <row r="92" ht="15.75" customHeight="1">
      <c r="C92" s="28"/>
      <c r="D92" s="28"/>
    </row>
    <row r="93" ht="15.75" customHeight="1">
      <c r="C93" s="28"/>
      <c r="D93" s="28"/>
    </row>
    <row r="94" ht="15.75" customHeight="1">
      <c r="C94" s="28"/>
      <c r="D94" s="28"/>
    </row>
    <row r="95" ht="15.75" customHeight="1">
      <c r="C95" s="28"/>
      <c r="D95" s="28"/>
    </row>
    <row r="96" ht="15.75" customHeight="1">
      <c r="C96" s="28"/>
      <c r="D96" s="28"/>
    </row>
    <row r="97" ht="15.75" customHeight="1">
      <c r="C97" s="28"/>
      <c r="D97" s="28"/>
    </row>
    <row r="98" ht="15.75" customHeight="1">
      <c r="C98" s="28"/>
      <c r="D98" s="28"/>
    </row>
    <row r="99" ht="15.75" customHeight="1">
      <c r="C99" s="28"/>
      <c r="D99" s="28"/>
    </row>
    <row r="100" ht="15.75" customHeight="1">
      <c r="C100" s="28"/>
      <c r="D100" s="28"/>
    </row>
    <row r="101" ht="15.75" customHeight="1">
      <c r="C101" s="28"/>
      <c r="D101" s="28"/>
    </row>
    <row r="102" ht="15.75" customHeight="1">
      <c r="C102" s="28"/>
      <c r="D102" s="28"/>
    </row>
    <row r="103" ht="15.75" customHeight="1">
      <c r="C103" s="28"/>
      <c r="D103" s="28"/>
    </row>
    <row r="104" ht="15.75" customHeight="1">
      <c r="C104" s="28"/>
      <c r="D104" s="28"/>
    </row>
    <row r="105" ht="15.75" customHeight="1">
      <c r="C105" s="28"/>
      <c r="D105" s="28"/>
    </row>
    <row r="106" ht="15.75" customHeight="1">
      <c r="C106" s="28"/>
      <c r="D106" s="28"/>
    </row>
    <row r="107" ht="15.75" customHeight="1">
      <c r="C107" s="28"/>
      <c r="D107" s="28"/>
    </row>
    <row r="108" ht="15.75" customHeight="1">
      <c r="C108" s="28"/>
      <c r="D108" s="28"/>
    </row>
    <row r="109" ht="15.75" customHeight="1">
      <c r="C109" s="28"/>
      <c r="D109" s="28"/>
    </row>
    <row r="110" ht="15.75" customHeight="1">
      <c r="C110" s="28"/>
      <c r="D110" s="28"/>
    </row>
    <row r="111" ht="15.75" customHeight="1">
      <c r="C111" s="28"/>
      <c r="D111" s="28"/>
    </row>
    <row r="112" ht="15.75" customHeight="1">
      <c r="C112" s="28"/>
      <c r="D112" s="28"/>
    </row>
    <row r="113" ht="15.75" customHeight="1">
      <c r="C113" s="28"/>
      <c r="D113" s="28"/>
    </row>
    <row r="114" ht="15.75" customHeight="1">
      <c r="C114" s="28"/>
      <c r="D114" s="28"/>
    </row>
    <row r="115" ht="15.75" customHeight="1">
      <c r="C115" s="28"/>
      <c r="D115" s="28"/>
    </row>
    <row r="116" ht="15.75" customHeight="1">
      <c r="C116" s="28"/>
      <c r="D116" s="28"/>
    </row>
    <row r="117" ht="15.75" customHeight="1">
      <c r="C117" s="28"/>
      <c r="D117" s="28"/>
    </row>
    <row r="118" ht="15.75" customHeight="1">
      <c r="C118" s="28"/>
      <c r="D118" s="28"/>
    </row>
    <row r="119" ht="15.75" customHeight="1">
      <c r="C119" s="28"/>
      <c r="D119" s="28"/>
    </row>
    <row r="120" ht="15.75" customHeight="1">
      <c r="C120" s="28"/>
      <c r="D120" s="28"/>
    </row>
    <row r="121" ht="15.75" customHeight="1">
      <c r="C121" s="28"/>
      <c r="D121" s="28"/>
    </row>
    <row r="122" ht="15.75" customHeight="1">
      <c r="C122" s="28"/>
      <c r="D122" s="28"/>
    </row>
    <row r="123" ht="15.75" customHeight="1">
      <c r="C123" s="28"/>
      <c r="D123" s="28"/>
    </row>
    <row r="124" ht="15.75" customHeight="1">
      <c r="C124" s="28"/>
      <c r="D124" s="28"/>
    </row>
    <row r="125" ht="15.75" customHeight="1">
      <c r="C125" s="28"/>
      <c r="D125" s="28"/>
    </row>
    <row r="126" ht="15.75" customHeight="1">
      <c r="C126" s="28"/>
      <c r="D126" s="28"/>
    </row>
    <row r="127" ht="15.75" customHeight="1">
      <c r="C127" s="28"/>
      <c r="D127" s="28"/>
    </row>
    <row r="128" ht="15.75" customHeight="1">
      <c r="C128" s="28"/>
      <c r="D128" s="28"/>
    </row>
    <row r="129" ht="15.75" customHeight="1">
      <c r="C129" s="28"/>
      <c r="D129" s="28"/>
    </row>
    <row r="130" ht="15.75" customHeight="1">
      <c r="C130" s="28"/>
      <c r="D130" s="28"/>
    </row>
    <row r="131" ht="15.75" customHeight="1">
      <c r="C131" s="28"/>
      <c r="D131" s="28"/>
    </row>
    <row r="132" ht="15.75" customHeight="1">
      <c r="C132" s="28"/>
      <c r="D132" s="28"/>
    </row>
    <row r="133" ht="15.75" customHeight="1">
      <c r="C133" s="28"/>
      <c r="D133" s="28"/>
    </row>
    <row r="134" ht="15.75" customHeight="1">
      <c r="C134" s="28"/>
      <c r="D134" s="28"/>
    </row>
    <row r="135" ht="15.75" customHeight="1">
      <c r="C135" s="28"/>
      <c r="D135" s="28"/>
    </row>
    <row r="136" ht="15.75" customHeight="1">
      <c r="C136" s="28"/>
      <c r="D136" s="28"/>
    </row>
    <row r="137" ht="15.75" customHeight="1">
      <c r="C137" s="28"/>
      <c r="D137" s="28"/>
    </row>
    <row r="138" ht="15.75" customHeight="1">
      <c r="C138" s="28"/>
      <c r="D138" s="28"/>
    </row>
    <row r="139" ht="15.75" customHeight="1">
      <c r="C139" s="28"/>
      <c r="D139" s="28"/>
    </row>
    <row r="140" ht="15.75" customHeight="1">
      <c r="C140" s="28"/>
      <c r="D140" s="28"/>
    </row>
    <row r="141" ht="15.75" customHeight="1">
      <c r="C141" s="28"/>
      <c r="D141" s="28"/>
    </row>
    <row r="142" ht="15.75" customHeight="1">
      <c r="C142" s="28"/>
      <c r="D142" s="28"/>
    </row>
    <row r="143" ht="15.75" customHeight="1">
      <c r="C143" s="28"/>
      <c r="D143" s="28"/>
    </row>
    <row r="144" ht="15.75" customHeight="1">
      <c r="C144" s="28"/>
      <c r="D144" s="28"/>
    </row>
    <row r="145" ht="15.75" customHeight="1">
      <c r="C145" s="28"/>
      <c r="D145" s="28"/>
    </row>
    <row r="146" ht="15.75" customHeight="1">
      <c r="C146" s="28"/>
      <c r="D146" s="28"/>
    </row>
    <row r="147" ht="15.75" customHeight="1">
      <c r="C147" s="28"/>
      <c r="D147" s="28"/>
    </row>
    <row r="148" ht="15.75" customHeight="1">
      <c r="C148" s="28"/>
      <c r="D148" s="28"/>
    </row>
    <row r="149" ht="15.75" customHeight="1">
      <c r="C149" s="28"/>
      <c r="D149" s="28"/>
    </row>
    <row r="150" ht="15.75" customHeight="1">
      <c r="C150" s="28"/>
      <c r="D150" s="28"/>
    </row>
    <row r="151" ht="15.75" customHeight="1">
      <c r="C151" s="28"/>
      <c r="D151" s="28"/>
    </row>
    <row r="152" ht="15.75" customHeight="1">
      <c r="C152" s="28"/>
      <c r="D152" s="28"/>
    </row>
    <row r="153" ht="15.75" customHeight="1">
      <c r="C153" s="28"/>
      <c r="D153" s="28"/>
    </row>
    <row r="154" ht="15.75" customHeight="1">
      <c r="C154" s="28"/>
      <c r="D154" s="28"/>
    </row>
    <row r="155" ht="15.75" customHeight="1">
      <c r="C155" s="28"/>
      <c r="D155" s="28"/>
    </row>
    <row r="156" ht="15.75" customHeight="1">
      <c r="C156" s="28"/>
      <c r="D156" s="28"/>
    </row>
    <row r="157" ht="15.75" customHeight="1">
      <c r="C157" s="28"/>
      <c r="D157" s="28"/>
    </row>
    <row r="158" ht="15.75" customHeight="1">
      <c r="C158" s="28"/>
      <c r="D158" s="28"/>
    </row>
    <row r="159" ht="15.75" customHeight="1">
      <c r="C159" s="28"/>
      <c r="D159" s="28"/>
    </row>
    <row r="160" ht="15.75" customHeight="1">
      <c r="C160" s="28"/>
      <c r="D160" s="28"/>
    </row>
    <row r="161" ht="15.75" customHeight="1">
      <c r="C161" s="28"/>
      <c r="D161" s="28"/>
    </row>
    <row r="162" ht="15.75" customHeight="1">
      <c r="C162" s="28"/>
      <c r="D162" s="28"/>
    </row>
    <row r="163" ht="15.75" customHeight="1">
      <c r="C163" s="28"/>
      <c r="D163" s="28"/>
    </row>
    <row r="164" ht="15.75" customHeight="1">
      <c r="C164" s="28"/>
      <c r="D164" s="28"/>
    </row>
    <row r="165" ht="15.75" customHeight="1">
      <c r="C165" s="28"/>
      <c r="D165" s="28"/>
    </row>
    <row r="166" ht="15.75" customHeight="1">
      <c r="C166" s="28"/>
      <c r="D166" s="28"/>
    </row>
    <row r="167" ht="15.75" customHeight="1">
      <c r="C167" s="28"/>
      <c r="D167" s="28"/>
    </row>
    <row r="168" ht="15.75" customHeight="1">
      <c r="C168" s="28"/>
      <c r="D168" s="28"/>
    </row>
    <row r="169" ht="15.75" customHeight="1">
      <c r="C169" s="28"/>
      <c r="D169" s="28"/>
    </row>
    <row r="170" ht="15.75" customHeight="1">
      <c r="C170" s="28"/>
      <c r="D170" s="28"/>
    </row>
    <row r="171" ht="15.75" customHeight="1">
      <c r="C171" s="28"/>
      <c r="D171" s="28"/>
    </row>
    <row r="172" ht="15.75" customHeight="1">
      <c r="C172" s="28"/>
      <c r="D172" s="28"/>
    </row>
    <row r="173" ht="15.75" customHeight="1">
      <c r="C173" s="28"/>
      <c r="D173" s="28"/>
    </row>
    <row r="174" ht="15.75" customHeight="1">
      <c r="C174" s="28"/>
      <c r="D174" s="28"/>
    </row>
    <row r="175" ht="15.75" customHeight="1">
      <c r="C175" s="28"/>
      <c r="D175" s="28"/>
    </row>
    <row r="176" ht="15.75" customHeight="1">
      <c r="C176" s="28"/>
      <c r="D176" s="28"/>
    </row>
    <row r="177" ht="15.75" customHeight="1">
      <c r="C177" s="28"/>
      <c r="D177" s="28"/>
    </row>
    <row r="178" ht="15.75" customHeight="1">
      <c r="C178" s="28"/>
      <c r="D178" s="28"/>
    </row>
    <row r="179" ht="15.75" customHeight="1">
      <c r="C179" s="28"/>
      <c r="D179" s="28"/>
    </row>
    <row r="180" ht="15.75" customHeight="1">
      <c r="C180" s="28"/>
      <c r="D180" s="28"/>
    </row>
    <row r="181" ht="15.75" customHeight="1">
      <c r="C181" s="28"/>
      <c r="D181" s="28"/>
    </row>
    <row r="182" ht="15.75" customHeight="1">
      <c r="C182" s="28"/>
      <c r="D182" s="28"/>
    </row>
    <row r="183" ht="15.75" customHeight="1">
      <c r="C183" s="28"/>
      <c r="D183" s="28"/>
    </row>
    <row r="184" ht="15.75" customHeight="1">
      <c r="C184" s="28"/>
      <c r="D184" s="28"/>
    </row>
    <row r="185" ht="15.75" customHeight="1">
      <c r="C185" s="28"/>
      <c r="D185" s="28"/>
    </row>
    <row r="186" ht="15.75" customHeight="1">
      <c r="C186" s="28"/>
      <c r="D186" s="28"/>
    </row>
    <row r="187" ht="15.75" customHeight="1">
      <c r="C187" s="28"/>
      <c r="D187" s="28"/>
    </row>
    <row r="188" ht="15.75" customHeight="1">
      <c r="C188" s="28"/>
      <c r="D188" s="28"/>
    </row>
    <row r="189" ht="15.75" customHeight="1">
      <c r="C189" s="28"/>
      <c r="D189" s="28"/>
    </row>
    <row r="190" ht="15.75" customHeight="1">
      <c r="C190" s="28"/>
      <c r="D190" s="28"/>
    </row>
    <row r="191" ht="15.75" customHeight="1">
      <c r="C191" s="28"/>
      <c r="D191" s="28"/>
    </row>
    <row r="192" ht="15.75" customHeight="1">
      <c r="C192" s="28"/>
      <c r="D192" s="28"/>
    </row>
    <row r="193" ht="15.75" customHeight="1">
      <c r="C193" s="28"/>
      <c r="D193" s="28"/>
    </row>
    <row r="194" ht="15.75" customHeight="1">
      <c r="C194" s="28"/>
      <c r="D194" s="28"/>
    </row>
    <row r="195" ht="15.75" customHeight="1">
      <c r="C195" s="28"/>
      <c r="D195" s="28"/>
    </row>
    <row r="196" ht="15.75" customHeight="1">
      <c r="C196" s="28"/>
      <c r="D196" s="28"/>
    </row>
    <row r="197" ht="15.75" customHeight="1">
      <c r="C197" s="28"/>
      <c r="D197" s="28"/>
    </row>
    <row r="198" ht="15.75" customHeight="1">
      <c r="C198" s="28"/>
      <c r="D198" s="28"/>
    </row>
    <row r="199" ht="15.75" customHeight="1">
      <c r="C199" s="28"/>
      <c r="D199" s="28"/>
    </row>
    <row r="200" ht="15.75" customHeight="1">
      <c r="C200" s="28"/>
      <c r="D200" s="28"/>
    </row>
    <row r="201" ht="15.75" customHeight="1">
      <c r="C201" s="28"/>
      <c r="D201" s="28"/>
    </row>
    <row r="202" ht="15.75" customHeight="1">
      <c r="C202" s="28"/>
      <c r="D202" s="28"/>
    </row>
    <row r="203" ht="15.75" customHeight="1">
      <c r="C203" s="28"/>
      <c r="D203" s="28"/>
    </row>
    <row r="204" ht="15.75" customHeight="1">
      <c r="C204" s="28"/>
      <c r="D204" s="28"/>
    </row>
    <row r="205" ht="15.75" customHeight="1">
      <c r="C205" s="28"/>
      <c r="D205" s="28"/>
    </row>
    <row r="206" ht="15.75" customHeight="1">
      <c r="C206" s="28"/>
      <c r="D206" s="28"/>
    </row>
    <row r="207" ht="15.75" customHeight="1">
      <c r="C207" s="28"/>
      <c r="D207" s="28"/>
    </row>
    <row r="208" ht="15.75" customHeight="1">
      <c r="C208" s="28"/>
      <c r="D208" s="28"/>
    </row>
    <row r="209" ht="15.75" customHeight="1">
      <c r="C209" s="28"/>
      <c r="D209" s="28"/>
    </row>
    <row r="210" ht="15.75" customHeight="1">
      <c r="C210" s="28"/>
      <c r="D210" s="28"/>
    </row>
    <row r="211" ht="15.75" customHeight="1">
      <c r="C211" s="28"/>
      <c r="D211" s="28"/>
    </row>
    <row r="212" ht="15.75" customHeight="1">
      <c r="C212" s="28"/>
      <c r="D212" s="28"/>
    </row>
    <row r="213" ht="15.75" customHeight="1">
      <c r="C213" s="28"/>
      <c r="D213" s="28"/>
    </row>
    <row r="214" ht="15.75" customHeight="1">
      <c r="C214" s="28"/>
      <c r="D214" s="28"/>
    </row>
    <row r="215" ht="15.75" customHeight="1">
      <c r="C215" s="28"/>
      <c r="D215" s="28"/>
    </row>
    <row r="216" ht="15.75" customHeight="1">
      <c r="C216" s="28"/>
      <c r="D216" s="28"/>
    </row>
    <row r="217" ht="15.75" customHeight="1">
      <c r="C217" s="28"/>
      <c r="D217" s="28"/>
    </row>
    <row r="218" ht="15.75" customHeight="1">
      <c r="C218" s="28"/>
      <c r="D218" s="28"/>
    </row>
    <row r="219" ht="15.75" customHeight="1">
      <c r="C219" s="28"/>
      <c r="D219" s="28"/>
    </row>
    <row r="220" ht="15.75" customHeight="1">
      <c r="C220" s="28"/>
      <c r="D220" s="28"/>
    </row>
    <row r="221" ht="15.75" customHeight="1">
      <c r="C221" s="28"/>
      <c r="D221" s="28"/>
    </row>
    <row r="222" ht="15.75" customHeight="1">
      <c r="C222" s="28"/>
      <c r="D222" s="28"/>
    </row>
    <row r="223" ht="15.75" customHeight="1">
      <c r="C223" s="28"/>
      <c r="D223" s="28"/>
    </row>
    <row r="224" ht="15.75" customHeight="1">
      <c r="C224" s="28"/>
      <c r="D224" s="28"/>
    </row>
    <row r="225" ht="15.75" customHeight="1">
      <c r="C225" s="28"/>
      <c r="D225" s="28"/>
    </row>
    <row r="226" ht="15.75" customHeight="1">
      <c r="C226" s="28"/>
      <c r="D226" s="28"/>
    </row>
    <row r="227" ht="15.75" customHeight="1">
      <c r="C227" s="28"/>
      <c r="D227" s="28"/>
    </row>
    <row r="228" ht="15.75" customHeight="1">
      <c r="C228" s="28"/>
      <c r="D228" s="28"/>
    </row>
    <row r="229" ht="15.75" customHeight="1">
      <c r="C229" s="28"/>
      <c r="D229" s="28"/>
    </row>
    <row r="230" ht="15.75" customHeight="1">
      <c r="C230" s="28"/>
      <c r="D230" s="28"/>
    </row>
    <row r="231" ht="15.75" customHeight="1">
      <c r="C231" s="28"/>
      <c r="D231" s="28"/>
    </row>
    <row r="232" ht="15.75" customHeight="1">
      <c r="C232" s="28"/>
      <c r="D232" s="28"/>
    </row>
    <row r="233" ht="15.75" customHeight="1">
      <c r="C233" s="28"/>
      <c r="D233" s="28"/>
    </row>
    <row r="234" ht="15.75" customHeight="1">
      <c r="C234" s="28"/>
      <c r="D234" s="28"/>
    </row>
    <row r="235" ht="15.75" customHeight="1">
      <c r="C235" s="28"/>
      <c r="D235" s="28"/>
    </row>
    <row r="236" ht="15.75" customHeight="1">
      <c r="C236" s="28"/>
      <c r="D236" s="28"/>
    </row>
    <row r="237" ht="15.75" customHeight="1">
      <c r="C237" s="28"/>
      <c r="D237" s="28"/>
    </row>
    <row r="238" ht="15.75" customHeight="1">
      <c r="C238" s="28"/>
      <c r="D238" s="28"/>
    </row>
    <row r="239" ht="15.75" customHeight="1">
      <c r="C239" s="28"/>
      <c r="D239" s="28"/>
    </row>
    <row r="240" ht="15.75" customHeight="1">
      <c r="C240" s="28"/>
      <c r="D240" s="28"/>
    </row>
    <row r="241" ht="15.75" customHeight="1">
      <c r="C241" s="28"/>
      <c r="D241" s="28"/>
    </row>
    <row r="242" ht="15.75" customHeight="1">
      <c r="C242" s="28"/>
      <c r="D242" s="28"/>
    </row>
    <row r="243" ht="15.75" customHeight="1">
      <c r="C243" s="28"/>
      <c r="D243" s="28"/>
    </row>
    <row r="244" ht="15.75" customHeight="1">
      <c r="C244" s="28"/>
      <c r="D244" s="28"/>
    </row>
    <row r="245" ht="15.75" customHeight="1">
      <c r="C245" s="28"/>
      <c r="D245" s="28"/>
    </row>
    <row r="246" ht="15.75" customHeight="1">
      <c r="C246" s="28"/>
      <c r="D246" s="28"/>
    </row>
    <row r="247" ht="15.75" customHeight="1">
      <c r="C247" s="28"/>
      <c r="D247" s="28"/>
    </row>
    <row r="248" ht="15.75" customHeight="1">
      <c r="C248" s="28"/>
      <c r="D248" s="28"/>
    </row>
    <row r="249" ht="15.75" customHeight="1">
      <c r="C249" s="28"/>
      <c r="D249" s="28"/>
    </row>
    <row r="250" ht="15.75" customHeight="1">
      <c r="C250" s="28"/>
      <c r="D250" s="28"/>
    </row>
    <row r="251" ht="15.75" customHeight="1">
      <c r="C251" s="28"/>
      <c r="D251" s="28"/>
    </row>
    <row r="252" ht="15.75" customHeight="1">
      <c r="C252" s="28"/>
      <c r="D252" s="28"/>
    </row>
    <row r="253" ht="15.75" customHeight="1">
      <c r="C253" s="28"/>
      <c r="D253" s="28"/>
    </row>
    <row r="254" ht="15.75" customHeight="1">
      <c r="C254" s="28"/>
      <c r="D254" s="28"/>
    </row>
    <row r="255" ht="15.75" customHeight="1">
      <c r="C255" s="28"/>
      <c r="D255" s="28"/>
    </row>
    <row r="256" ht="15.75" customHeight="1">
      <c r="C256" s="28"/>
      <c r="D256" s="28"/>
    </row>
    <row r="257" ht="15.75" customHeight="1">
      <c r="C257" s="28"/>
      <c r="D257" s="28"/>
    </row>
    <row r="258" ht="15.75" customHeight="1">
      <c r="C258" s="28"/>
      <c r="D258" s="28"/>
    </row>
    <row r="259" ht="15.75" customHeight="1">
      <c r="C259" s="28"/>
      <c r="D259" s="28"/>
    </row>
    <row r="260" ht="15.75" customHeight="1">
      <c r="C260" s="28"/>
      <c r="D260" s="28"/>
    </row>
    <row r="261" ht="15.75" customHeight="1">
      <c r="C261" s="28"/>
      <c r="D261" s="28"/>
    </row>
    <row r="262" ht="15.75" customHeight="1">
      <c r="C262" s="28"/>
      <c r="D262" s="28"/>
    </row>
    <row r="263" ht="15.75" customHeight="1">
      <c r="C263" s="28"/>
      <c r="D263" s="28"/>
    </row>
    <row r="264" ht="15.75" customHeight="1">
      <c r="C264" s="28"/>
      <c r="D264" s="28"/>
    </row>
    <row r="265" ht="15.75" customHeight="1">
      <c r="C265" s="28"/>
      <c r="D265" s="28"/>
    </row>
    <row r="266" ht="15.75" customHeight="1">
      <c r="C266" s="28"/>
      <c r="D266" s="28"/>
    </row>
    <row r="267" ht="15.75" customHeight="1">
      <c r="C267" s="28"/>
      <c r="D267" s="28"/>
    </row>
    <row r="268" ht="15.75" customHeight="1">
      <c r="C268" s="28"/>
      <c r="D268" s="28"/>
    </row>
    <row r="269" ht="15.75" customHeight="1">
      <c r="C269" s="28"/>
      <c r="D269" s="28"/>
    </row>
    <row r="270" ht="15.75" customHeight="1">
      <c r="C270" s="28"/>
      <c r="D270" s="28"/>
    </row>
    <row r="271" ht="15.75" customHeight="1">
      <c r="C271" s="28"/>
      <c r="D271" s="28"/>
    </row>
    <row r="272" ht="15.75" customHeight="1">
      <c r="C272" s="28"/>
      <c r="D272" s="28"/>
    </row>
    <row r="273" ht="15.75" customHeight="1">
      <c r="C273" s="28"/>
      <c r="D273" s="28"/>
    </row>
    <row r="274" ht="15.75" customHeight="1">
      <c r="C274" s="28"/>
      <c r="D274" s="28"/>
    </row>
    <row r="275" ht="15.75" customHeight="1">
      <c r="C275" s="28"/>
      <c r="D275" s="28"/>
    </row>
    <row r="276" ht="15.75" customHeight="1">
      <c r="C276" s="28"/>
      <c r="D276" s="28"/>
    </row>
    <row r="277" ht="15.75" customHeight="1">
      <c r="C277" s="28"/>
      <c r="D277" s="28"/>
    </row>
    <row r="278" ht="15.75" customHeight="1">
      <c r="C278" s="28"/>
      <c r="D278" s="28"/>
    </row>
    <row r="279" ht="15.75" customHeight="1">
      <c r="C279" s="28"/>
      <c r="D279" s="28"/>
    </row>
    <row r="280" ht="15.75" customHeight="1">
      <c r="C280" s="28"/>
      <c r="D280" s="28"/>
    </row>
    <row r="281" ht="15.75" customHeight="1">
      <c r="C281" s="28"/>
      <c r="D281" s="28"/>
    </row>
    <row r="282" ht="15.75" customHeight="1">
      <c r="C282" s="28"/>
      <c r="D282" s="28"/>
    </row>
    <row r="283" ht="15.75" customHeight="1">
      <c r="C283" s="28"/>
      <c r="D283" s="28"/>
    </row>
    <row r="284" ht="15.75" customHeight="1">
      <c r="C284" s="28"/>
      <c r="D284" s="28"/>
    </row>
    <row r="285" ht="15.75" customHeight="1">
      <c r="C285" s="28"/>
      <c r="D285" s="28"/>
    </row>
    <row r="286" ht="15.75" customHeight="1">
      <c r="C286" s="28"/>
      <c r="D286" s="28"/>
    </row>
    <row r="287" ht="15.75" customHeight="1">
      <c r="C287" s="28"/>
      <c r="D287" s="28"/>
    </row>
    <row r="288" ht="15.75" customHeight="1">
      <c r="C288" s="28"/>
      <c r="D288" s="28"/>
    </row>
    <row r="289" ht="15.75" customHeight="1">
      <c r="C289" s="28"/>
      <c r="D289" s="28"/>
    </row>
    <row r="290" ht="15.75" customHeight="1">
      <c r="C290" s="28"/>
      <c r="D290" s="28"/>
    </row>
    <row r="291" ht="15.75" customHeight="1">
      <c r="C291" s="28"/>
      <c r="D291" s="28"/>
    </row>
    <row r="292" ht="15.75" customHeight="1">
      <c r="C292" s="28"/>
      <c r="D292" s="28"/>
    </row>
    <row r="293" ht="15.75" customHeight="1">
      <c r="C293" s="28"/>
      <c r="D293" s="28"/>
    </row>
    <row r="294" ht="15.75" customHeight="1">
      <c r="C294" s="28"/>
      <c r="D294" s="28"/>
    </row>
    <row r="295" ht="15.75" customHeight="1">
      <c r="C295" s="28"/>
      <c r="D295" s="28"/>
    </row>
    <row r="296" ht="15.75" customHeight="1">
      <c r="C296" s="28"/>
      <c r="D296" s="28"/>
    </row>
    <row r="297" ht="15.75" customHeight="1">
      <c r="C297" s="28"/>
      <c r="D297" s="28"/>
    </row>
    <row r="298" ht="15.75" customHeight="1">
      <c r="C298" s="28"/>
      <c r="D298" s="28"/>
    </row>
    <row r="299" ht="15.75" customHeight="1">
      <c r="C299" s="28"/>
      <c r="D299" s="28"/>
    </row>
    <row r="300" ht="15.75" customHeight="1">
      <c r="C300" s="28"/>
      <c r="D300" s="28"/>
    </row>
    <row r="301" ht="15.75" customHeight="1">
      <c r="C301" s="28"/>
      <c r="D301" s="28"/>
    </row>
    <row r="302" ht="15.75" customHeight="1">
      <c r="C302" s="28"/>
      <c r="D302" s="28"/>
    </row>
    <row r="303" ht="15.75" customHeight="1">
      <c r="C303" s="28"/>
      <c r="D303" s="28"/>
    </row>
    <row r="304" ht="15.75" customHeight="1">
      <c r="C304" s="28"/>
      <c r="D304" s="28"/>
    </row>
    <row r="305" ht="15.75" customHeight="1">
      <c r="C305" s="28"/>
      <c r="D305" s="28"/>
    </row>
    <row r="306" ht="15.75" customHeight="1">
      <c r="C306" s="28"/>
      <c r="D306" s="28"/>
    </row>
    <row r="307" ht="15.75" customHeight="1">
      <c r="C307" s="28"/>
      <c r="D307" s="28"/>
    </row>
    <row r="308" ht="15.75" customHeight="1">
      <c r="C308" s="28"/>
      <c r="D308" s="28"/>
    </row>
    <row r="309" ht="15.75" customHeight="1">
      <c r="C309" s="28"/>
      <c r="D309" s="28"/>
    </row>
    <row r="310" ht="15.75" customHeight="1">
      <c r="C310" s="28"/>
      <c r="D310" s="28"/>
    </row>
    <row r="311" ht="15.75" customHeight="1">
      <c r="C311" s="28"/>
      <c r="D311" s="28"/>
    </row>
    <row r="312" ht="15.75" customHeight="1">
      <c r="C312" s="28"/>
      <c r="D312" s="28"/>
    </row>
    <row r="313" ht="15.75" customHeight="1">
      <c r="C313" s="28"/>
      <c r="D313" s="28"/>
    </row>
    <row r="314" ht="15.75" customHeight="1">
      <c r="C314" s="28"/>
      <c r="D314" s="28"/>
    </row>
    <row r="315" ht="15.75" customHeight="1">
      <c r="C315" s="28"/>
      <c r="D315" s="28"/>
    </row>
    <row r="316" ht="15.75" customHeight="1">
      <c r="C316" s="28"/>
      <c r="D316" s="28"/>
    </row>
    <row r="317" ht="15.75" customHeight="1">
      <c r="C317" s="28"/>
      <c r="D317" s="28"/>
    </row>
    <row r="318" ht="15.75" customHeight="1">
      <c r="C318" s="28"/>
      <c r="D318" s="28"/>
    </row>
    <row r="319" ht="15.75" customHeight="1">
      <c r="C319" s="28"/>
      <c r="D319" s="28"/>
    </row>
    <row r="320" ht="15.75" customHeight="1">
      <c r="C320" s="28"/>
      <c r="D320" s="28"/>
    </row>
    <row r="321" ht="15.75" customHeight="1">
      <c r="C321" s="28"/>
      <c r="D321" s="28"/>
    </row>
    <row r="322" ht="15.75" customHeight="1">
      <c r="C322" s="28"/>
      <c r="D322" s="28"/>
    </row>
    <row r="323" ht="15.75" customHeight="1">
      <c r="C323" s="28"/>
      <c r="D323" s="28"/>
    </row>
    <row r="324" ht="15.75" customHeight="1">
      <c r="C324" s="28"/>
      <c r="D324" s="28"/>
    </row>
    <row r="325" ht="15.75" customHeight="1">
      <c r="C325" s="28"/>
      <c r="D325" s="28"/>
    </row>
    <row r="326" ht="15.75" customHeight="1">
      <c r="C326" s="28"/>
      <c r="D326" s="28"/>
    </row>
    <row r="327" ht="15.75" customHeight="1">
      <c r="C327" s="28"/>
      <c r="D327" s="28"/>
    </row>
    <row r="328" ht="15.75" customHeight="1">
      <c r="C328" s="28"/>
      <c r="D328" s="28"/>
    </row>
    <row r="329" ht="15.75" customHeight="1">
      <c r="C329" s="28"/>
      <c r="D329" s="28"/>
    </row>
    <row r="330" ht="15.75" customHeight="1">
      <c r="C330" s="28"/>
      <c r="D330" s="28"/>
    </row>
    <row r="331" ht="15.75" customHeight="1">
      <c r="C331" s="28"/>
      <c r="D331" s="28"/>
    </row>
    <row r="332" ht="15.75" customHeight="1">
      <c r="C332" s="28"/>
      <c r="D332" s="28"/>
    </row>
    <row r="333" ht="15.75" customHeight="1">
      <c r="C333" s="28"/>
      <c r="D333" s="28"/>
    </row>
    <row r="334" ht="15.75" customHeight="1">
      <c r="C334" s="28"/>
      <c r="D334" s="28"/>
    </row>
    <row r="335" ht="15.75" customHeight="1">
      <c r="C335" s="28"/>
      <c r="D335" s="28"/>
    </row>
    <row r="336" ht="15.75" customHeight="1">
      <c r="C336" s="28"/>
      <c r="D336" s="28"/>
    </row>
    <row r="337" ht="15.75" customHeight="1">
      <c r="C337" s="28"/>
      <c r="D337" s="28"/>
    </row>
    <row r="338" ht="15.75" customHeight="1">
      <c r="C338" s="28"/>
      <c r="D338" s="28"/>
    </row>
    <row r="339" ht="15.75" customHeight="1">
      <c r="C339" s="28"/>
      <c r="D339" s="28"/>
    </row>
    <row r="340" ht="15.75" customHeight="1">
      <c r="C340" s="28"/>
      <c r="D340" s="28"/>
    </row>
    <row r="341" ht="15.75" customHeight="1">
      <c r="C341" s="28"/>
      <c r="D341" s="28"/>
    </row>
    <row r="342" ht="15.75" customHeight="1">
      <c r="C342" s="28"/>
      <c r="D342" s="28"/>
    </row>
    <row r="343" ht="15.75" customHeight="1">
      <c r="C343" s="28"/>
      <c r="D343" s="28"/>
    </row>
    <row r="344" ht="15.75" customHeight="1">
      <c r="C344" s="28"/>
      <c r="D344" s="28"/>
    </row>
    <row r="345" ht="15.75" customHeight="1">
      <c r="C345" s="28"/>
      <c r="D345" s="28"/>
    </row>
    <row r="346" ht="15.75" customHeight="1">
      <c r="C346" s="28"/>
      <c r="D346" s="28"/>
    </row>
    <row r="347" ht="15.75" customHeight="1">
      <c r="C347" s="28"/>
      <c r="D347" s="28"/>
    </row>
    <row r="348" ht="15.75" customHeight="1">
      <c r="C348" s="28"/>
      <c r="D348" s="28"/>
    </row>
    <row r="349" ht="15.75" customHeight="1">
      <c r="C349" s="28"/>
      <c r="D349" s="28"/>
    </row>
    <row r="350" ht="15.75" customHeight="1">
      <c r="C350" s="28"/>
      <c r="D350" s="28"/>
    </row>
    <row r="351" ht="15.75" customHeight="1">
      <c r="C351" s="28"/>
      <c r="D351" s="28"/>
    </row>
    <row r="352" ht="15.75" customHeight="1">
      <c r="C352" s="28"/>
      <c r="D352" s="28"/>
    </row>
    <row r="353" ht="15.75" customHeight="1">
      <c r="C353" s="28"/>
      <c r="D353" s="28"/>
    </row>
    <row r="354" ht="15.75" customHeight="1">
      <c r="C354" s="28"/>
      <c r="D354" s="28"/>
    </row>
    <row r="355" ht="15.75" customHeight="1">
      <c r="C355" s="28"/>
      <c r="D355" s="28"/>
    </row>
    <row r="356" ht="15.75" customHeight="1">
      <c r="C356" s="28"/>
      <c r="D356" s="28"/>
    </row>
    <row r="357" ht="15.75" customHeight="1">
      <c r="C357" s="28"/>
      <c r="D357" s="28"/>
    </row>
    <row r="358" ht="15.75" customHeight="1">
      <c r="C358" s="28"/>
      <c r="D358" s="28"/>
    </row>
    <row r="359" ht="15.75" customHeight="1">
      <c r="C359" s="28"/>
      <c r="D359" s="28"/>
    </row>
    <row r="360" ht="15.75" customHeight="1">
      <c r="C360" s="28"/>
      <c r="D360" s="28"/>
    </row>
    <row r="361" ht="15.75" customHeight="1">
      <c r="C361" s="28"/>
      <c r="D361" s="28"/>
    </row>
    <row r="362" ht="15.75" customHeight="1">
      <c r="C362" s="28"/>
      <c r="D362" s="28"/>
    </row>
    <row r="363" ht="15.75" customHeight="1">
      <c r="C363" s="28"/>
      <c r="D363" s="28"/>
    </row>
    <row r="364" ht="15.75" customHeight="1">
      <c r="C364" s="28"/>
      <c r="D364" s="28"/>
    </row>
    <row r="365" ht="15.75" customHeight="1">
      <c r="C365" s="28"/>
      <c r="D365" s="28"/>
    </row>
    <row r="366" ht="15.75" customHeight="1">
      <c r="C366" s="28"/>
      <c r="D366" s="28"/>
    </row>
    <row r="367" ht="15.75" customHeight="1">
      <c r="C367" s="28"/>
      <c r="D367" s="28"/>
    </row>
    <row r="368" ht="15.75" customHeight="1">
      <c r="C368" s="28"/>
      <c r="D368" s="28"/>
    </row>
    <row r="369" ht="15.75" customHeight="1">
      <c r="C369" s="28"/>
      <c r="D369" s="28"/>
    </row>
    <row r="370" ht="15.75" customHeight="1">
      <c r="C370" s="28"/>
      <c r="D370" s="28"/>
    </row>
    <row r="371" ht="15.75" customHeight="1">
      <c r="C371" s="28"/>
      <c r="D371" s="28"/>
    </row>
    <row r="372" ht="15.75" customHeight="1">
      <c r="C372" s="28"/>
      <c r="D372" s="28"/>
    </row>
    <row r="373" ht="15.75" customHeight="1">
      <c r="C373" s="28"/>
      <c r="D373" s="28"/>
    </row>
    <row r="374" ht="15.75" customHeight="1">
      <c r="C374" s="28"/>
      <c r="D374" s="28"/>
    </row>
    <row r="375" ht="15.75" customHeight="1">
      <c r="C375" s="28"/>
      <c r="D375" s="28"/>
    </row>
    <row r="376" ht="15.75" customHeight="1">
      <c r="C376" s="28"/>
      <c r="D376" s="28"/>
    </row>
    <row r="377" ht="15.75" customHeight="1">
      <c r="C377" s="28"/>
      <c r="D377" s="28"/>
    </row>
    <row r="378" ht="15.75" customHeight="1">
      <c r="C378" s="28"/>
      <c r="D378" s="28"/>
    </row>
    <row r="379" ht="15.75" customHeight="1">
      <c r="C379" s="28"/>
      <c r="D379" s="28"/>
    </row>
    <row r="380" ht="15.75" customHeight="1">
      <c r="C380" s="28"/>
      <c r="D380" s="28"/>
    </row>
    <row r="381" ht="15.75" customHeight="1">
      <c r="C381" s="28"/>
      <c r="D381" s="28"/>
    </row>
    <row r="382" ht="15.75" customHeight="1">
      <c r="C382" s="28"/>
      <c r="D382" s="28"/>
    </row>
    <row r="383" ht="15.75" customHeight="1">
      <c r="C383" s="28"/>
      <c r="D383" s="28"/>
    </row>
    <row r="384" ht="15.75" customHeight="1">
      <c r="C384" s="28"/>
      <c r="D384" s="28"/>
    </row>
    <row r="385" ht="15.75" customHeight="1">
      <c r="C385" s="28"/>
      <c r="D385" s="28"/>
    </row>
    <row r="386" ht="15.75" customHeight="1">
      <c r="C386" s="28"/>
      <c r="D386" s="28"/>
    </row>
    <row r="387" ht="15.75" customHeight="1">
      <c r="C387" s="28"/>
      <c r="D387" s="28"/>
    </row>
    <row r="388" ht="15.75" customHeight="1">
      <c r="C388" s="28"/>
      <c r="D388" s="28"/>
    </row>
    <row r="389" ht="15.75" customHeight="1">
      <c r="C389" s="28"/>
      <c r="D389" s="28"/>
    </row>
    <row r="390" ht="15.75" customHeight="1">
      <c r="C390" s="28"/>
      <c r="D390" s="28"/>
    </row>
    <row r="391" ht="15.75" customHeight="1">
      <c r="C391" s="28"/>
      <c r="D391" s="28"/>
    </row>
    <row r="392" ht="15.75" customHeight="1">
      <c r="C392" s="28"/>
      <c r="D392" s="28"/>
    </row>
    <row r="393" ht="15.75" customHeight="1">
      <c r="C393" s="28"/>
      <c r="D393" s="28"/>
    </row>
    <row r="394" ht="15.75" customHeight="1">
      <c r="C394" s="28"/>
      <c r="D394" s="28"/>
    </row>
    <row r="395" ht="15.75" customHeight="1">
      <c r="C395" s="28"/>
      <c r="D395" s="28"/>
    </row>
    <row r="396" ht="15.75" customHeight="1">
      <c r="C396" s="28"/>
      <c r="D396" s="28"/>
    </row>
    <row r="397" ht="15.75" customHeight="1">
      <c r="C397" s="28"/>
      <c r="D397" s="28"/>
    </row>
    <row r="398" ht="15.75" customHeight="1">
      <c r="C398" s="28"/>
      <c r="D398" s="28"/>
    </row>
    <row r="399" ht="15.75" customHeight="1">
      <c r="C399" s="28"/>
      <c r="D399" s="28"/>
    </row>
    <row r="400" ht="15.75" customHeight="1">
      <c r="C400" s="28"/>
      <c r="D400" s="28"/>
    </row>
    <row r="401" ht="15.75" customHeight="1">
      <c r="C401" s="28"/>
      <c r="D401" s="28"/>
    </row>
    <row r="402" ht="15.75" customHeight="1">
      <c r="C402" s="28"/>
      <c r="D402" s="28"/>
    </row>
    <row r="403" ht="15.75" customHeight="1">
      <c r="C403" s="28"/>
      <c r="D403" s="28"/>
    </row>
    <row r="404" ht="15.75" customHeight="1">
      <c r="C404" s="28"/>
      <c r="D404" s="28"/>
    </row>
    <row r="405" ht="15.75" customHeight="1">
      <c r="C405" s="28"/>
      <c r="D405" s="28"/>
    </row>
    <row r="406" ht="15.75" customHeight="1">
      <c r="C406" s="28"/>
      <c r="D406" s="28"/>
    </row>
    <row r="407" ht="15.75" customHeight="1">
      <c r="C407" s="28"/>
      <c r="D407" s="28"/>
    </row>
    <row r="408" ht="15.75" customHeight="1">
      <c r="C408" s="28"/>
      <c r="D408" s="28"/>
    </row>
    <row r="409" ht="15.75" customHeight="1">
      <c r="C409" s="28"/>
      <c r="D409" s="28"/>
    </row>
    <row r="410" ht="15.75" customHeight="1">
      <c r="C410" s="28"/>
      <c r="D410" s="28"/>
    </row>
    <row r="411" ht="15.75" customHeight="1">
      <c r="C411" s="28"/>
      <c r="D411" s="28"/>
    </row>
    <row r="412" ht="15.75" customHeight="1">
      <c r="C412" s="28"/>
      <c r="D412" s="28"/>
    </row>
    <row r="413" ht="15.75" customHeight="1">
      <c r="C413" s="28"/>
      <c r="D413" s="28"/>
    </row>
    <row r="414" ht="15.75" customHeight="1">
      <c r="C414" s="28"/>
      <c r="D414" s="28"/>
    </row>
    <row r="415" ht="15.75" customHeight="1">
      <c r="C415" s="28"/>
      <c r="D415" s="28"/>
    </row>
    <row r="416" ht="15.75" customHeight="1">
      <c r="C416" s="28"/>
      <c r="D416" s="28"/>
    </row>
    <row r="417" ht="15.75" customHeight="1">
      <c r="C417" s="28"/>
      <c r="D417" s="28"/>
    </row>
    <row r="418" ht="15.75" customHeight="1">
      <c r="C418" s="28"/>
      <c r="D418" s="28"/>
    </row>
    <row r="419" ht="15.75" customHeight="1">
      <c r="C419" s="28"/>
      <c r="D419" s="28"/>
    </row>
    <row r="420" ht="15.75" customHeight="1">
      <c r="C420" s="28"/>
      <c r="D420" s="28"/>
    </row>
    <row r="421" ht="15.75" customHeight="1">
      <c r="C421" s="28"/>
      <c r="D421" s="28"/>
    </row>
    <row r="422" ht="15.75" customHeight="1">
      <c r="C422" s="28"/>
      <c r="D422" s="28"/>
    </row>
    <row r="423" ht="15.75" customHeight="1">
      <c r="C423" s="28"/>
      <c r="D423" s="28"/>
    </row>
    <row r="424" ht="15.75" customHeight="1">
      <c r="C424" s="28"/>
      <c r="D424" s="28"/>
    </row>
    <row r="425" ht="15.75" customHeight="1">
      <c r="C425" s="28"/>
      <c r="D425" s="28"/>
    </row>
    <row r="426" ht="15.75" customHeight="1">
      <c r="C426" s="28"/>
      <c r="D426" s="28"/>
    </row>
    <row r="427" ht="15.75" customHeight="1">
      <c r="C427" s="28"/>
      <c r="D427" s="28"/>
    </row>
    <row r="428" ht="15.75" customHeight="1">
      <c r="C428" s="28"/>
      <c r="D428" s="28"/>
    </row>
    <row r="429" ht="15.75" customHeight="1">
      <c r="C429" s="28"/>
      <c r="D429" s="28"/>
    </row>
    <row r="430" ht="15.75" customHeight="1">
      <c r="C430" s="28"/>
      <c r="D430" s="28"/>
    </row>
    <row r="431" ht="15.75" customHeight="1">
      <c r="C431" s="28"/>
      <c r="D431" s="28"/>
    </row>
    <row r="432" ht="15.75" customHeight="1">
      <c r="C432" s="28"/>
      <c r="D432" s="28"/>
    </row>
    <row r="433" ht="15.75" customHeight="1">
      <c r="C433" s="28"/>
      <c r="D433" s="28"/>
    </row>
    <row r="434" ht="15.75" customHeight="1">
      <c r="C434" s="28"/>
      <c r="D434" s="28"/>
    </row>
    <row r="435" ht="15.75" customHeight="1">
      <c r="C435" s="28"/>
      <c r="D435" s="28"/>
    </row>
    <row r="436" ht="15.75" customHeight="1">
      <c r="C436" s="28"/>
      <c r="D436" s="28"/>
    </row>
    <row r="437" ht="15.75" customHeight="1">
      <c r="C437" s="28"/>
      <c r="D437" s="28"/>
    </row>
    <row r="438" ht="15.75" customHeight="1">
      <c r="C438" s="28"/>
      <c r="D438" s="28"/>
    </row>
    <row r="439" ht="15.75" customHeight="1">
      <c r="C439" s="28"/>
      <c r="D439" s="28"/>
    </row>
    <row r="440" ht="15.75" customHeight="1">
      <c r="C440" s="28"/>
      <c r="D440" s="28"/>
    </row>
    <row r="441" ht="15.75" customHeight="1">
      <c r="C441" s="28"/>
      <c r="D441" s="28"/>
    </row>
    <row r="442" ht="15.75" customHeight="1">
      <c r="C442" s="28"/>
      <c r="D442" s="28"/>
    </row>
    <row r="443" ht="15.75" customHeight="1">
      <c r="C443" s="28"/>
      <c r="D443" s="28"/>
    </row>
    <row r="444" ht="15.75" customHeight="1">
      <c r="C444" s="28"/>
      <c r="D444" s="28"/>
    </row>
    <row r="445" ht="15.75" customHeight="1">
      <c r="C445" s="28"/>
      <c r="D445" s="28"/>
    </row>
    <row r="446" ht="15.75" customHeight="1">
      <c r="C446" s="28"/>
      <c r="D446" s="28"/>
    </row>
    <row r="447" ht="15.75" customHeight="1">
      <c r="C447" s="28"/>
      <c r="D447" s="28"/>
    </row>
    <row r="448" ht="15.75" customHeight="1">
      <c r="C448" s="28"/>
      <c r="D448" s="28"/>
    </row>
    <row r="449" ht="15.75" customHeight="1">
      <c r="C449" s="28"/>
      <c r="D449" s="28"/>
    </row>
    <row r="450" ht="15.75" customHeight="1">
      <c r="C450" s="28"/>
      <c r="D450" s="28"/>
    </row>
    <row r="451" ht="15.75" customHeight="1">
      <c r="C451" s="28"/>
      <c r="D451" s="28"/>
    </row>
    <row r="452" ht="15.75" customHeight="1">
      <c r="C452" s="28"/>
      <c r="D452" s="28"/>
    </row>
    <row r="453" ht="15.75" customHeight="1">
      <c r="C453" s="28"/>
      <c r="D453" s="28"/>
    </row>
    <row r="454" ht="15.75" customHeight="1">
      <c r="C454" s="28"/>
      <c r="D454" s="28"/>
    </row>
    <row r="455" ht="15.75" customHeight="1">
      <c r="C455" s="28"/>
      <c r="D455" s="28"/>
    </row>
    <row r="456" ht="15.75" customHeight="1">
      <c r="C456" s="28"/>
      <c r="D456" s="28"/>
    </row>
    <row r="457" ht="15.75" customHeight="1">
      <c r="C457" s="28"/>
      <c r="D457" s="28"/>
    </row>
    <row r="458" ht="15.75" customHeight="1">
      <c r="C458" s="28"/>
      <c r="D458" s="28"/>
    </row>
    <row r="459" ht="15.75" customHeight="1">
      <c r="C459" s="28"/>
      <c r="D459" s="28"/>
    </row>
    <row r="460" ht="15.75" customHeight="1">
      <c r="C460" s="28"/>
      <c r="D460" s="28"/>
    </row>
    <row r="461" ht="15.75" customHeight="1">
      <c r="C461" s="28"/>
      <c r="D461" s="28"/>
    </row>
    <row r="462" ht="15.75" customHeight="1">
      <c r="C462" s="28"/>
      <c r="D462" s="28"/>
    </row>
    <row r="463" ht="15.75" customHeight="1">
      <c r="C463" s="28"/>
      <c r="D463" s="28"/>
    </row>
    <row r="464" ht="15.75" customHeight="1">
      <c r="C464" s="28"/>
      <c r="D464" s="28"/>
    </row>
    <row r="465" ht="15.75" customHeight="1">
      <c r="C465" s="28"/>
      <c r="D465" s="28"/>
    </row>
    <row r="466" ht="15.75" customHeight="1">
      <c r="C466" s="28"/>
      <c r="D466" s="28"/>
    </row>
    <row r="467" ht="15.75" customHeight="1">
      <c r="C467" s="28"/>
      <c r="D467" s="28"/>
    </row>
    <row r="468" ht="15.75" customHeight="1">
      <c r="C468" s="28"/>
      <c r="D468" s="28"/>
    </row>
    <row r="469" ht="15.75" customHeight="1">
      <c r="C469" s="28"/>
      <c r="D469" s="28"/>
    </row>
    <row r="470" ht="15.75" customHeight="1">
      <c r="C470" s="28"/>
      <c r="D470" s="28"/>
    </row>
    <row r="471" ht="15.75" customHeight="1">
      <c r="C471" s="28"/>
      <c r="D471" s="28"/>
    </row>
    <row r="472" ht="15.75" customHeight="1">
      <c r="C472" s="28"/>
      <c r="D472" s="28"/>
    </row>
    <row r="473" ht="15.75" customHeight="1">
      <c r="C473" s="28"/>
      <c r="D473" s="28"/>
    </row>
    <row r="474" ht="15.75" customHeight="1">
      <c r="C474" s="28"/>
      <c r="D474" s="28"/>
    </row>
    <row r="475" ht="15.75" customHeight="1">
      <c r="C475" s="28"/>
      <c r="D475" s="28"/>
    </row>
    <row r="476" ht="15.75" customHeight="1">
      <c r="C476" s="28"/>
      <c r="D476" s="28"/>
    </row>
    <row r="477" ht="15.75" customHeight="1">
      <c r="C477" s="28"/>
      <c r="D477" s="28"/>
    </row>
    <row r="478" ht="15.75" customHeight="1">
      <c r="C478" s="28"/>
      <c r="D478" s="28"/>
    </row>
    <row r="479" ht="15.75" customHeight="1">
      <c r="C479" s="28"/>
      <c r="D479" s="28"/>
    </row>
    <row r="480" ht="15.75" customHeight="1">
      <c r="C480" s="28"/>
      <c r="D480" s="28"/>
    </row>
    <row r="481" ht="15.75" customHeight="1">
      <c r="C481" s="28"/>
      <c r="D481" s="28"/>
    </row>
    <row r="482" ht="15.75" customHeight="1">
      <c r="C482" s="28"/>
      <c r="D482" s="28"/>
    </row>
    <row r="483" ht="15.75" customHeight="1">
      <c r="C483" s="28"/>
      <c r="D483" s="28"/>
    </row>
    <row r="484" ht="15.75" customHeight="1">
      <c r="C484" s="28"/>
      <c r="D484" s="28"/>
    </row>
    <row r="485" ht="15.75" customHeight="1">
      <c r="C485" s="28"/>
      <c r="D485" s="28"/>
    </row>
    <row r="486" ht="15.75" customHeight="1">
      <c r="C486" s="28"/>
      <c r="D486" s="28"/>
    </row>
    <row r="487" ht="15.75" customHeight="1">
      <c r="C487" s="28"/>
      <c r="D487" s="28"/>
    </row>
    <row r="488" ht="15.75" customHeight="1">
      <c r="C488" s="28"/>
      <c r="D488" s="28"/>
    </row>
    <row r="489" ht="15.75" customHeight="1">
      <c r="C489" s="28"/>
      <c r="D489" s="28"/>
    </row>
    <row r="490" ht="15.75" customHeight="1">
      <c r="C490" s="28"/>
      <c r="D490" s="28"/>
    </row>
    <row r="491" ht="15.75" customHeight="1">
      <c r="C491" s="28"/>
      <c r="D491" s="28"/>
    </row>
    <row r="492" ht="15.75" customHeight="1">
      <c r="C492" s="28"/>
      <c r="D492" s="28"/>
    </row>
    <row r="493" ht="15.75" customHeight="1">
      <c r="C493" s="28"/>
      <c r="D493" s="28"/>
    </row>
    <row r="494" ht="15.75" customHeight="1">
      <c r="C494" s="28"/>
      <c r="D494" s="28"/>
    </row>
    <row r="495" ht="15.75" customHeight="1">
      <c r="C495" s="28"/>
      <c r="D495" s="28"/>
    </row>
    <row r="496" ht="15.75" customHeight="1">
      <c r="C496" s="28"/>
      <c r="D496" s="28"/>
    </row>
    <row r="497" ht="15.75" customHeight="1">
      <c r="C497" s="28"/>
      <c r="D497" s="28"/>
    </row>
    <row r="498" ht="15.75" customHeight="1">
      <c r="C498" s="28"/>
      <c r="D498" s="28"/>
    </row>
    <row r="499" ht="15.75" customHeight="1">
      <c r="C499" s="28"/>
      <c r="D499" s="28"/>
    </row>
    <row r="500" ht="15.75" customHeight="1">
      <c r="C500" s="28"/>
      <c r="D500" s="28"/>
    </row>
    <row r="501" ht="15.75" customHeight="1">
      <c r="C501" s="28"/>
      <c r="D501" s="28"/>
    </row>
    <row r="502" ht="15.75" customHeight="1">
      <c r="C502" s="28"/>
      <c r="D502" s="28"/>
    </row>
    <row r="503" ht="15.75" customHeight="1">
      <c r="C503" s="28"/>
      <c r="D503" s="28"/>
    </row>
    <row r="504" ht="15.75" customHeight="1">
      <c r="C504" s="28"/>
      <c r="D504" s="28"/>
    </row>
    <row r="505" ht="15.75" customHeight="1">
      <c r="C505" s="28"/>
      <c r="D505" s="28"/>
    </row>
    <row r="506" ht="15.75" customHeight="1">
      <c r="C506" s="28"/>
      <c r="D506" s="28"/>
    </row>
    <row r="507" ht="15.75" customHeight="1">
      <c r="C507" s="28"/>
      <c r="D507" s="28"/>
    </row>
    <row r="508" ht="15.75" customHeight="1">
      <c r="C508" s="28"/>
      <c r="D508" s="28"/>
    </row>
    <row r="509" ht="15.75" customHeight="1">
      <c r="C509" s="28"/>
      <c r="D509" s="28"/>
    </row>
    <row r="510" ht="15.75" customHeight="1">
      <c r="C510" s="28"/>
      <c r="D510" s="28"/>
    </row>
    <row r="511" ht="15.75" customHeight="1">
      <c r="C511" s="28"/>
      <c r="D511" s="28"/>
    </row>
    <row r="512" ht="15.75" customHeight="1">
      <c r="C512" s="28"/>
      <c r="D512" s="28"/>
    </row>
    <row r="513" ht="15.75" customHeight="1">
      <c r="C513" s="28"/>
      <c r="D513" s="28"/>
    </row>
    <row r="514" ht="15.75" customHeight="1">
      <c r="C514" s="28"/>
      <c r="D514" s="28"/>
    </row>
    <row r="515" ht="15.75" customHeight="1">
      <c r="C515" s="28"/>
      <c r="D515" s="28"/>
    </row>
    <row r="516" ht="15.75" customHeight="1">
      <c r="C516" s="28"/>
      <c r="D516" s="28"/>
    </row>
    <row r="517" ht="15.75" customHeight="1">
      <c r="C517" s="28"/>
      <c r="D517" s="28"/>
    </row>
    <row r="518" ht="15.75" customHeight="1">
      <c r="C518" s="28"/>
      <c r="D518" s="28"/>
    </row>
    <row r="519" ht="15.75" customHeight="1">
      <c r="C519" s="28"/>
      <c r="D519" s="28"/>
    </row>
    <row r="520" ht="15.75" customHeight="1">
      <c r="C520" s="28"/>
      <c r="D520" s="28"/>
    </row>
    <row r="521" ht="15.75" customHeight="1">
      <c r="C521" s="28"/>
      <c r="D521" s="28"/>
    </row>
    <row r="522" ht="15.75" customHeight="1">
      <c r="C522" s="28"/>
      <c r="D522" s="28"/>
    </row>
    <row r="523" ht="15.75" customHeight="1">
      <c r="C523" s="28"/>
      <c r="D523" s="28"/>
    </row>
    <row r="524" ht="15.75" customHeight="1">
      <c r="C524" s="28"/>
      <c r="D524" s="28"/>
    </row>
    <row r="525" ht="15.75" customHeight="1">
      <c r="C525" s="28"/>
      <c r="D525" s="28"/>
    </row>
    <row r="526" ht="15.75" customHeight="1">
      <c r="C526" s="28"/>
      <c r="D526" s="28"/>
    </row>
    <row r="527" ht="15.75" customHeight="1">
      <c r="C527" s="28"/>
      <c r="D527" s="28"/>
    </row>
    <row r="528" ht="15.75" customHeight="1">
      <c r="C528" s="28"/>
      <c r="D528" s="28"/>
    </row>
    <row r="529" ht="15.75" customHeight="1">
      <c r="C529" s="28"/>
      <c r="D529" s="28"/>
    </row>
    <row r="530" ht="15.75" customHeight="1">
      <c r="C530" s="28"/>
      <c r="D530" s="28"/>
    </row>
    <row r="531" ht="15.75" customHeight="1">
      <c r="C531" s="28"/>
      <c r="D531" s="28"/>
    </row>
    <row r="532" ht="15.75" customHeight="1">
      <c r="C532" s="28"/>
      <c r="D532" s="28"/>
    </row>
    <row r="533" ht="15.75" customHeight="1">
      <c r="C533" s="28"/>
      <c r="D533" s="28"/>
    </row>
    <row r="534" ht="15.75" customHeight="1">
      <c r="C534" s="28"/>
      <c r="D534" s="28"/>
    </row>
    <row r="535" ht="15.75" customHeight="1">
      <c r="C535" s="28"/>
      <c r="D535" s="28"/>
    </row>
    <row r="536" ht="15.75" customHeight="1">
      <c r="C536" s="28"/>
      <c r="D536" s="28"/>
    </row>
    <row r="537" ht="15.75" customHeight="1">
      <c r="C537" s="28"/>
      <c r="D537" s="28"/>
    </row>
    <row r="538" ht="15.75" customHeight="1">
      <c r="C538" s="28"/>
      <c r="D538" s="28"/>
    </row>
    <row r="539" ht="15.75" customHeight="1">
      <c r="C539" s="28"/>
      <c r="D539" s="28"/>
    </row>
    <row r="540" ht="15.75" customHeight="1">
      <c r="C540" s="28"/>
      <c r="D540" s="28"/>
    </row>
    <row r="541" ht="15.75" customHeight="1">
      <c r="C541" s="28"/>
      <c r="D541" s="28"/>
    </row>
    <row r="542" ht="15.75" customHeight="1">
      <c r="C542" s="28"/>
      <c r="D542" s="28"/>
    </row>
    <row r="543" ht="15.75" customHeight="1">
      <c r="C543" s="28"/>
      <c r="D543" s="28"/>
    </row>
    <row r="544" ht="15.75" customHeight="1">
      <c r="C544" s="28"/>
      <c r="D544" s="28"/>
    </row>
    <row r="545" ht="15.75" customHeight="1">
      <c r="C545" s="28"/>
      <c r="D545" s="28"/>
    </row>
    <row r="546" ht="15.75" customHeight="1">
      <c r="C546" s="28"/>
      <c r="D546" s="28"/>
    </row>
    <row r="547" ht="15.75" customHeight="1">
      <c r="C547" s="28"/>
      <c r="D547" s="28"/>
    </row>
    <row r="548" ht="15.75" customHeight="1">
      <c r="C548" s="28"/>
      <c r="D548" s="28"/>
    </row>
    <row r="549" ht="15.75" customHeight="1">
      <c r="C549" s="28"/>
      <c r="D549" s="28"/>
    </row>
    <row r="550" ht="15.75" customHeight="1">
      <c r="C550" s="28"/>
      <c r="D550" s="28"/>
    </row>
    <row r="551" ht="15.75" customHeight="1">
      <c r="C551" s="28"/>
      <c r="D551" s="28"/>
    </row>
    <row r="552" ht="15.75" customHeight="1">
      <c r="C552" s="28"/>
      <c r="D552" s="28"/>
    </row>
    <row r="553" ht="15.75" customHeight="1">
      <c r="C553" s="28"/>
      <c r="D553" s="28"/>
    </row>
    <row r="554" ht="15.75" customHeight="1">
      <c r="C554" s="28"/>
      <c r="D554" s="28"/>
    </row>
    <row r="555" ht="15.75" customHeight="1">
      <c r="C555" s="28"/>
      <c r="D555" s="28"/>
    </row>
    <row r="556" ht="15.75" customHeight="1">
      <c r="C556" s="28"/>
      <c r="D556" s="28"/>
    </row>
    <row r="557" ht="15.75" customHeight="1">
      <c r="C557" s="28"/>
      <c r="D557" s="28"/>
    </row>
    <row r="558" ht="15.75" customHeight="1">
      <c r="C558" s="28"/>
      <c r="D558" s="28"/>
    </row>
    <row r="559" ht="15.75" customHeight="1">
      <c r="C559" s="28"/>
      <c r="D559" s="28"/>
    </row>
    <row r="560" ht="15.75" customHeight="1">
      <c r="C560" s="28"/>
      <c r="D560" s="28"/>
    </row>
    <row r="561" ht="15.75" customHeight="1">
      <c r="C561" s="28"/>
      <c r="D561" s="28"/>
    </row>
    <row r="562" ht="15.75" customHeight="1">
      <c r="C562" s="28"/>
      <c r="D562" s="28"/>
    </row>
    <row r="563" ht="15.75" customHeight="1">
      <c r="C563" s="28"/>
      <c r="D563" s="28"/>
    </row>
    <row r="564" ht="15.75" customHeight="1">
      <c r="C564" s="28"/>
      <c r="D564" s="28"/>
    </row>
    <row r="565" ht="15.75" customHeight="1">
      <c r="C565" s="28"/>
      <c r="D565" s="28"/>
    </row>
    <row r="566" ht="15.75" customHeight="1">
      <c r="C566" s="28"/>
      <c r="D566" s="28"/>
    </row>
    <row r="567" ht="15.75" customHeight="1">
      <c r="C567" s="28"/>
      <c r="D567" s="28"/>
    </row>
    <row r="568" ht="15.75" customHeight="1">
      <c r="C568" s="28"/>
      <c r="D568" s="28"/>
    </row>
    <row r="569" ht="15.75" customHeight="1">
      <c r="C569" s="28"/>
      <c r="D569" s="28"/>
    </row>
    <row r="570" ht="15.75" customHeight="1">
      <c r="C570" s="28"/>
      <c r="D570" s="28"/>
    </row>
    <row r="571" ht="15.75" customHeight="1">
      <c r="C571" s="28"/>
      <c r="D571" s="28"/>
    </row>
    <row r="572" ht="15.75" customHeight="1">
      <c r="C572" s="28"/>
      <c r="D572" s="28"/>
    </row>
    <row r="573" ht="15.75" customHeight="1">
      <c r="C573" s="28"/>
      <c r="D573" s="28"/>
    </row>
    <row r="574" ht="15.75" customHeight="1">
      <c r="C574" s="28"/>
      <c r="D574" s="28"/>
    </row>
    <row r="575" ht="15.75" customHeight="1">
      <c r="C575" s="28"/>
      <c r="D575" s="28"/>
    </row>
    <row r="576" ht="15.75" customHeight="1">
      <c r="C576" s="28"/>
      <c r="D576" s="28"/>
    </row>
    <row r="577" ht="15.75" customHeight="1">
      <c r="C577" s="28"/>
      <c r="D577" s="28"/>
    </row>
    <row r="578" ht="15.75" customHeight="1">
      <c r="C578" s="28"/>
      <c r="D578" s="28"/>
    </row>
    <row r="579" ht="15.75" customHeight="1">
      <c r="C579" s="28"/>
      <c r="D579" s="28"/>
    </row>
    <row r="580" ht="15.75" customHeight="1">
      <c r="C580" s="28"/>
      <c r="D580" s="28"/>
    </row>
    <row r="581" ht="15.75" customHeight="1">
      <c r="C581" s="28"/>
      <c r="D581" s="28"/>
    </row>
    <row r="582" ht="15.75" customHeight="1">
      <c r="C582" s="28"/>
      <c r="D582" s="28"/>
    </row>
    <row r="583" ht="15.75" customHeight="1">
      <c r="C583" s="28"/>
      <c r="D583" s="28"/>
    </row>
    <row r="584" ht="15.75" customHeight="1">
      <c r="C584" s="28"/>
      <c r="D584" s="28"/>
    </row>
    <row r="585" ht="15.75" customHeight="1">
      <c r="C585" s="28"/>
      <c r="D585" s="28"/>
    </row>
    <row r="586" ht="15.75" customHeight="1">
      <c r="C586" s="28"/>
      <c r="D586" s="28"/>
    </row>
    <row r="587" ht="15.75" customHeight="1">
      <c r="C587" s="28"/>
      <c r="D587" s="28"/>
    </row>
    <row r="588" ht="15.75" customHeight="1">
      <c r="C588" s="28"/>
      <c r="D588" s="28"/>
    </row>
    <row r="589" ht="15.75" customHeight="1">
      <c r="C589" s="28"/>
      <c r="D589" s="28"/>
    </row>
    <row r="590" ht="15.75" customHeight="1">
      <c r="C590" s="28"/>
      <c r="D590" s="28"/>
    </row>
    <row r="591" ht="15.75" customHeight="1">
      <c r="C591" s="28"/>
      <c r="D591" s="28"/>
    </row>
    <row r="592" ht="15.75" customHeight="1">
      <c r="C592" s="28"/>
      <c r="D592" s="28"/>
    </row>
    <row r="593" ht="15.75" customHeight="1">
      <c r="C593" s="28"/>
      <c r="D593" s="28"/>
    </row>
    <row r="594" ht="15.75" customHeight="1">
      <c r="C594" s="28"/>
      <c r="D594" s="28"/>
    </row>
    <row r="595" ht="15.75" customHeight="1">
      <c r="C595" s="28"/>
      <c r="D595" s="28"/>
    </row>
    <row r="596" ht="15.75" customHeight="1">
      <c r="C596" s="28"/>
      <c r="D596" s="28"/>
    </row>
    <row r="597" ht="15.75" customHeight="1">
      <c r="C597" s="28"/>
      <c r="D597" s="28"/>
    </row>
    <row r="598" ht="15.75" customHeight="1">
      <c r="C598" s="28"/>
      <c r="D598" s="28"/>
    </row>
    <row r="599" ht="15.75" customHeight="1">
      <c r="C599" s="28"/>
      <c r="D599" s="28"/>
    </row>
    <row r="600" ht="15.75" customHeight="1">
      <c r="C600" s="28"/>
      <c r="D600" s="28"/>
    </row>
    <row r="601" ht="15.75" customHeight="1">
      <c r="C601" s="28"/>
      <c r="D601" s="28"/>
    </row>
    <row r="602" ht="15.75" customHeight="1">
      <c r="C602" s="28"/>
      <c r="D602" s="28"/>
    </row>
    <row r="603" ht="15.75" customHeight="1">
      <c r="C603" s="28"/>
      <c r="D603" s="28"/>
    </row>
    <row r="604" ht="15.75" customHeight="1">
      <c r="C604" s="28"/>
      <c r="D604" s="28"/>
    </row>
    <row r="605" ht="15.75" customHeight="1">
      <c r="C605" s="28"/>
      <c r="D605" s="28"/>
    </row>
    <row r="606" ht="15.75" customHeight="1">
      <c r="C606" s="28"/>
      <c r="D606" s="28"/>
    </row>
    <row r="607" ht="15.75" customHeight="1">
      <c r="C607" s="28"/>
      <c r="D607" s="28"/>
    </row>
    <row r="608" ht="15.75" customHeight="1">
      <c r="C608" s="28"/>
      <c r="D608" s="28"/>
    </row>
    <row r="609" ht="15.75" customHeight="1">
      <c r="C609" s="28"/>
      <c r="D609" s="28"/>
    </row>
    <row r="610" ht="15.75" customHeight="1">
      <c r="C610" s="28"/>
      <c r="D610" s="28"/>
    </row>
    <row r="611" ht="15.75" customHeight="1">
      <c r="C611" s="28"/>
      <c r="D611" s="28"/>
    </row>
    <row r="612" ht="15.75" customHeight="1">
      <c r="C612" s="28"/>
      <c r="D612" s="28"/>
    </row>
    <row r="613" ht="15.75" customHeight="1">
      <c r="C613" s="28"/>
      <c r="D613" s="28"/>
    </row>
    <row r="614" ht="15.75" customHeight="1">
      <c r="C614" s="28"/>
      <c r="D614" s="28"/>
    </row>
    <row r="615" ht="15.75" customHeight="1">
      <c r="C615" s="28"/>
      <c r="D615" s="28"/>
    </row>
    <row r="616" ht="15.75" customHeight="1">
      <c r="C616" s="28"/>
      <c r="D616" s="28"/>
    </row>
    <row r="617" ht="15.75" customHeight="1">
      <c r="C617" s="28"/>
      <c r="D617" s="28"/>
    </row>
    <row r="618" ht="15.75" customHeight="1">
      <c r="C618" s="28"/>
      <c r="D618" s="28"/>
    </row>
    <row r="619" ht="15.75" customHeight="1">
      <c r="C619" s="28"/>
      <c r="D619" s="28"/>
    </row>
    <row r="620" ht="15.75" customHeight="1">
      <c r="C620" s="28"/>
      <c r="D620" s="28"/>
    </row>
    <row r="621" ht="15.75" customHeight="1">
      <c r="C621" s="28"/>
      <c r="D621" s="28"/>
    </row>
    <row r="622" ht="15.75" customHeight="1">
      <c r="C622" s="28"/>
      <c r="D622" s="28"/>
    </row>
    <row r="623" ht="15.75" customHeight="1">
      <c r="C623" s="28"/>
      <c r="D623" s="28"/>
    </row>
    <row r="624" ht="15.75" customHeight="1">
      <c r="C624" s="28"/>
      <c r="D624" s="28"/>
    </row>
    <row r="625" ht="15.75" customHeight="1">
      <c r="C625" s="28"/>
      <c r="D625" s="28"/>
    </row>
    <row r="626" ht="15.75" customHeight="1">
      <c r="C626" s="28"/>
      <c r="D626" s="28"/>
    </row>
    <row r="627" ht="15.75" customHeight="1">
      <c r="C627" s="28"/>
      <c r="D627" s="28"/>
    </row>
    <row r="628" ht="15.75" customHeight="1">
      <c r="C628" s="28"/>
      <c r="D628" s="28"/>
    </row>
    <row r="629" ht="15.75" customHeight="1">
      <c r="C629" s="28"/>
      <c r="D629" s="28"/>
    </row>
    <row r="630" ht="15.75" customHeight="1">
      <c r="C630" s="28"/>
      <c r="D630" s="28"/>
    </row>
    <row r="631" ht="15.75" customHeight="1">
      <c r="C631" s="28"/>
      <c r="D631" s="28"/>
    </row>
    <row r="632" ht="15.75" customHeight="1">
      <c r="C632" s="28"/>
      <c r="D632" s="28"/>
    </row>
    <row r="633" ht="15.75" customHeight="1">
      <c r="C633" s="28"/>
      <c r="D633" s="28"/>
    </row>
    <row r="634" ht="15.75" customHeight="1">
      <c r="C634" s="28"/>
      <c r="D634" s="28"/>
    </row>
    <row r="635" ht="15.75" customHeight="1">
      <c r="C635" s="28"/>
      <c r="D635" s="28"/>
    </row>
    <row r="636" ht="15.75" customHeight="1">
      <c r="C636" s="28"/>
      <c r="D636" s="28"/>
    </row>
    <row r="637" ht="15.75" customHeight="1">
      <c r="C637" s="28"/>
      <c r="D637" s="28"/>
    </row>
    <row r="638" ht="15.75" customHeight="1">
      <c r="C638" s="28"/>
      <c r="D638" s="28"/>
    </row>
    <row r="639" ht="15.75" customHeight="1">
      <c r="C639" s="28"/>
      <c r="D639" s="28"/>
    </row>
    <row r="640" ht="15.75" customHeight="1">
      <c r="C640" s="28"/>
      <c r="D640" s="28"/>
    </row>
    <row r="641" ht="15.75" customHeight="1">
      <c r="C641" s="28"/>
      <c r="D641" s="28"/>
    </row>
    <row r="642" ht="15.75" customHeight="1">
      <c r="C642" s="28"/>
      <c r="D642" s="28"/>
    </row>
    <row r="643" ht="15.75" customHeight="1">
      <c r="C643" s="28"/>
      <c r="D643" s="28"/>
    </row>
    <row r="644" ht="15.75" customHeight="1">
      <c r="C644" s="28"/>
      <c r="D644" s="28"/>
    </row>
    <row r="645" ht="15.75" customHeight="1">
      <c r="C645" s="28"/>
      <c r="D645" s="28"/>
    </row>
    <row r="646" ht="15.75" customHeight="1">
      <c r="C646" s="28"/>
      <c r="D646" s="28"/>
    </row>
    <row r="647" ht="15.75" customHeight="1">
      <c r="C647" s="28"/>
      <c r="D647" s="28"/>
    </row>
    <row r="648" ht="15.75" customHeight="1">
      <c r="C648" s="28"/>
      <c r="D648" s="28"/>
    </row>
    <row r="649" ht="15.75" customHeight="1">
      <c r="C649" s="28"/>
      <c r="D649" s="28"/>
    </row>
    <row r="650" ht="15.75" customHeight="1">
      <c r="C650" s="28"/>
      <c r="D650" s="28"/>
    </row>
    <row r="651" ht="15.75" customHeight="1">
      <c r="C651" s="28"/>
      <c r="D651" s="28"/>
    </row>
    <row r="652" ht="15.75" customHeight="1">
      <c r="C652" s="28"/>
      <c r="D652" s="28"/>
    </row>
    <row r="653" ht="15.75" customHeight="1">
      <c r="C653" s="28"/>
      <c r="D653" s="28"/>
    </row>
    <row r="654" ht="15.75" customHeight="1">
      <c r="C654" s="28"/>
      <c r="D654" s="28"/>
    </row>
    <row r="655" ht="15.75" customHeight="1">
      <c r="C655" s="28"/>
      <c r="D655" s="28"/>
    </row>
    <row r="656" ht="15.75" customHeight="1">
      <c r="C656" s="28"/>
      <c r="D656" s="28"/>
    </row>
    <row r="657" ht="15.75" customHeight="1">
      <c r="C657" s="28"/>
      <c r="D657" s="28"/>
    </row>
    <row r="658" ht="15.75" customHeight="1">
      <c r="C658" s="28"/>
      <c r="D658" s="28"/>
    </row>
    <row r="659" ht="15.75" customHeight="1">
      <c r="C659" s="28"/>
      <c r="D659" s="28"/>
    </row>
    <row r="660" ht="15.75" customHeight="1">
      <c r="C660" s="28"/>
      <c r="D660" s="28"/>
    </row>
    <row r="661" ht="15.75" customHeight="1">
      <c r="C661" s="28"/>
      <c r="D661" s="28"/>
    </row>
    <row r="662" ht="15.75" customHeight="1">
      <c r="C662" s="28"/>
      <c r="D662" s="28"/>
    </row>
    <row r="663" ht="15.75" customHeight="1">
      <c r="C663" s="28"/>
      <c r="D663" s="28"/>
    </row>
    <row r="664" ht="15.75" customHeight="1">
      <c r="C664" s="28"/>
      <c r="D664" s="28"/>
    </row>
    <row r="665" ht="15.75" customHeight="1">
      <c r="C665" s="28"/>
      <c r="D665" s="28"/>
    </row>
    <row r="666" ht="15.75" customHeight="1">
      <c r="C666" s="28"/>
      <c r="D666" s="28"/>
    </row>
    <row r="667" ht="15.75" customHeight="1">
      <c r="C667" s="28"/>
      <c r="D667" s="28"/>
    </row>
    <row r="668" ht="15.75" customHeight="1">
      <c r="C668" s="28"/>
      <c r="D668" s="28"/>
    </row>
    <row r="669" ht="15.75" customHeight="1">
      <c r="C669" s="28"/>
      <c r="D669" s="28"/>
    </row>
    <row r="670" ht="15.75" customHeight="1">
      <c r="C670" s="28"/>
      <c r="D670" s="28"/>
    </row>
    <row r="671" ht="15.75" customHeight="1">
      <c r="C671" s="28"/>
      <c r="D671" s="28"/>
    </row>
    <row r="672" ht="15.75" customHeight="1">
      <c r="C672" s="28"/>
      <c r="D672" s="28"/>
    </row>
    <row r="673" ht="15.75" customHeight="1">
      <c r="C673" s="28"/>
      <c r="D673" s="28"/>
    </row>
    <row r="674" ht="15.75" customHeight="1">
      <c r="C674" s="28"/>
      <c r="D674" s="28"/>
    </row>
    <row r="675" ht="15.75" customHeight="1">
      <c r="C675" s="28"/>
      <c r="D675" s="28"/>
    </row>
    <row r="676" ht="15.75" customHeight="1">
      <c r="C676" s="28"/>
      <c r="D676" s="28"/>
    </row>
    <row r="677" ht="15.75" customHeight="1">
      <c r="C677" s="28"/>
      <c r="D677" s="28"/>
    </row>
    <row r="678" ht="15.75" customHeight="1">
      <c r="C678" s="28"/>
      <c r="D678" s="28"/>
    </row>
    <row r="679" ht="15.75" customHeight="1">
      <c r="C679" s="28"/>
      <c r="D679" s="28"/>
    </row>
    <row r="680" ht="15.75" customHeight="1">
      <c r="C680" s="28"/>
      <c r="D680" s="28"/>
    </row>
    <row r="681" ht="15.75" customHeight="1">
      <c r="C681" s="28"/>
      <c r="D681" s="28"/>
    </row>
    <row r="682" ht="15.75" customHeight="1">
      <c r="C682" s="28"/>
      <c r="D682" s="28"/>
    </row>
    <row r="683" ht="15.75" customHeight="1">
      <c r="C683" s="28"/>
      <c r="D683" s="28"/>
    </row>
    <row r="684" ht="15.75" customHeight="1">
      <c r="C684" s="28"/>
      <c r="D684" s="28"/>
    </row>
    <row r="685" ht="15.75" customHeight="1">
      <c r="C685" s="28"/>
      <c r="D685" s="28"/>
    </row>
    <row r="686" ht="15.75" customHeight="1">
      <c r="C686" s="28"/>
      <c r="D686" s="28"/>
    </row>
    <row r="687" ht="15.75" customHeight="1">
      <c r="C687" s="28"/>
      <c r="D687" s="28"/>
    </row>
    <row r="688" ht="15.75" customHeight="1">
      <c r="C688" s="28"/>
      <c r="D688" s="28"/>
    </row>
    <row r="689" ht="15.75" customHeight="1">
      <c r="C689" s="28"/>
      <c r="D689" s="28"/>
    </row>
    <row r="690" ht="15.75" customHeight="1">
      <c r="C690" s="28"/>
      <c r="D690" s="28"/>
    </row>
    <row r="691" ht="15.75" customHeight="1">
      <c r="C691" s="28"/>
      <c r="D691" s="28"/>
    </row>
    <row r="692" ht="15.75" customHeight="1">
      <c r="C692" s="28"/>
      <c r="D692" s="28"/>
    </row>
    <row r="693" ht="15.75" customHeight="1">
      <c r="C693" s="28"/>
      <c r="D693" s="28"/>
    </row>
    <row r="694" ht="15.75" customHeight="1">
      <c r="C694" s="28"/>
      <c r="D694" s="28"/>
    </row>
    <row r="695" ht="15.75" customHeight="1">
      <c r="C695" s="28"/>
      <c r="D695" s="28"/>
    </row>
    <row r="696" ht="15.75" customHeight="1">
      <c r="C696" s="28"/>
      <c r="D696" s="28"/>
    </row>
    <row r="697" ht="15.75" customHeight="1">
      <c r="C697" s="28"/>
      <c r="D697" s="28"/>
    </row>
    <row r="698" ht="15.75" customHeight="1">
      <c r="C698" s="28"/>
      <c r="D698" s="28"/>
    </row>
    <row r="699" ht="15.75" customHeight="1">
      <c r="C699" s="28"/>
      <c r="D699" s="28"/>
    </row>
    <row r="700" ht="15.75" customHeight="1">
      <c r="C700" s="28"/>
      <c r="D700" s="28"/>
    </row>
    <row r="701" ht="15.75" customHeight="1">
      <c r="C701" s="28"/>
      <c r="D701" s="28"/>
    </row>
    <row r="702" ht="15.75" customHeight="1">
      <c r="C702" s="28"/>
      <c r="D702" s="28"/>
    </row>
    <row r="703" ht="15.75" customHeight="1">
      <c r="C703" s="28"/>
      <c r="D703" s="28"/>
    </row>
    <row r="704" ht="15.75" customHeight="1">
      <c r="C704" s="28"/>
      <c r="D704" s="28"/>
    </row>
    <row r="705" ht="15.75" customHeight="1">
      <c r="C705" s="28"/>
      <c r="D705" s="28"/>
    </row>
    <row r="706" ht="15.75" customHeight="1">
      <c r="C706" s="28"/>
      <c r="D706" s="28"/>
    </row>
    <row r="707" ht="15.75" customHeight="1">
      <c r="C707" s="28"/>
      <c r="D707" s="28"/>
    </row>
    <row r="708" ht="15.75" customHeight="1">
      <c r="C708" s="28"/>
      <c r="D708" s="28"/>
    </row>
    <row r="709" ht="15.75" customHeight="1">
      <c r="C709" s="28"/>
      <c r="D709" s="28"/>
    </row>
    <row r="710" ht="15.75" customHeight="1">
      <c r="C710" s="28"/>
      <c r="D710" s="28"/>
    </row>
    <row r="711" ht="15.75" customHeight="1">
      <c r="C711" s="28"/>
      <c r="D711" s="28"/>
    </row>
    <row r="712" ht="15.75" customHeight="1">
      <c r="C712" s="28"/>
      <c r="D712" s="28"/>
    </row>
    <row r="713" ht="15.75" customHeight="1">
      <c r="C713" s="28"/>
      <c r="D713" s="28"/>
    </row>
    <row r="714" ht="15.75" customHeight="1">
      <c r="C714" s="28"/>
      <c r="D714" s="28"/>
    </row>
    <row r="715" ht="15.75" customHeight="1">
      <c r="C715" s="28"/>
      <c r="D715" s="28"/>
    </row>
    <row r="716" ht="15.75" customHeight="1">
      <c r="C716" s="28"/>
      <c r="D716" s="28"/>
    </row>
    <row r="717" ht="15.75" customHeight="1">
      <c r="C717" s="28"/>
      <c r="D717" s="28"/>
    </row>
    <row r="718" ht="15.75" customHeight="1">
      <c r="C718" s="28"/>
      <c r="D718" s="28"/>
    </row>
    <row r="719" ht="15.75" customHeight="1">
      <c r="C719" s="28"/>
      <c r="D719" s="28"/>
    </row>
    <row r="720" ht="15.75" customHeight="1">
      <c r="C720" s="28"/>
      <c r="D720" s="28"/>
    </row>
    <row r="721" ht="15.75" customHeight="1">
      <c r="C721" s="28"/>
      <c r="D721" s="28"/>
    </row>
    <row r="722" ht="15.75" customHeight="1">
      <c r="C722" s="28"/>
      <c r="D722" s="28"/>
    </row>
    <row r="723" ht="15.75" customHeight="1">
      <c r="C723" s="28"/>
      <c r="D723" s="28"/>
    </row>
    <row r="724" ht="15.75" customHeight="1">
      <c r="C724" s="28"/>
      <c r="D724" s="28"/>
    </row>
    <row r="725" ht="15.75" customHeight="1">
      <c r="C725" s="28"/>
      <c r="D725" s="28"/>
    </row>
    <row r="726" ht="15.75" customHeight="1">
      <c r="C726" s="28"/>
      <c r="D726" s="28"/>
    </row>
    <row r="727" ht="15.75" customHeight="1">
      <c r="C727" s="28"/>
      <c r="D727" s="28"/>
    </row>
    <row r="728" ht="15.75" customHeight="1">
      <c r="C728" s="28"/>
      <c r="D728" s="28"/>
    </row>
    <row r="729" ht="15.75" customHeight="1">
      <c r="C729" s="28"/>
      <c r="D729" s="28"/>
    </row>
    <row r="730" ht="15.75" customHeight="1">
      <c r="C730" s="28"/>
      <c r="D730" s="28"/>
    </row>
    <row r="731" ht="15.75" customHeight="1">
      <c r="C731" s="28"/>
      <c r="D731" s="28"/>
    </row>
    <row r="732" ht="15.75" customHeight="1">
      <c r="C732" s="28"/>
      <c r="D732" s="28"/>
    </row>
    <row r="733" ht="15.75" customHeight="1">
      <c r="C733" s="28"/>
      <c r="D733" s="28"/>
    </row>
    <row r="734" ht="15.75" customHeight="1">
      <c r="C734" s="28"/>
      <c r="D734" s="28"/>
    </row>
    <row r="735" ht="15.75" customHeight="1">
      <c r="C735" s="28"/>
      <c r="D735" s="28"/>
    </row>
    <row r="736" ht="15.75" customHeight="1">
      <c r="C736" s="28"/>
      <c r="D736" s="28"/>
    </row>
    <row r="737" ht="15.75" customHeight="1">
      <c r="C737" s="28"/>
      <c r="D737" s="28"/>
    </row>
    <row r="738" ht="15.75" customHeight="1">
      <c r="C738" s="28"/>
      <c r="D738" s="28"/>
    </row>
    <row r="739" ht="15.75" customHeight="1">
      <c r="C739" s="28"/>
      <c r="D739" s="28"/>
    </row>
    <row r="740" ht="15.75" customHeight="1">
      <c r="C740" s="28"/>
      <c r="D740" s="28"/>
    </row>
    <row r="741" ht="15.75" customHeight="1">
      <c r="C741" s="28"/>
      <c r="D741" s="28"/>
    </row>
    <row r="742" ht="15.75" customHeight="1">
      <c r="C742" s="28"/>
      <c r="D742" s="28"/>
    </row>
    <row r="743" ht="15.75" customHeight="1">
      <c r="C743" s="28"/>
      <c r="D743" s="28"/>
    </row>
    <row r="744" ht="15.75" customHeight="1">
      <c r="C744" s="28"/>
      <c r="D744" s="28"/>
    </row>
    <row r="745" ht="15.75" customHeight="1">
      <c r="C745" s="28"/>
      <c r="D745" s="28"/>
    </row>
    <row r="746" ht="15.75" customHeight="1">
      <c r="C746" s="28"/>
      <c r="D746" s="28"/>
    </row>
    <row r="747" ht="15.75" customHeight="1">
      <c r="C747" s="28"/>
      <c r="D747" s="28"/>
    </row>
    <row r="748" ht="15.75" customHeight="1">
      <c r="C748" s="28"/>
      <c r="D748" s="28"/>
    </row>
    <row r="749" ht="15.75" customHeight="1">
      <c r="C749" s="28"/>
      <c r="D749" s="28"/>
    </row>
    <row r="750" ht="15.75" customHeight="1">
      <c r="C750" s="28"/>
      <c r="D750" s="28"/>
    </row>
    <row r="751" ht="15.75" customHeight="1">
      <c r="C751" s="28"/>
      <c r="D751" s="28"/>
    </row>
    <row r="752" ht="15.75" customHeight="1">
      <c r="C752" s="28"/>
      <c r="D752" s="28"/>
    </row>
    <row r="753" ht="15.75" customHeight="1">
      <c r="C753" s="28"/>
      <c r="D753" s="28"/>
    </row>
    <row r="754" ht="15.75" customHeight="1">
      <c r="C754" s="28"/>
      <c r="D754" s="28"/>
    </row>
    <row r="755" ht="15.75" customHeight="1">
      <c r="C755" s="28"/>
      <c r="D755" s="28"/>
    </row>
    <row r="756" ht="15.75" customHeight="1">
      <c r="C756" s="28"/>
      <c r="D756" s="28"/>
    </row>
    <row r="757" ht="15.75" customHeight="1">
      <c r="C757" s="28"/>
      <c r="D757" s="28"/>
    </row>
    <row r="758" ht="15.75" customHeight="1">
      <c r="C758" s="28"/>
      <c r="D758" s="28"/>
    </row>
    <row r="759" ht="15.75" customHeight="1">
      <c r="C759" s="28"/>
      <c r="D759" s="28"/>
    </row>
    <row r="760" ht="15.75" customHeight="1">
      <c r="C760" s="28"/>
      <c r="D760" s="28"/>
    </row>
    <row r="761" ht="15.75" customHeight="1">
      <c r="C761" s="28"/>
      <c r="D761" s="28"/>
    </row>
    <row r="762" ht="15.75" customHeight="1">
      <c r="C762" s="28"/>
      <c r="D762" s="28"/>
    </row>
    <row r="763" ht="15.75" customHeight="1">
      <c r="C763" s="28"/>
      <c r="D763" s="28"/>
    </row>
    <row r="764" ht="15.75" customHeight="1">
      <c r="C764" s="28"/>
      <c r="D764" s="28"/>
    </row>
    <row r="765" ht="15.75" customHeight="1">
      <c r="C765" s="28"/>
      <c r="D765" s="28"/>
    </row>
    <row r="766" ht="15.75" customHeight="1">
      <c r="C766" s="28"/>
      <c r="D766" s="28"/>
    </row>
    <row r="767" ht="15.75" customHeight="1">
      <c r="C767" s="28"/>
      <c r="D767" s="28"/>
    </row>
    <row r="768" ht="15.75" customHeight="1">
      <c r="C768" s="28"/>
      <c r="D768" s="28"/>
    </row>
    <row r="769" ht="15.75" customHeight="1">
      <c r="C769" s="28"/>
      <c r="D769" s="28"/>
    </row>
    <row r="770" ht="15.75" customHeight="1">
      <c r="C770" s="28"/>
      <c r="D770" s="28"/>
    </row>
    <row r="771" ht="15.75" customHeight="1">
      <c r="C771" s="28"/>
      <c r="D771" s="28"/>
    </row>
    <row r="772" ht="15.75" customHeight="1">
      <c r="C772" s="28"/>
      <c r="D772" s="28"/>
    </row>
    <row r="773" ht="15.75" customHeight="1">
      <c r="C773" s="28"/>
      <c r="D773" s="28"/>
    </row>
    <row r="774" ht="15.75" customHeight="1">
      <c r="C774" s="28"/>
      <c r="D774" s="28"/>
    </row>
    <row r="775" ht="15.75" customHeight="1">
      <c r="C775" s="28"/>
      <c r="D775" s="28"/>
    </row>
    <row r="776" ht="15.75" customHeight="1">
      <c r="C776" s="28"/>
      <c r="D776" s="28"/>
    </row>
    <row r="777" ht="15.75" customHeight="1">
      <c r="C777" s="28"/>
      <c r="D777" s="28"/>
    </row>
    <row r="778" ht="15.75" customHeight="1">
      <c r="C778" s="28"/>
      <c r="D778" s="28"/>
    </row>
    <row r="779" ht="15.75" customHeight="1">
      <c r="C779" s="28"/>
      <c r="D779" s="28"/>
    </row>
    <row r="780" ht="15.75" customHeight="1">
      <c r="C780" s="28"/>
      <c r="D780" s="28"/>
    </row>
    <row r="781" ht="15.75" customHeight="1">
      <c r="C781" s="28"/>
      <c r="D781" s="28"/>
    </row>
    <row r="782" ht="15.75" customHeight="1">
      <c r="C782" s="28"/>
      <c r="D782" s="28"/>
    </row>
    <row r="783" ht="15.75" customHeight="1">
      <c r="C783" s="28"/>
      <c r="D783" s="28"/>
    </row>
    <row r="784" ht="15.75" customHeight="1">
      <c r="C784" s="28"/>
      <c r="D784" s="28"/>
    </row>
    <row r="785" ht="15.75" customHeight="1">
      <c r="C785" s="28"/>
      <c r="D785" s="28"/>
    </row>
    <row r="786" ht="15.75" customHeight="1">
      <c r="C786" s="28"/>
      <c r="D786" s="28"/>
    </row>
    <row r="787" ht="15.75" customHeight="1">
      <c r="C787" s="28"/>
      <c r="D787" s="28"/>
    </row>
    <row r="788" ht="15.75" customHeight="1">
      <c r="C788" s="28"/>
      <c r="D788" s="28"/>
    </row>
    <row r="789" ht="15.75" customHeight="1">
      <c r="C789" s="28"/>
      <c r="D789" s="28"/>
    </row>
    <row r="790" ht="15.75" customHeight="1">
      <c r="C790" s="28"/>
      <c r="D790" s="28"/>
    </row>
    <row r="791" ht="15.75" customHeight="1">
      <c r="C791" s="28"/>
      <c r="D791" s="28"/>
    </row>
    <row r="792" ht="15.75" customHeight="1">
      <c r="C792" s="28"/>
      <c r="D792" s="28"/>
    </row>
    <row r="793" ht="15.75" customHeight="1">
      <c r="C793" s="28"/>
      <c r="D793" s="28"/>
    </row>
    <row r="794" ht="15.75" customHeight="1">
      <c r="C794" s="28"/>
      <c r="D794" s="28"/>
    </row>
    <row r="795" ht="15.75" customHeight="1">
      <c r="C795" s="28"/>
      <c r="D795" s="28"/>
    </row>
    <row r="796" ht="15.75" customHeight="1">
      <c r="C796" s="28"/>
      <c r="D796" s="28"/>
    </row>
    <row r="797" ht="15.75" customHeight="1">
      <c r="C797" s="28"/>
      <c r="D797" s="28"/>
    </row>
    <row r="798" ht="15.75" customHeight="1">
      <c r="C798" s="28"/>
      <c r="D798" s="28"/>
    </row>
    <row r="799" ht="15.75" customHeight="1">
      <c r="C799" s="28"/>
      <c r="D799" s="28"/>
    </row>
    <row r="800" ht="15.75" customHeight="1">
      <c r="C800" s="28"/>
      <c r="D800" s="28"/>
    </row>
    <row r="801" ht="15.75" customHeight="1">
      <c r="C801" s="28"/>
      <c r="D801" s="28"/>
    </row>
    <row r="802" ht="15.75" customHeight="1">
      <c r="C802" s="28"/>
      <c r="D802" s="28"/>
    </row>
    <row r="803" ht="15.75" customHeight="1">
      <c r="C803" s="28"/>
      <c r="D803" s="28"/>
    </row>
    <row r="804" ht="15.75" customHeight="1">
      <c r="C804" s="28"/>
      <c r="D804" s="28"/>
    </row>
    <row r="805" ht="15.75" customHeight="1">
      <c r="C805" s="28"/>
      <c r="D805" s="28"/>
    </row>
    <row r="806" ht="15.75" customHeight="1">
      <c r="C806" s="28"/>
      <c r="D806" s="28"/>
    </row>
    <row r="807" ht="15.75" customHeight="1">
      <c r="C807" s="28"/>
      <c r="D807" s="28"/>
    </row>
    <row r="808" ht="15.75" customHeight="1">
      <c r="C808" s="28"/>
      <c r="D808" s="28"/>
    </row>
    <row r="809" ht="15.75" customHeight="1">
      <c r="C809" s="28"/>
      <c r="D809" s="28"/>
    </row>
    <row r="810" ht="15.75" customHeight="1">
      <c r="C810" s="28"/>
      <c r="D810" s="28"/>
    </row>
    <row r="811" ht="15.75" customHeight="1">
      <c r="C811" s="28"/>
      <c r="D811" s="28"/>
    </row>
    <row r="812" ht="15.75" customHeight="1">
      <c r="C812" s="28"/>
      <c r="D812" s="28"/>
    </row>
    <row r="813" ht="15.75" customHeight="1">
      <c r="C813" s="28"/>
      <c r="D813" s="28"/>
    </row>
    <row r="814" ht="15.75" customHeight="1">
      <c r="C814" s="28"/>
      <c r="D814" s="28"/>
    </row>
    <row r="815" ht="15.75" customHeight="1">
      <c r="C815" s="28"/>
      <c r="D815" s="28"/>
    </row>
    <row r="816" ht="15.75" customHeight="1">
      <c r="C816" s="28"/>
      <c r="D816" s="28"/>
    </row>
    <row r="817" ht="15.75" customHeight="1">
      <c r="C817" s="28"/>
      <c r="D817" s="28"/>
    </row>
    <row r="818" ht="15.75" customHeight="1">
      <c r="C818" s="28"/>
      <c r="D818" s="28"/>
    </row>
    <row r="819" ht="15.75" customHeight="1">
      <c r="C819" s="28"/>
      <c r="D819" s="28"/>
    </row>
    <row r="820" ht="15.75" customHeight="1">
      <c r="C820" s="28"/>
      <c r="D820" s="28"/>
    </row>
    <row r="821" ht="15.75" customHeight="1">
      <c r="C821" s="28"/>
      <c r="D821" s="28"/>
    </row>
    <row r="822" ht="15.75" customHeight="1">
      <c r="C822" s="28"/>
      <c r="D822" s="28"/>
    </row>
    <row r="823" ht="15.75" customHeight="1">
      <c r="C823" s="28"/>
      <c r="D823" s="28"/>
    </row>
    <row r="824" ht="15.75" customHeight="1">
      <c r="C824" s="28"/>
      <c r="D824" s="28"/>
    </row>
    <row r="825" ht="15.75" customHeight="1">
      <c r="C825" s="28"/>
      <c r="D825" s="28"/>
    </row>
    <row r="826" ht="15.75" customHeight="1">
      <c r="C826" s="28"/>
      <c r="D826" s="28"/>
    </row>
    <row r="827" ht="15.75" customHeight="1">
      <c r="C827" s="28"/>
      <c r="D827" s="28"/>
    </row>
    <row r="828" ht="15.75" customHeight="1">
      <c r="C828" s="28"/>
      <c r="D828" s="28"/>
    </row>
    <row r="829" ht="15.75" customHeight="1">
      <c r="C829" s="28"/>
      <c r="D829" s="28"/>
    </row>
    <row r="830" ht="15.75" customHeight="1">
      <c r="C830" s="28"/>
      <c r="D830" s="28"/>
    </row>
    <row r="831" ht="15.75" customHeight="1">
      <c r="C831" s="28"/>
      <c r="D831" s="28"/>
    </row>
    <row r="832" ht="15.75" customHeight="1">
      <c r="C832" s="28"/>
      <c r="D832" s="28"/>
    </row>
    <row r="833" ht="15.75" customHeight="1">
      <c r="C833" s="28"/>
      <c r="D833" s="28"/>
    </row>
    <row r="834" ht="15.75" customHeight="1">
      <c r="C834" s="28"/>
      <c r="D834" s="28"/>
    </row>
    <row r="835" ht="15.75" customHeight="1">
      <c r="C835" s="28"/>
      <c r="D835" s="28"/>
    </row>
    <row r="836" ht="15.75" customHeight="1">
      <c r="C836" s="28"/>
      <c r="D836" s="28"/>
    </row>
    <row r="837" ht="15.75" customHeight="1">
      <c r="C837" s="28"/>
      <c r="D837" s="28"/>
    </row>
    <row r="838" ht="15.75" customHeight="1">
      <c r="C838" s="28"/>
      <c r="D838" s="28"/>
    </row>
    <row r="839" ht="15.75" customHeight="1">
      <c r="C839" s="28"/>
      <c r="D839" s="28"/>
    </row>
    <row r="840" ht="15.75" customHeight="1">
      <c r="C840" s="28"/>
      <c r="D840" s="28"/>
    </row>
    <row r="841" ht="15.75" customHeight="1">
      <c r="C841" s="28"/>
      <c r="D841" s="28"/>
    </row>
    <row r="842" ht="15.75" customHeight="1">
      <c r="C842" s="28"/>
      <c r="D842" s="28"/>
    </row>
    <row r="843" ht="15.75" customHeight="1">
      <c r="C843" s="28"/>
      <c r="D843" s="28"/>
    </row>
    <row r="844" ht="15.75" customHeight="1">
      <c r="C844" s="28"/>
      <c r="D844" s="28"/>
    </row>
    <row r="845" ht="15.75" customHeight="1">
      <c r="C845" s="28"/>
      <c r="D845" s="28"/>
    </row>
    <row r="846" ht="15.75" customHeight="1">
      <c r="C846" s="28"/>
      <c r="D846" s="28"/>
    </row>
    <row r="847" ht="15.75" customHeight="1">
      <c r="C847" s="28"/>
      <c r="D847" s="28"/>
    </row>
    <row r="848" ht="15.75" customHeight="1">
      <c r="C848" s="28"/>
      <c r="D848" s="28"/>
    </row>
    <row r="849" ht="15.75" customHeight="1">
      <c r="C849" s="28"/>
      <c r="D849" s="28"/>
    </row>
    <row r="850" ht="15.75" customHeight="1">
      <c r="C850" s="28"/>
      <c r="D850" s="28"/>
    </row>
    <row r="851" ht="15.75" customHeight="1">
      <c r="C851" s="28"/>
      <c r="D851" s="28"/>
    </row>
    <row r="852" ht="15.75" customHeight="1">
      <c r="C852" s="28"/>
      <c r="D852" s="28"/>
    </row>
    <row r="853" ht="15.75" customHeight="1">
      <c r="C853" s="28"/>
      <c r="D853" s="28"/>
    </row>
    <row r="854" ht="15.75" customHeight="1">
      <c r="C854" s="28"/>
      <c r="D854" s="28"/>
    </row>
    <row r="855" ht="15.75" customHeight="1">
      <c r="C855" s="28"/>
      <c r="D855" s="28"/>
    </row>
    <row r="856" ht="15.75" customHeight="1">
      <c r="C856" s="28"/>
      <c r="D856" s="28"/>
    </row>
    <row r="857" ht="15.75" customHeight="1">
      <c r="C857" s="28"/>
      <c r="D857" s="28"/>
    </row>
    <row r="858" ht="15.75" customHeight="1">
      <c r="C858" s="28"/>
      <c r="D858" s="28"/>
    </row>
    <row r="859" ht="15.75" customHeight="1">
      <c r="C859" s="28"/>
      <c r="D859" s="28"/>
    </row>
    <row r="860" ht="15.75" customHeight="1">
      <c r="C860" s="28"/>
      <c r="D860" s="28"/>
    </row>
    <row r="861" ht="15.75" customHeight="1">
      <c r="C861" s="28"/>
      <c r="D861" s="28"/>
    </row>
    <row r="862" ht="15.75" customHeight="1">
      <c r="C862" s="28"/>
      <c r="D862" s="28"/>
    </row>
    <row r="863" ht="15.75" customHeight="1">
      <c r="C863" s="28"/>
      <c r="D863" s="28"/>
    </row>
    <row r="864" ht="15.75" customHeight="1">
      <c r="C864" s="28"/>
      <c r="D864" s="28"/>
    </row>
    <row r="865" ht="15.75" customHeight="1">
      <c r="C865" s="28"/>
      <c r="D865" s="28"/>
    </row>
    <row r="866" ht="15.75" customHeight="1">
      <c r="C866" s="28"/>
      <c r="D866" s="28"/>
    </row>
    <row r="867" ht="15.75" customHeight="1">
      <c r="C867" s="28"/>
      <c r="D867" s="28"/>
    </row>
    <row r="868" ht="15.75" customHeight="1">
      <c r="C868" s="28"/>
      <c r="D868" s="28"/>
    </row>
    <row r="869" ht="15.75" customHeight="1">
      <c r="C869" s="28"/>
      <c r="D869" s="28"/>
    </row>
    <row r="870" ht="15.75" customHeight="1">
      <c r="C870" s="28"/>
      <c r="D870" s="28"/>
    </row>
    <row r="871" ht="15.75" customHeight="1">
      <c r="C871" s="28"/>
      <c r="D871" s="28"/>
    </row>
    <row r="872" ht="15.75" customHeight="1">
      <c r="C872" s="28"/>
      <c r="D872" s="28"/>
    </row>
    <row r="873" ht="15.75" customHeight="1">
      <c r="C873" s="28"/>
      <c r="D873" s="28"/>
    </row>
    <row r="874" ht="15.75" customHeight="1">
      <c r="C874" s="28"/>
      <c r="D874" s="28"/>
    </row>
    <row r="875" ht="15.75" customHeight="1">
      <c r="C875" s="28"/>
      <c r="D875" s="28"/>
    </row>
    <row r="876" ht="15.75" customHeight="1">
      <c r="C876" s="28"/>
      <c r="D876" s="28"/>
    </row>
    <row r="877" ht="15.75" customHeight="1">
      <c r="C877" s="28"/>
      <c r="D877" s="28"/>
    </row>
    <row r="878" ht="15.75" customHeight="1">
      <c r="C878" s="28"/>
      <c r="D878" s="28"/>
    </row>
    <row r="879" ht="15.75" customHeight="1">
      <c r="C879" s="28"/>
      <c r="D879" s="28"/>
    </row>
    <row r="880" ht="15.75" customHeight="1">
      <c r="C880" s="28"/>
      <c r="D880" s="28"/>
    </row>
    <row r="881" ht="15.75" customHeight="1">
      <c r="C881" s="28"/>
      <c r="D881" s="28"/>
    </row>
    <row r="882" ht="15.75" customHeight="1">
      <c r="C882" s="28"/>
      <c r="D882" s="28"/>
    </row>
    <row r="883" ht="15.75" customHeight="1">
      <c r="C883" s="28"/>
      <c r="D883" s="28"/>
    </row>
    <row r="884" ht="15.75" customHeight="1">
      <c r="C884" s="28"/>
      <c r="D884" s="28"/>
    </row>
    <row r="885" ht="15.75" customHeight="1">
      <c r="C885" s="28"/>
      <c r="D885" s="28"/>
    </row>
    <row r="886" ht="15.75" customHeight="1">
      <c r="C886" s="28"/>
      <c r="D886" s="28"/>
    </row>
    <row r="887" ht="15.75" customHeight="1">
      <c r="C887" s="28"/>
      <c r="D887" s="28"/>
    </row>
    <row r="888" ht="15.75" customHeight="1">
      <c r="C888" s="28"/>
      <c r="D888" s="28"/>
    </row>
    <row r="889" ht="15.75" customHeight="1">
      <c r="C889" s="28"/>
      <c r="D889" s="28"/>
    </row>
    <row r="890" ht="15.75" customHeight="1">
      <c r="C890" s="28"/>
      <c r="D890" s="28"/>
    </row>
    <row r="891" ht="15.75" customHeight="1">
      <c r="C891" s="28"/>
      <c r="D891" s="28"/>
    </row>
    <row r="892" ht="15.75" customHeight="1">
      <c r="C892" s="28"/>
      <c r="D892" s="28"/>
    </row>
    <row r="893" ht="15.75" customHeight="1">
      <c r="C893" s="28"/>
      <c r="D893" s="28"/>
    </row>
    <row r="894" ht="15.75" customHeight="1">
      <c r="C894" s="28"/>
      <c r="D894" s="28"/>
    </row>
    <row r="895" ht="15.75" customHeight="1">
      <c r="C895" s="28"/>
      <c r="D895" s="28"/>
    </row>
    <row r="896" ht="15.75" customHeight="1">
      <c r="C896" s="28"/>
      <c r="D896" s="28"/>
    </row>
    <row r="897" ht="15.75" customHeight="1">
      <c r="C897" s="28"/>
      <c r="D897" s="28"/>
    </row>
    <row r="898" ht="15.75" customHeight="1">
      <c r="C898" s="28"/>
      <c r="D898" s="28"/>
    </row>
    <row r="899" ht="15.75" customHeight="1">
      <c r="C899" s="28"/>
      <c r="D899" s="28"/>
    </row>
    <row r="900" ht="15.75" customHeight="1">
      <c r="C900" s="28"/>
      <c r="D900" s="28"/>
    </row>
    <row r="901" ht="15.75" customHeight="1">
      <c r="C901" s="28"/>
      <c r="D901" s="28"/>
    </row>
    <row r="902" ht="15.75" customHeight="1">
      <c r="C902" s="28"/>
      <c r="D902" s="28"/>
    </row>
    <row r="903" ht="15.75" customHeight="1">
      <c r="C903" s="28"/>
      <c r="D903" s="28"/>
    </row>
    <row r="904" ht="15.75" customHeight="1">
      <c r="C904" s="28"/>
      <c r="D904" s="28"/>
    </row>
    <row r="905" ht="15.75" customHeight="1">
      <c r="C905" s="28"/>
      <c r="D905" s="28"/>
    </row>
    <row r="906" ht="15.75" customHeight="1">
      <c r="C906" s="28"/>
      <c r="D906" s="28"/>
    </row>
    <row r="907" ht="15.75" customHeight="1">
      <c r="C907" s="28"/>
      <c r="D907" s="28"/>
    </row>
    <row r="908" ht="15.75" customHeight="1">
      <c r="C908" s="28"/>
      <c r="D908" s="28"/>
    </row>
    <row r="909" ht="15.75" customHeight="1">
      <c r="C909" s="28"/>
      <c r="D909" s="28"/>
    </row>
    <row r="910" ht="15.75" customHeight="1">
      <c r="C910" s="28"/>
      <c r="D910" s="28"/>
    </row>
    <row r="911" ht="15.75" customHeight="1">
      <c r="C911" s="28"/>
      <c r="D911" s="28"/>
    </row>
    <row r="912" ht="15.75" customHeight="1">
      <c r="C912" s="28"/>
      <c r="D912" s="28"/>
    </row>
    <row r="913" ht="15.75" customHeight="1">
      <c r="C913" s="28"/>
      <c r="D913" s="28"/>
    </row>
    <row r="914" ht="15.75" customHeight="1">
      <c r="C914" s="28"/>
      <c r="D914" s="28"/>
    </row>
    <row r="915" ht="15.75" customHeight="1">
      <c r="C915" s="28"/>
      <c r="D915" s="28"/>
    </row>
    <row r="916" ht="15.75" customHeight="1">
      <c r="C916" s="28"/>
      <c r="D916" s="28"/>
    </row>
    <row r="917" ht="15.75" customHeight="1">
      <c r="C917" s="28"/>
      <c r="D917" s="28"/>
    </row>
    <row r="918" ht="15.75" customHeight="1">
      <c r="C918" s="28"/>
      <c r="D918" s="28"/>
    </row>
    <row r="919" ht="15.75" customHeight="1">
      <c r="C919" s="28"/>
      <c r="D919" s="28"/>
    </row>
    <row r="920" ht="15.75" customHeight="1">
      <c r="C920" s="28"/>
      <c r="D920" s="28"/>
    </row>
    <row r="921" ht="15.75" customHeight="1">
      <c r="C921" s="28"/>
      <c r="D921" s="28"/>
    </row>
    <row r="922" ht="15.75" customHeight="1">
      <c r="C922" s="28"/>
      <c r="D922" s="28"/>
    </row>
    <row r="923" ht="15.75" customHeight="1">
      <c r="C923" s="28"/>
      <c r="D923" s="28"/>
    </row>
    <row r="924" ht="15.75" customHeight="1">
      <c r="C924" s="28"/>
      <c r="D924" s="28"/>
    </row>
    <row r="925" ht="15.75" customHeight="1">
      <c r="C925" s="28"/>
      <c r="D925" s="28"/>
    </row>
    <row r="926" ht="15.75" customHeight="1">
      <c r="C926" s="28"/>
      <c r="D926" s="28"/>
    </row>
    <row r="927" ht="15.75" customHeight="1">
      <c r="C927" s="28"/>
      <c r="D927" s="28"/>
    </row>
    <row r="928" ht="15.75" customHeight="1">
      <c r="C928" s="28"/>
      <c r="D928" s="28"/>
    </row>
    <row r="929" ht="15.75" customHeight="1">
      <c r="C929" s="28"/>
      <c r="D929" s="28"/>
    </row>
    <row r="930" ht="15.75" customHeight="1">
      <c r="C930" s="28"/>
      <c r="D930" s="28"/>
    </row>
    <row r="931" ht="15.75" customHeight="1">
      <c r="C931" s="28"/>
      <c r="D931" s="28"/>
    </row>
    <row r="932" ht="15.75" customHeight="1">
      <c r="C932" s="28"/>
      <c r="D932" s="28"/>
    </row>
    <row r="933" ht="15.75" customHeight="1">
      <c r="C933" s="28"/>
      <c r="D933" s="28"/>
    </row>
    <row r="934" ht="15.75" customHeight="1">
      <c r="C934" s="28"/>
      <c r="D934" s="28"/>
    </row>
    <row r="935" ht="15.75" customHeight="1">
      <c r="C935" s="28"/>
      <c r="D935" s="28"/>
    </row>
    <row r="936" ht="15.75" customHeight="1">
      <c r="C936" s="28"/>
      <c r="D936" s="28"/>
    </row>
    <row r="937" ht="15.75" customHeight="1">
      <c r="C937" s="28"/>
      <c r="D937" s="28"/>
    </row>
    <row r="938" ht="15.75" customHeight="1">
      <c r="C938" s="28"/>
      <c r="D938" s="28"/>
    </row>
    <row r="939" ht="15.75" customHeight="1">
      <c r="C939" s="28"/>
      <c r="D939" s="28"/>
    </row>
    <row r="940" ht="15.75" customHeight="1">
      <c r="C940" s="28"/>
      <c r="D940" s="28"/>
    </row>
    <row r="941" ht="15.75" customHeight="1">
      <c r="C941" s="28"/>
      <c r="D941" s="28"/>
    </row>
    <row r="942" ht="15.75" customHeight="1">
      <c r="C942" s="28"/>
      <c r="D942" s="28"/>
    </row>
    <row r="943" ht="15.75" customHeight="1">
      <c r="C943" s="28"/>
      <c r="D943" s="28"/>
    </row>
    <row r="944" ht="15.75" customHeight="1">
      <c r="C944" s="28"/>
      <c r="D944" s="28"/>
    </row>
    <row r="945" ht="15.75" customHeight="1">
      <c r="C945" s="28"/>
      <c r="D945" s="28"/>
    </row>
    <row r="946" ht="15.75" customHeight="1">
      <c r="C946" s="28"/>
      <c r="D946" s="28"/>
    </row>
    <row r="947" ht="15.75" customHeight="1">
      <c r="C947" s="28"/>
      <c r="D947" s="28"/>
    </row>
    <row r="948" ht="15.75" customHeight="1">
      <c r="C948" s="28"/>
      <c r="D948" s="28"/>
    </row>
    <row r="949" ht="15.75" customHeight="1">
      <c r="C949" s="28"/>
      <c r="D949" s="28"/>
    </row>
    <row r="950" ht="15.75" customHeight="1">
      <c r="C950" s="28"/>
      <c r="D950" s="28"/>
    </row>
    <row r="951" ht="15.75" customHeight="1">
      <c r="C951" s="28"/>
      <c r="D951" s="28"/>
    </row>
    <row r="952" ht="15.75" customHeight="1">
      <c r="C952" s="28"/>
      <c r="D952" s="28"/>
    </row>
    <row r="953" ht="15.75" customHeight="1">
      <c r="C953" s="28"/>
      <c r="D953" s="28"/>
    </row>
    <row r="954" ht="15.75" customHeight="1">
      <c r="C954" s="28"/>
      <c r="D954" s="28"/>
    </row>
    <row r="955" ht="15.75" customHeight="1">
      <c r="C955" s="28"/>
      <c r="D955" s="28"/>
    </row>
    <row r="956" ht="15.75" customHeight="1">
      <c r="C956" s="28"/>
      <c r="D956" s="28"/>
    </row>
    <row r="957" ht="15.75" customHeight="1">
      <c r="C957" s="28"/>
      <c r="D957" s="28"/>
    </row>
    <row r="958" ht="15.75" customHeight="1">
      <c r="C958" s="28"/>
      <c r="D958" s="28"/>
    </row>
    <row r="959" ht="15.75" customHeight="1">
      <c r="C959" s="28"/>
      <c r="D959" s="28"/>
    </row>
    <row r="960" ht="15.75" customHeight="1">
      <c r="C960" s="28"/>
      <c r="D960" s="28"/>
    </row>
    <row r="961" ht="15.75" customHeight="1">
      <c r="C961" s="28"/>
      <c r="D961" s="28"/>
    </row>
    <row r="962" ht="15.75" customHeight="1">
      <c r="C962" s="28"/>
      <c r="D962" s="28"/>
    </row>
    <row r="963" ht="15.75" customHeight="1">
      <c r="C963" s="28"/>
      <c r="D963" s="28"/>
    </row>
    <row r="964" ht="15.75" customHeight="1">
      <c r="C964" s="28"/>
      <c r="D964" s="28"/>
    </row>
    <row r="965" ht="15.75" customHeight="1">
      <c r="C965" s="28"/>
      <c r="D965" s="28"/>
    </row>
    <row r="966" ht="15.75" customHeight="1">
      <c r="C966" s="28"/>
      <c r="D966" s="28"/>
    </row>
    <row r="967" ht="15.75" customHeight="1">
      <c r="C967" s="28"/>
      <c r="D967" s="28"/>
    </row>
    <row r="968" ht="15.75" customHeight="1">
      <c r="C968" s="28"/>
      <c r="D968" s="28"/>
    </row>
    <row r="969" ht="15.75" customHeight="1">
      <c r="C969" s="28"/>
      <c r="D969" s="28"/>
    </row>
    <row r="970" ht="15.75" customHeight="1">
      <c r="C970" s="28"/>
      <c r="D970" s="28"/>
    </row>
    <row r="971" ht="15.75" customHeight="1">
      <c r="C971" s="28"/>
      <c r="D971" s="28"/>
    </row>
    <row r="972" ht="15.75" customHeight="1">
      <c r="C972" s="28"/>
      <c r="D972" s="28"/>
    </row>
    <row r="973" ht="15.75" customHeight="1">
      <c r="C973" s="28"/>
      <c r="D973" s="28"/>
    </row>
    <row r="974" ht="15.75" customHeight="1">
      <c r="C974" s="28"/>
      <c r="D974" s="28"/>
    </row>
    <row r="975" ht="15.75" customHeight="1">
      <c r="C975" s="28"/>
      <c r="D975" s="28"/>
    </row>
    <row r="976" ht="15.75" customHeight="1">
      <c r="C976" s="28"/>
      <c r="D976" s="28"/>
    </row>
    <row r="977" ht="15.75" customHeight="1">
      <c r="C977" s="28"/>
      <c r="D977" s="28"/>
    </row>
    <row r="978" ht="15.75" customHeight="1">
      <c r="C978" s="28"/>
      <c r="D978" s="28"/>
    </row>
    <row r="979" ht="15.75" customHeight="1">
      <c r="C979" s="28"/>
      <c r="D979" s="28"/>
    </row>
    <row r="980" ht="15.75" customHeight="1">
      <c r="C980" s="28"/>
      <c r="D980" s="28"/>
    </row>
    <row r="981" ht="15.75" customHeight="1">
      <c r="C981" s="28"/>
      <c r="D981" s="28"/>
    </row>
    <row r="982" ht="15.75" customHeight="1">
      <c r="C982" s="28"/>
      <c r="D982" s="28"/>
    </row>
    <row r="983" ht="15.75" customHeight="1">
      <c r="C983" s="28"/>
      <c r="D983" s="28"/>
    </row>
    <row r="984" ht="15.75" customHeight="1">
      <c r="C984" s="28"/>
      <c r="D984" s="28"/>
    </row>
    <row r="985" ht="15.75" customHeight="1">
      <c r="C985" s="28"/>
      <c r="D985" s="28"/>
    </row>
    <row r="986" ht="15.75" customHeight="1">
      <c r="C986" s="28"/>
      <c r="D986" s="28"/>
    </row>
    <row r="987" ht="15.75" customHeight="1">
      <c r="C987" s="28"/>
      <c r="D987" s="28"/>
    </row>
    <row r="988" ht="15.75" customHeight="1">
      <c r="C988" s="28"/>
      <c r="D988" s="28"/>
    </row>
    <row r="989" ht="15.75" customHeight="1">
      <c r="C989" s="28"/>
      <c r="D989" s="28"/>
    </row>
    <row r="990" ht="15.75" customHeight="1">
      <c r="C990" s="28"/>
      <c r="D990" s="28"/>
    </row>
    <row r="991" ht="15.75" customHeight="1">
      <c r="C991" s="28"/>
      <c r="D991" s="28"/>
    </row>
    <row r="992" ht="15.75" customHeight="1">
      <c r="C992" s="28"/>
      <c r="D992" s="28"/>
    </row>
    <row r="993" ht="15.75" customHeight="1">
      <c r="C993" s="28"/>
      <c r="D993" s="28"/>
    </row>
    <row r="994" ht="15.75" customHeight="1">
      <c r="C994" s="28"/>
      <c r="D994" s="28"/>
    </row>
    <row r="995" ht="15.75" customHeight="1">
      <c r="C995" s="28"/>
      <c r="D995" s="28"/>
    </row>
    <row r="996" ht="15.75" customHeight="1">
      <c r="C996" s="28"/>
      <c r="D996" s="28"/>
    </row>
    <row r="997" ht="15.75" customHeight="1">
      <c r="C997" s="28"/>
      <c r="D997" s="28"/>
    </row>
    <row r="998" ht="15.75" customHeight="1">
      <c r="C998" s="28"/>
      <c r="D998" s="28"/>
    </row>
    <row r="999" ht="15.75" customHeight="1">
      <c r="C999" s="28"/>
      <c r="D999" s="28"/>
    </row>
    <row r="1000" ht="15.75" customHeight="1">
      <c r="C1000" s="28"/>
      <c r="D1000" s="28"/>
    </row>
    <row r="1001" ht="15.75" customHeight="1">
      <c r="C1001" s="28"/>
      <c r="D1001" s="28"/>
    </row>
  </sheetData>
  <autoFilter ref="$A$30:$H$43"/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3.43"/>
    <col customWidth="1" min="3" max="3" width="12.43"/>
    <col customWidth="1" min="4" max="5" width="10.71"/>
    <col customWidth="1" min="6" max="6" width="13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34" t="s">
        <v>102</v>
      </c>
      <c r="C3" s="9" t="s">
        <v>103</v>
      </c>
      <c r="D3" s="7" t="s">
        <v>104</v>
      </c>
      <c r="E3" s="35">
        <f>2*2*1.21</f>
        <v>4.84</v>
      </c>
      <c r="F3" s="12"/>
      <c r="G3" s="12" t="s">
        <v>105</v>
      </c>
      <c r="H3" s="13" t="s">
        <v>106</v>
      </c>
      <c r="I3" s="52" t="s">
        <v>227</v>
      </c>
      <c r="J3" s="15"/>
      <c r="K3" s="4"/>
    </row>
    <row r="4" ht="14.25" customHeight="1">
      <c r="A4" s="7" t="s">
        <v>16</v>
      </c>
      <c r="B4" s="34" t="s">
        <v>108</v>
      </c>
      <c r="C4" s="9" t="s">
        <v>103</v>
      </c>
      <c r="D4" s="7" t="s">
        <v>104</v>
      </c>
      <c r="E4" s="35">
        <f t="shared" ref="E4:E5" si="1">4*1.21</f>
        <v>4.84</v>
      </c>
      <c r="F4" s="12"/>
      <c r="G4" s="12" t="s">
        <v>105</v>
      </c>
      <c r="H4" s="13" t="s">
        <v>106</v>
      </c>
      <c r="I4" s="52" t="s">
        <v>227</v>
      </c>
      <c r="J4" s="15"/>
      <c r="K4" s="4"/>
    </row>
    <row r="5" ht="14.25" customHeight="1">
      <c r="A5" s="7" t="s">
        <v>20</v>
      </c>
      <c r="B5" s="34" t="s">
        <v>112</v>
      </c>
      <c r="C5" s="9" t="s">
        <v>103</v>
      </c>
      <c r="D5" s="7" t="s">
        <v>104</v>
      </c>
      <c r="E5" s="35">
        <f t="shared" si="1"/>
        <v>4.84</v>
      </c>
      <c r="F5" s="12"/>
      <c r="G5" s="12" t="s">
        <v>105</v>
      </c>
      <c r="H5" s="13" t="s">
        <v>106</v>
      </c>
      <c r="I5" s="52" t="s">
        <v>227</v>
      </c>
      <c r="J5" s="15"/>
      <c r="K5" s="4"/>
    </row>
    <row r="6" ht="14.25" customHeight="1">
      <c r="A6" s="7" t="s">
        <v>24</v>
      </c>
      <c r="B6" s="34" t="s">
        <v>116</v>
      </c>
      <c r="C6" s="9" t="s">
        <v>103</v>
      </c>
      <c r="D6" s="7" t="s">
        <v>110</v>
      </c>
      <c r="E6" s="35">
        <f>11.6*1.21</f>
        <v>14.036</v>
      </c>
      <c r="F6" s="12"/>
      <c r="G6" s="12" t="s">
        <v>117</v>
      </c>
      <c r="H6" s="13" t="s">
        <v>106</v>
      </c>
      <c r="I6" s="52" t="s">
        <v>231</v>
      </c>
      <c r="J6" s="15"/>
      <c r="K6" s="5"/>
    </row>
    <row r="7" ht="14.25" customHeight="1">
      <c r="A7" s="7" t="s">
        <v>25</v>
      </c>
      <c r="B7" s="34" t="s">
        <v>119</v>
      </c>
      <c r="C7" s="9" t="s">
        <v>24</v>
      </c>
      <c r="D7" s="7" t="s">
        <v>110</v>
      </c>
      <c r="E7" s="35">
        <f>11*1.21</f>
        <v>13.31</v>
      </c>
      <c r="F7" s="12"/>
      <c r="G7" s="12" t="s">
        <v>117</v>
      </c>
      <c r="H7" s="13" t="s">
        <v>106</v>
      </c>
      <c r="I7" s="52" t="s">
        <v>231</v>
      </c>
      <c r="J7" s="15"/>
      <c r="K7" s="5"/>
    </row>
    <row r="8" ht="14.25" customHeight="1">
      <c r="A8" s="7" t="s">
        <v>28</v>
      </c>
      <c r="B8" s="34" t="s">
        <v>122</v>
      </c>
      <c r="C8" s="9" t="s">
        <v>25</v>
      </c>
      <c r="D8" s="7" t="s">
        <v>114</v>
      </c>
      <c r="E8" s="35">
        <f>7*1.21*2</f>
        <v>16.94</v>
      </c>
      <c r="F8" s="36"/>
      <c r="G8" s="12" t="s">
        <v>123</v>
      </c>
      <c r="H8" s="13" t="s">
        <v>106</v>
      </c>
      <c r="I8" s="52" t="s">
        <v>235</v>
      </c>
      <c r="J8" s="15"/>
      <c r="K8" s="5"/>
      <c r="P8" s="19"/>
    </row>
    <row r="9" ht="14.25" customHeight="1">
      <c r="A9" s="7" t="s">
        <v>32</v>
      </c>
      <c r="B9" s="34" t="s">
        <v>125</v>
      </c>
      <c r="C9" s="9" t="s">
        <v>103</v>
      </c>
      <c r="D9" s="7" t="s">
        <v>110</v>
      </c>
      <c r="E9" s="35">
        <f>12*1.21</f>
        <v>14.52</v>
      </c>
      <c r="F9" s="36"/>
      <c r="G9" s="12" t="s">
        <v>126</v>
      </c>
      <c r="H9" s="13" t="s">
        <v>127</v>
      </c>
      <c r="I9" s="52" t="s">
        <v>237</v>
      </c>
      <c r="J9" s="15"/>
      <c r="K9" s="5"/>
      <c r="P9" s="19"/>
    </row>
    <row r="10" ht="14.25" customHeight="1">
      <c r="A10" s="7" t="s">
        <v>34</v>
      </c>
      <c r="B10" s="34" t="s">
        <v>128</v>
      </c>
      <c r="C10" s="9" t="s">
        <v>28</v>
      </c>
      <c r="D10" s="7" t="s">
        <v>104</v>
      </c>
      <c r="E10" s="35">
        <f>3.5*2*1.21</f>
        <v>8.47</v>
      </c>
      <c r="F10" s="12"/>
      <c r="G10" s="12" t="s">
        <v>105</v>
      </c>
      <c r="H10" s="13" t="s">
        <v>106</v>
      </c>
      <c r="I10" s="52" t="s">
        <v>227</v>
      </c>
      <c r="J10" s="15"/>
      <c r="K10" s="5"/>
      <c r="P10" s="19"/>
    </row>
    <row r="11" ht="14.25" customHeight="1">
      <c r="A11" s="7" t="s">
        <v>36</v>
      </c>
      <c r="B11" s="34" t="s">
        <v>131</v>
      </c>
      <c r="C11" s="9" t="s">
        <v>34</v>
      </c>
      <c r="D11" s="7" t="s">
        <v>114</v>
      </c>
      <c r="E11" s="35">
        <f>4.2*1.21*2</f>
        <v>10.164</v>
      </c>
      <c r="F11" s="36"/>
      <c r="G11" s="12" t="s">
        <v>123</v>
      </c>
      <c r="H11" s="13" t="s">
        <v>106</v>
      </c>
      <c r="I11" s="52" t="s">
        <v>235</v>
      </c>
      <c r="J11" s="15"/>
      <c r="K11" s="5"/>
      <c r="P11" s="19"/>
    </row>
    <row r="12" ht="14.25" customHeight="1">
      <c r="A12" s="7" t="s">
        <v>38</v>
      </c>
      <c r="B12" s="34" t="s">
        <v>132</v>
      </c>
      <c r="C12" s="9" t="s">
        <v>36</v>
      </c>
      <c r="D12" s="7" t="s">
        <v>114</v>
      </c>
      <c r="E12" s="35">
        <f>12*1.21*2</f>
        <v>29.04</v>
      </c>
      <c r="F12" s="36"/>
      <c r="G12" s="12" t="s">
        <v>123</v>
      </c>
      <c r="H12" s="13" t="s">
        <v>106</v>
      </c>
      <c r="I12" s="52" t="s">
        <v>235</v>
      </c>
      <c r="J12" s="15"/>
      <c r="K12" s="5"/>
      <c r="P12" s="19"/>
    </row>
    <row r="13" ht="14.25" customHeight="1">
      <c r="A13" s="7" t="s">
        <v>43</v>
      </c>
      <c r="B13" s="34" t="s">
        <v>135</v>
      </c>
      <c r="C13" s="9" t="s">
        <v>38</v>
      </c>
      <c r="D13" s="7" t="s">
        <v>110</v>
      </c>
      <c r="E13" s="35">
        <f>10*1.21*2</f>
        <v>24.2</v>
      </c>
      <c r="F13" s="36"/>
      <c r="G13" s="12" t="s">
        <v>117</v>
      </c>
      <c r="H13" s="13" t="s">
        <v>106</v>
      </c>
      <c r="I13" s="52" t="s">
        <v>231</v>
      </c>
      <c r="J13" s="15"/>
      <c r="P13" s="19"/>
    </row>
    <row r="14" ht="14.25" customHeight="1">
      <c r="A14" s="7" t="s">
        <v>46</v>
      </c>
      <c r="B14" s="34" t="s">
        <v>138</v>
      </c>
      <c r="C14" s="9" t="s">
        <v>43</v>
      </c>
      <c r="D14" s="7" t="s">
        <v>114</v>
      </c>
      <c r="E14" s="35">
        <f>12*2*1.21</f>
        <v>29.04</v>
      </c>
      <c r="F14" s="36"/>
      <c r="G14" s="20" t="s">
        <v>139</v>
      </c>
      <c r="H14" s="13" t="s">
        <v>106</v>
      </c>
      <c r="I14" s="52" t="s">
        <v>233</v>
      </c>
      <c r="J14" s="15"/>
      <c r="P14" s="19"/>
    </row>
    <row r="15" ht="14.25" customHeight="1">
      <c r="A15" s="7" t="s">
        <v>50</v>
      </c>
      <c r="B15" s="34" t="s">
        <v>140</v>
      </c>
      <c r="C15" s="9" t="s">
        <v>103</v>
      </c>
      <c r="D15" s="7" t="s">
        <v>114</v>
      </c>
      <c r="E15" s="35">
        <f>24.1*1.21</f>
        <v>29.161</v>
      </c>
      <c r="F15" s="36"/>
      <c r="G15" s="12" t="s">
        <v>139</v>
      </c>
      <c r="H15" s="13" t="s">
        <v>106</v>
      </c>
      <c r="I15" s="52" t="s">
        <v>233</v>
      </c>
      <c r="J15" s="15"/>
    </row>
    <row r="16" ht="14.25" customHeight="1">
      <c r="A16" s="7" t="s">
        <v>52</v>
      </c>
      <c r="B16" s="34" t="s">
        <v>143</v>
      </c>
      <c r="C16" s="9" t="s">
        <v>50</v>
      </c>
      <c r="D16" s="7" t="s">
        <v>114</v>
      </c>
      <c r="E16" s="35">
        <v>18.0</v>
      </c>
      <c r="F16" s="36"/>
      <c r="G16" s="12" t="s">
        <v>139</v>
      </c>
      <c r="H16" s="13" t="s">
        <v>106</v>
      </c>
      <c r="I16" s="52" t="s">
        <v>233</v>
      </c>
      <c r="J16" s="15"/>
    </row>
    <row r="17" ht="14.25" customHeight="1">
      <c r="A17" s="7" t="s">
        <v>54</v>
      </c>
      <c r="B17" s="34" t="s">
        <v>145</v>
      </c>
      <c r="C17" s="9" t="s">
        <v>52</v>
      </c>
      <c r="D17" s="7" t="s">
        <v>110</v>
      </c>
      <c r="E17" s="35">
        <f>8.2*1.21</f>
        <v>9.922</v>
      </c>
      <c r="F17" s="36"/>
      <c r="G17" s="20" t="s">
        <v>126</v>
      </c>
      <c r="H17" s="13" t="s">
        <v>106</v>
      </c>
      <c r="I17" s="52" t="s">
        <v>237</v>
      </c>
      <c r="J17" s="15"/>
    </row>
    <row r="18" ht="14.25" customHeight="1">
      <c r="A18" s="7" t="s">
        <v>56</v>
      </c>
      <c r="B18" s="34" t="s">
        <v>147</v>
      </c>
      <c r="C18" s="9" t="s">
        <v>54</v>
      </c>
      <c r="D18" s="7" t="s">
        <v>110</v>
      </c>
      <c r="E18" s="35">
        <f>32*1.21</f>
        <v>38.72</v>
      </c>
      <c r="F18" s="36"/>
      <c r="G18" s="20" t="s">
        <v>126</v>
      </c>
      <c r="H18" s="13" t="s">
        <v>106</v>
      </c>
      <c r="I18" s="52" t="s">
        <v>237</v>
      </c>
      <c r="J18" s="15"/>
    </row>
    <row r="19" ht="14.25" customHeight="1">
      <c r="A19" s="7" t="s">
        <v>57</v>
      </c>
      <c r="B19" s="34" t="s">
        <v>150</v>
      </c>
      <c r="C19" s="9" t="s">
        <v>50</v>
      </c>
      <c r="D19" s="7" t="s">
        <v>110</v>
      </c>
      <c r="E19" s="35">
        <f>4*1.21</f>
        <v>4.84</v>
      </c>
      <c r="F19" s="36"/>
      <c r="G19" s="12" t="s">
        <v>117</v>
      </c>
      <c r="H19" s="13" t="s">
        <v>127</v>
      </c>
      <c r="I19" s="52" t="s">
        <v>231</v>
      </c>
      <c r="J19" s="15"/>
    </row>
    <row r="20" ht="14.25" customHeight="1">
      <c r="A20" s="7" t="s">
        <v>60</v>
      </c>
      <c r="B20" s="34" t="s">
        <v>152</v>
      </c>
      <c r="C20" s="9" t="s">
        <v>57</v>
      </c>
      <c r="D20" s="7" t="s">
        <v>110</v>
      </c>
      <c r="E20" s="35">
        <f>60*1.21</f>
        <v>72.6</v>
      </c>
      <c r="F20" s="36"/>
      <c r="G20" s="12" t="s">
        <v>153</v>
      </c>
      <c r="H20" s="13" t="s">
        <v>127</v>
      </c>
      <c r="I20" s="52" t="s">
        <v>228</v>
      </c>
      <c r="J20" s="15"/>
    </row>
    <row r="21" ht="14.25" customHeight="1">
      <c r="A21" s="7" t="s">
        <v>63</v>
      </c>
      <c r="B21" s="34" t="s">
        <v>154</v>
      </c>
      <c r="C21" s="9" t="s">
        <v>60</v>
      </c>
      <c r="D21" s="7" t="s">
        <v>134</v>
      </c>
      <c r="E21" s="35">
        <f>54*1.21</f>
        <v>65.34</v>
      </c>
      <c r="F21" s="36"/>
      <c r="G21" s="12" t="s">
        <v>174</v>
      </c>
      <c r="H21" s="13" t="s">
        <v>157</v>
      </c>
      <c r="I21" s="52" t="s">
        <v>242</v>
      </c>
      <c r="J21" s="15"/>
    </row>
    <row r="22" ht="14.25" customHeight="1">
      <c r="A22" s="7" t="s">
        <v>66</v>
      </c>
      <c r="B22" s="34" t="s">
        <v>158</v>
      </c>
      <c r="C22" s="9" t="s">
        <v>63</v>
      </c>
      <c r="D22" s="7" t="s">
        <v>104</v>
      </c>
      <c r="E22" s="35">
        <f>26*1.21</f>
        <v>31.46</v>
      </c>
      <c r="F22" s="12"/>
      <c r="G22" s="12" t="s">
        <v>105</v>
      </c>
      <c r="H22" s="13" t="s">
        <v>157</v>
      </c>
      <c r="I22" s="52" t="s">
        <v>227</v>
      </c>
      <c r="J22" s="15"/>
    </row>
    <row r="23" ht="14.25" customHeight="1">
      <c r="A23" s="7" t="s">
        <v>68</v>
      </c>
      <c r="B23" s="34" t="s">
        <v>159</v>
      </c>
      <c r="C23" s="9" t="s">
        <v>103</v>
      </c>
      <c r="D23" s="7" t="s">
        <v>114</v>
      </c>
      <c r="E23" s="35">
        <f>5*1.21</f>
        <v>6.05</v>
      </c>
      <c r="F23" s="36"/>
      <c r="G23" s="20" t="s">
        <v>123</v>
      </c>
      <c r="H23" s="13" t="s">
        <v>157</v>
      </c>
      <c r="I23" s="52" t="s">
        <v>235</v>
      </c>
      <c r="J23" s="15"/>
    </row>
    <row r="24" ht="14.25" customHeight="1">
      <c r="A24" s="7" t="s">
        <v>70</v>
      </c>
      <c r="B24" s="34" t="s">
        <v>161</v>
      </c>
      <c r="C24" s="9" t="s">
        <v>66</v>
      </c>
      <c r="D24" s="7" t="s">
        <v>163</v>
      </c>
      <c r="E24" s="35">
        <f>32*1.21</f>
        <v>38.72</v>
      </c>
      <c r="F24" s="12"/>
      <c r="G24" s="12" t="s">
        <v>156</v>
      </c>
      <c r="H24" s="13" t="s">
        <v>157</v>
      </c>
      <c r="I24" s="52" t="s">
        <v>239</v>
      </c>
      <c r="J24" s="15"/>
    </row>
    <row r="25" ht="14.25" customHeight="1">
      <c r="A25" s="7" t="s">
        <v>71</v>
      </c>
      <c r="B25" s="34" t="s">
        <v>166</v>
      </c>
      <c r="C25" s="9" t="s">
        <v>70</v>
      </c>
      <c r="D25" s="7" t="s">
        <v>114</v>
      </c>
      <c r="E25" s="35">
        <f>40*1.21</f>
        <v>48.4</v>
      </c>
      <c r="F25" s="12"/>
      <c r="G25" s="12" t="s">
        <v>156</v>
      </c>
      <c r="H25" s="13" t="s">
        <v>157</v>
      </c>
      <c r="I25" s="52" t="s">
        <v>239</v>
      </c>
      <c r="J25" s="15"/>
    </row>
    <row r="26" ht="14.25" customHeight="1">
      <c r="A26" s="7" t="s">
        <v>75</v>
      </c>
      <c r="B26" s="34" t="s">
        <v>168</v>
      </c>
      <c r="C26" s="9" t="s">
        <v>71</v>
      </c>
      <c r="D26" s="7" t="s">
        <v>114</v>
      </c>
      <c r="E26" s="35">
        <f>62*1.21</f>
        <v>75.02</v>
      </c>
      <c r="F26" s="12"/>
      <c r="G26" s="12" t="s">
        <v>164</v>
      </c>
      <c r="H26" s="13" t="s">
        <v>157</v>
      </c>
      <c r="I26" s="52" t="s">
        <v>230</v>
      </c>
      <c r="J26" s="15"/>
    </row>
    <row r="27" ht="14.25" customHeight="1">
      <c r="A27" s="9" t="s">
        <v>76</v>
      </c>
      <c r="B27" s="49" t="s">
        <v>522</v>
      </c>
      <c r="C27" s="9" t="s">
        <v>103</v>
      </c>
      <c r="D27" s="7" t="s">
        <v>110</v>
      </c>
      <c r="E27" s="10">
        <v>49.5</v>
      </c>
      <c r="F27" s="12"/>
      <c r="G27" s="12"/>
      <c r="H27" s="13"/>
      <c r="I27" s="14" t="s">
        <v>237</v>
      </c>
      <c r="J27" s="15"/>
    </row>
    <row r="28" ht="14.25" customHeight="1">
      <c r="A28" s="9" t="s">
        <v>380</v>
      </c>
      <c r="B28" s="49" t="s">
        <v>521</v>
      </c>
      <c r="C28" s="9" t="s">
        <v>103</v>
      </c>
      <c r="D28" s="9" t="s">
        <v>110</v>
      </c>
      <c r="E28" s="10">
        <v>99.0</v>
      </c>
      <c r="F28" s="12"/>
      <c r="G28" s="12"/>
      <c r="H28" s="13"/>
      <c r="I28" s="14" t="s">
        <v>228</v>
      </c>
    </row>
    <row r="29" ht="14.25" customHeight="1">
      <c r="A29" s="9" t="s">
        <v>77</v>
      </c>
      <c r="B29" s="49" t="s">
        <v>522</v>
      </c>
      <c r="C29" s="9" t="s">
        <v>103</v>
      </c>
      <c r="D29" s="9" t="s">
        <v>110</v>
      </c>
      <c r="E29" s="10">
        <v>49.5</v>
      </c>
      <c r="F29" s="12"/>
      <c r="G29" s="12"/>
      <c r="H29" s="13"/>
      <c r="I29" s="14" t="s">
        <v>231</v>
      </c>
    </row>
    <row r="30" ht="14.25" customHeight="1">
      <c r="A30" s="7"/>
      <c r="B30" s="34"/>
      <c r="C30" s="7"/>
      <c r="D30" s="7"/>
      <c r="E30" s="35"/>
      <c r="F30" s="12"/>
      <c r="G30" s="12"/>
      <c r="H30" s="13"/>
      <c r="I30" s="52"/>
    </row>
    <row r="31" ht="14.25" customHeight="1">
      <c r="D31" s="6"/>
      <c r="E31" s="16">
        <f>SUM(E3:E29)</f>
        <v>810.473</v>
      </c>
      <c r="H31" s="6"/>
    </row>
    <row r="32" ht="14.25" customHeight="1"/>
    <row r="33" ht="14.25" customHeight="1"/>
    <row r="34" ht="14.25" customHeight="1">
      <c r="B34" s="28" t="s">
        <v>89</v>
      </c>
      <c r="D34" s="29">
        <v>9.0</v>
      </c>
    </row>
    <row r="35" ht="14.25" customHeight="1">
      <c r="B35" s="28" t="s">
        <v>90</v>
      </c>
      <c r="D35" s="28">
        <v>1.0</v>
      </c>
    </row>
    <row r="36" ht="14.25" customHeight="1">
      <c r="B36" s="28" t="s">
        <v>91</v>
      </c>
      <c r="D36" s="29">
        <v>1.0</v>
      </c>
    </row>
    <row r="37" ht="14.25" customHeight="1">
      <c r="B37" s="28" t="s">
        <v>92</v>
      </c>
      <c r="D37" s="28">
        <f>+D36*D35*D34</f>
        <v>9</v>
      </c>
    </row>
    <row r="38" ht="14.25" customHeight="1">
      <c r="B38" s="28" t="s">
        <v>93</v>
      </c>
      <c r="D38" s="28">
        <f>+D37*3600</f>
        <v>32400</v>
      </c>
    </row>
    <row r="39" ht="14.25" customHeight="1">
      <c r="B39" s="28" t="s">
        <v>4</v>
      </c>
      <c r="D39" s="51">
        <v>810.5</v>
      </c>
    </row>
    <row r="40" ht="14.25" customHeight="1">
      <c r="B40" s="28" t="s">
        <v>94</v>
      </c>
      <c r="D40" s="33">
        <f>+D38/D39</f>
        <v>39.97532387</v>
      </c>
      <c r="F40" s="6">
        <f>D40*0.9</f>
        <v>35.97779149</v>
      </c>
    </row>
    <row r="41" ht="14.25" customHeight="1">
      <c r="B41" s="28"/>
      <c r="D41" s="28"/>
    </row>
    <row r="42" ht="14.25" customHeight="1">
      <c r="B42" s="28" t="s">
        <v>96</v>
      </c>
      <c r="D42" s="28" t="s">
        <v>97</v>
      </c>
    </row>
    <row r="43" ht="14.25" customHeight="1">
      <c r="B43" s="28" t="s">
        <v>98</v>
      </c>
      <c r="D43" s="29">
        <v>105.9</v>
      </c>
    </row>
    <row r="44" ht="14.25" customHeight="1">
      <c r="B44" s="28" t="s">
        <v>99</v>
      </c>
      <c r="D44" s="29">
        <f>D43*D34</f>
        <v>953.1</v>
      </c>
    </row>
    <row r="45" ht="14.25" customHeight="1">
      <c r="B45" s="28" t="s">
        <v>95</v>
      </c>
      <c r="D45" s="33">
        <f>+D38/D44</f>
        <v>33.99433428</v>
      </c>
    </row>
    <row r="46" ht="14.25" customHeight="1">
      <c r="B46" s="28"/>
      <c r="D46" s="28"/>
    </row>
    <row r="47" ht="14.25" customHeight="1">
      <c r="B47" s="28" t="s">
        <v>100</v>
      </c>
      <c r="D47" s="33">
        <f>+D45*0.85</f>
        <v>28.89518414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29"/>
  <dataValidations>
    <dataValidation type="list" allowBlank="1" showErrorMessage="1" sqref="D3:D31">
      <formula1>"FL,2 AG 1/4,PL,CRR,PRET"</formula1>
    </dataValidation>
    <dataValidation type="list" allowBlank="1" showErrorMessage="1" sqref="H3:H31">
      <formula1>"DEL,TRAS,ENS"</formula1>
    </dataValidation>
  </dataValidations>
  <printOptions/>
  <pageMargins bottom="0.75" footer="0.0" header="0.0" left="0.7" right="0.7" top="0.75"/>
  <pageSetup orientation="landscape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3.43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523</v>
      </c>
      <c r="C3" s="9" t="s">
        <v>103</v>
      </c>
      <c r="D3" s="9" t="s">
        <v>104</v>
      </c>
      <c r="E3" s="35">
        <f>2*2*1.21</f>
        <v>4.84</v>
      </c>
      <c r="F3" s="12"/>
      <c r="G3" s="12" t="s">
        <v>105</v>
      </c>
      <c r="H3" s="13" t="s">
        <v>106</v>
      </c>
      <c r="I3" s="14" t="s">
        <v>177</v>
      </c>
      <c r="J3" s="15"/>
      <c r="K3" s="4"/>
    </row>
    <row r="4" ht="14.25" customHeight="1">
      <c r="A4" s="7" t="s">
        <v>16</v>
      </c>
      <c r="B4" s="49" t="s">
        <v>526</v>
      </c>
      <c r="C4" s="9" t="s">
        <v>103</v>
      </c>
      <c r="D4" s="9" t="s">
        <v>104</v>
      </c>
      <c r="E4" s="35">
        <f t="shared" ref="E4:E5" si="1">4*1.21</f>
        <v>4.84</v>
      </c>
      <c r="F4" s="12"/>
      <c r="G4" s="12" t="s">
        <v>105</v>
      </c>
      <c r="H4" s="13" t="s">
        <v>106</v>
      </c>
      <c r="I4" s="14" t="s">
        <v>177</v>
      </c>
      <c r="J4" s="15"/>
      <c r="K4" s="4"/>
    </row>
    <row r="5" ht="14.25" customHeight="1">
      <c r="A5" s="7" t="s">
        <v>20</v>
      </c>
      <c r="B5" s="49" t="s">
        <v>528</v>
      </c>
      <c r="C5" s="9" t="s">
        <v>103</v>
      </c>
      <c r="D5" s="9" t="s">
        <v>104</v>
      </c>
      <c r="E5" s="35">
        <f t="shared" si="1"/>
        <v>4.84</v>
      </c>
      <c r="F5" s="12"/>
      <c r="G5" s="12" t="s">
        <v>105</v>
      </c>
      <c r="H5" s="13" t="s">
        <v>106</v>
      </c>
      <c r="I5" s="14" t="s">
        <v>177</v>
      </c>
      <c r="J5" s="15"/>
      <c r="K5" s="4"/>
    </row>
    <row r="6" ht="14.25" customHeight="1">
      <c r="A6" s="7" t="s">
        <v>24</v>
      </c>
      <c r="B6" s="49" t="s">
        <v>530</v>
      </c>
      <c r="C6" s="9" t="s">
        <v>103</v>
      </c>
      <c r="D6" s="9" t="s">
        <v>114</v>
      </c>
      <c r="E6" s="10">
        <v>30.8</v>
      </c>
      <c r="F6" s="12"/>
      <c r="G6" s="12" t="s">
        <v>117</v>
      </c>
      <c r="H6" s="13" t="s">
        <v>106</v>
      </c>
      <c r="I6" s="14" t="s">
        <v>200</v>
      </c>
      <c r="J6" s="15"/>
      <c r="K6" s="5"/>
    </row>
    <row r="7" ht="14.25" customHeight="1">
      <c r="A7" s="7" t="s">
        <v>25</v>
      </c>
      <c r="B7" s="49" t="s">
        <v>533</v>
      </c>
      <c r="C7" s="9" t="s">
        <v>24</v>
      </c>
      <c r="D7" s="9" t="s">
        <v>104</v>
      </c>
      <c r="E7" s="35">
        <f>3.5*2*1.21</f>
        <v>8.47</v>
      </c>
      <c r="F7" s="12"/>
      <c r="G7" s="12" t="s">
        <v>117</v>
      </c>
      <c r="H7" s="13" t="s">
        <v>106</v>
      </c>
      <c r="I7" s="14" t="s">
        <v>177</v>
      </c>
      <c r="J7" s="15"/>
      <c r="K7" s="5"/>
    </row>
    <row r="8" ht="14.25" customHeight="1">
      <c r="A8" s="7" t="s">
        <v>28</v>
      </c>
      <c r="B8" s="49" t="s">
        <v>535</v>
      </c>
      <c r="C8" s="9" t="s">
        <v>25</v>
      </c>
      <c r="D8" s="9" t="s">
        <v>114</v>
      </c>
      <c r="E8" s="10">
        <v>37.0</v>
      </c>
      <c r="F8" s="36"/>
      <c r="G8" s="12" t="s">
        <v>123</v>
      </c>
      <c r="H8" s="13" t="s">
        <v>106</v>
      </c>
      <c r="I8" s="14" t="s">
        <v>200</v>
      </c>
      <c r="J8" s="15"/>
      <c r="K8" s="5"/>
      <c r="P8" s="19"/>
    </row>
    <row r="9" ht="14.25" customHeight="1">
      <c r="A9" s="7" t="s">
        <v>32</v>
      </c>
      <c r="B9" s="34" t="s">
        <v>122</v>
      </c>
      <c r="C9" s="9" t="s">
        <v>28</v>
      </c>
      <c r="D9" s="9" t="s">
        <v>114</v>
      </c>
      <c r="E9" s="10">
        <v>40.2</v>
      </c>
      <c r="F9" s="36"/>
      <c r="G9" s="12" t="s">
        <v>126</v>
      </c>
      <c r="H9" s="13" t="s">
        <v>127</v>
      </c>
      <c r="I9" s="14" t="s">
        <v>200</v>
      </c>
      <c r="J9" s="15"/>
      <c r="K9" s="5"/>
      <c r="P9" s="19"/>
    </row>
    <row r="10" ht="14.25" customHeight="1">
      <c r="A10" s="7" t="s">
        <v>34</v>
      </c>
      <c r="B10" s="49" t="s">
        <v>539</v>
      </c>
      <c r="C10" s="9" t="s">
        <v>32</v>
      </c>
      <c r="D10" s="9" t="s">
        <v>114</v>
      </c>
      <c r="E10" s="35">
        <f>60*1.21</f>
        <v>72.6</v>
      </c>
      <c r="F10" s="12"/>
      <c r="G10" s="12" t="s">
        <v>105</v>
      </c>
      <c r="H10" s="13" t="s">
        <v>106</v>
      </c>
      <c r="I10" s="14" t="s">
        <v>200</v>
      </c>
      <c r="J10" s="15"/>
      <c r="K10" s="5"/>
      <c r="P10" s="19"/>
    </row>
    <row r="11" ht="14.25" customHeight="1">
      <c r="A11" s="7" t="s">
        <v>36</v>
      </c>
      <c r="B11" s="49" t="s">
        <v>541</v>
      </c>
      <c r="C11" s="9" t="s">
        <v>103</v>
      </c>
      <c r="D11" s="9" t="s">
        <v>114</v>
      </c>
      <c r="E11" s="10">
        <v>24.2</v>
      </c>
      <c r="F11" s="36"/>
      <c r="G11" s="12" t="s">
        <v>123</v>
      </c>
      <c r="H11" s="13" t="s">
        <v>106</v>
      </c>
      <c r="I11" s="14" t="s">
        <v>183</v>
      </c>
      <c r="J11" s="15"/>
      <c r="K11" s="5"/>
      <c r="P11" s="19"/>
    </row>
    <row r="12" ht="14.25" customHeight="1">
      <c r="A12" s="7" t="s">
        <v>38</v>
      </c>
      <c r="B12" s="49" t="s">
        <v>543</v>
      </c>
      <c r="C12" s="9" t="s">
        <v>36</v>
      </c>
      <c r="D12" s="9" t="s">
        <v>114</v>
      </c>
      <c r="E12" s="10">
        <v>25.8</v>
      </c>
      <c r="F12" s="36"/>
      <c r="G12" s="12" t="s">
        <v>123</v>
      </c>
      <c r="H12" s="13" t="s">
        <v>106</v>
      </c>
      <c r="I12" s="14" t="s">
        <v>183</v>
      </c>
      <c r="J12" s="15"/>
      <c r="K12" s="5"/>
      <c r="P12" s="19"/>
    </row>
    <row r="13" ht="14.25" customHeight="1">
      <c r="A13" s="7" t="s">
        <v>43</v>
      </c>
      <c r="B13" s="49" t="s">
        <v>545</v>
      </c>
      <c r="C13" s="9" t="s">
        <v>34</v>
      </c>
      <c r="D13" s="9" t="s">
        <v>114</v>
      </c>
      <c r="E13" s="10">
        <v>66.8</v>
      </c>
      <c r="F13" s="36"/>
      <c r="G13" s="12" t="s">
        <v>117</v>
      </c>
      <c r="H13" s="13" t="s">
        <v>106</v>
      </c>
      <c r="I13" s="14" t="s">
        <v>200</v>
      </c>
      <c r="J13" s="15"/>
      <c r="P13" s="19"/>
    </row>
    <row r="14" ht="14.25" customHeight="1">
      <c r="A14" s="7" t="s">
        <v>46</v>
      </c>
      <c r="B14" s="49" t="s">
        <v>547</v>
      </c>
      <c r="C14" s="9" t="s">
        <v>103</v>
      </c>
      <c r="D14" s="9" t="s">
        <v>104</v>
      </c>
      <c r="E14" s="10">
        <v>29.0</v>
      </c>
      <c r="F14" s="36"/>
      <c r="G14" s="20" t="s">
        <v>139</v>
      </c>
      <c r="H14" s="13" t="s">
        <v>106</v>
      </c>
      <c r="I14" s="14" t="s">
        <v>177</v>
      </c>
      <c r="J14" s="15"/>
      <c r="P14" s="19"/>
    </row>
    <row r="15" ht="14.25" customHeight="1">
      <c r="A15" s="7" t="s">
        <v>50</v>
      </c>
      <c r="B15" s="49" t="s">
        <v>549</v>
      </c>
      <c r="C15" s="9" t="s">
        <v>46</v>
      </c>
      <c r="D15" s="7" t="s">
        <v>110</v>
      </c>
      <c r="E15" s="10">
        <v>30.0</v>
      </c>
      <c r="F15" s="36"/>
      <c r="G15" s="12" t="s">
        <v>139</v>
      </c>
      <c r="H15" s="13" t="s">
        <v>106</v>
      </c>
      <c r="I15" s="14" t="s">
        <v>193</v>
      </c>
      <c r="J15" s="15"/>
    </row>
    <row r="16" ht="14.25" customHeight="1">
      <c r="A16" s="7" t="s">
        <v>52</v>
      </c>
      <c r="B16" s="49" t="s">
        <v>542</v>
      </c>
      <c r="C16" s="9" t="s">
        <v>103</v>
      </c>
      <c r="D16" s="9" t="s">
        <v>114</v>
      </c>
      <c r="E16" s="10">
        <v>37.4</v>
      </c>
      <c r="F16" s="36"/>
      <c r="G16" s="12" t="s">
        <v>139</v>
      </c>
      <c r="H16" s="13" t="s">
        <v>106</v>
      </c>
      <c r="I16" s="14" t="s">
        <v>537</v>
      </c>
      <c r="J16" s="15"/>
    </row>
    <row r="17" ht="14.25" customHeight="1">
      <c r="A17" s="7" t="s">
        <v>54</v>
      </c>
      <c r="B17" s="49" t="s">
        <v>538</v>
      </c>
      <c r="C17" s="9" t="s">
        <v>52</v>
      </c>
      <c r="D17" s="9" t="s">
        <v>114</v>
      </c>
      <c r="E17" s="10">
        <v>22.8</v>
      </c>
      <c r="F17" s="36"/>
      <c r="G17" s="20" t="s">
        <v>126</v>
      </c>
      <c r="H17" s="13" t="s">
        <v>106</v>
      </c>
      <c r="I17" s="14" t="s">
        <v>537</v>
      </c>
      <c r="J17" s="15"/>
    </row>
    <row r="18" ht="14.25" customHeight="1">
      <c r="A18" s="7" t="s">
        <v>56</v>
      </c>
      <c r="B18" s="49" t="s">
        <v>544</v>
      </c>
      <c r="C18" s="9" t="s">
        <v>103</v>
      </c>
      <c r="D18" s="9" t="s">
        <v>114</v>
      </c>
      <c r="E18" s="10">
        <v>21.0</v>
      </c>
      <c r="F18" s="36"/>
      <c r="G18" s="20" t="s">
        <v>126</v>
      </c>
      <c r="H18" s="13" t="s">
        <v>106</v>
      </c>
      <c r="I18" s="14" t="s">
        <v>537</v>
      </c>
      <c r="J18" s="15"/>
    </row>
    <row r="19" ht="14.25" customHeight="1">
      <c r="A19" s="7" t="s">
        <v>57</v>
      </c>
      <c r="B19" s="49" t="s">
        <v>552</v>
      </c>
      <c r="C19" s="9" t="s">
        <v>56</v>
      </c>
      <c r="D19" s="9" t="s">
        <v>114</v>
      </c>
      <c r="E19" s="10">
        <v>35.4</v>
      </c>
      <c r="F19" s="36"/>
      <c r="G19" s="12" t="s">
        <v>117</v>
      </c>
      <c r="H19" s="13" t="s">
        <v>127</v>
      </c>
      <c r="I19" s="14" t="s">
        <v>189</v>
      </c>
      <c r="J19" s="15"/>
    </row>
    <row r="20" ht="14.25" customHeight="1">
      <c r="A20" s="7" t="s">
        <v>60</v>
      </c>
      <c r="B20" s="49" t="s">
        <v>532</v>
      </c>
      <c r="C20" s="9" t="s">
        <v>57</v>
      </c>
      <c r="D20" s="9" t="s">
        <v>114</v>
      </c>
      <c r="E20" s="10">
        <v>73.2</v>
      </c>
      <c r="F20" s="36"/>
      <c r="G20" s="12" t="s">
        <v>153</v>
      </c>
      <c r="H20" s="13" t="s">
        <v>127</v>
      </c>
      <c r="I20" s="14" t="s">
        <v>531</v>
      </c>
      <c r="J20" s="15"/>
    </row>
    <row r="21" ht="14.25" customHeight="1">
      <c r="A21" s="7" t="s">
        <v>63</v>
      </c>
      <c r="B21" s="49" t="s">
        <v>540</v>
      </c>
      <c r="C21" s="9" t="s">
        <v>60</v>
      </c>
      <c r="D21" s="9" t="s">
        <v>114</v>
      </c>
      <c r="E21" s="10">
        <v>39.4</v>
      </c>
      <c r="F21" s="36"/>
      <c r="G21" s="12" t="s">
        <v>174</v>
      </c>
      <c r="H21" s="13" t="s">
        <v>157</v>
      </c>
      <c r="I21" s="14" t="s">
        <v>537</v>
      </c>
      <c r="J21" s="15"/>
    </row>
    <row r="22" ht="14.25" customHeight="1">
      <c r="A22" s="7" t="s">
        <v>66</v>
      </c>
      <c r="B22" s="49" t="s">
        <v>553</v>
      </c>
      <c r="C22" s="9" t="s">
        <v>63</v>
      </c>
      <c r="D22" s="9" t="s">
        <v>104</v>
      </c>
      <c r="E22" s="10">
        <v>4.6</v>
      </c>
      <c r="F22" s="12"/>
      <c r="G22" s="12" t="s">
        <v>105</v>
      </c>
      <c r="H22" s="13" t="s">
        <v>157</v>
      </c>
      <c r="I22" s="14" t="s">
        <v>177</v>
      </c>
      <c r="J22" s="15"/>
    </row>
    <row r="23" ht="14.25" customHeight="1">
      <c r="A23" s="7" t="s">
        <v>68</v>
      </c>
      <c r="B23" s="49" t="s">
        <v>554</v>
      </c>
      <c r="C23" s="9" t="s">
        <v>66</v>
      </c>
      <c r="D23" s="7" t="s">
        <v>110</v>
      </c>
      <c r="E23" s="10">
        <v>144.1</v>
      </c>
      <c r="F23" s="36"/>
      <c r="G23" s="20" t="s">
        <v>123</v>
      </c>
      <c r="H23" s="13" t="s">
        <v>157</v>
      </c>
      <c r="I23" s="14" t="s">
        <v>189</v>
      </c>
      <c r="J23" s="15"/>
    </row>
    <row r="24" ht="14.25" customHeight="1">
      <c r="A24" s="7" t="s">
        <v>70</v>
      </c>
      <c r="B24" s="49" t="s">
        <v>327</v>
      </c>
      <c r="C24" s="9" t="s">
        <v>68</v>
      </c>
      <c r="D24" s="9" t="s">
        <v>104</v>
      </c>
      <c r="E24" s="10">
        <v>52.7</v>
      </c>
      <c r="F24" s="12"/>
      <c r="G24" s="12" t="s">
        <v>156</v>
      </c>
      <c r="H24" s="13" t="s">
        <v>157</v>
      </c>
      <c r="I24" s="14" t="s">
        <v>177</v>
      </c>
      <c r="J24" s="15"/>
    </row>
    <row r="25" ht="14.25" customHeight="1">
      <c r="A25" s="7" t="s">
        <v>71</v>
      </c>
      <c r="B25" s="49" t="s">
        <v>555</v>
      </c>
      <c r="C25" s="9" t="s">
        <v>70</v>
      </c>
      <c r="D25" s="7" t="s">
        <v>110</v>
      </c>
      <c r="E25" s="10">
        <v>53.9</v>
      </c>
      <c r="F25" s="12"/>
      <c r="G25" s="12" t="s">
        <v>156</v>
      </c>
      <c r="H25" s="13" t="s">
        <v>157</v>
      </c>
      <c r="I25" s="14" t="s">
        <v>193</v>
      </c>
      <c r="J25" s="15"/>
    </row>
    <row r="26" ht="14.25" customHeight="1">
      <c r="A26" s="7" t="s">
        <v>75</v>
      </c>
      <c r="B26" s="49" t="s">
        <v>538</v>
      </c>
      <c r="C26" s="9" t="s">
        <v>103</v>
      </c>
      <c r="D26" s="9" t="s">
        <v>114</v>
      </c>
      <c r="E26" s="10">
        <v>22.8</v>
      </c>
      <c r="F26" s="12"/>
      <c r="G26" s="12" t="s">
        <v>164</v>
      </c>
      <c r="H26" s="13" t="s">
        <v>157</v>
      </c>
      <c r="I26" s="14" t="s">
        <v>537</v>
      </c>
      <c r="J26" s="15"/>
    </row>
    <row r="27" ht="14.25" customHeight="1">
      <c r="A27" s="9" t="s">
        <v>76</v>
      </c>
      <c r="B27" s="49" t="s">
        <v>546</v>
      </c>
      <c r="C27" s="9" t="s">
        <v>75</v>
      </c>
      <c r="D27" s="9" t="s">
        <v>114</v>
      </c>
      <c r="E27" s="10">
        <v>37.4</v>
      </c>
      <c r="F27" s="12"/>
      <c r="G27" s="12"/>
      <c r="H27" s="13"/>
      <c r="I27" s="14" t="s">
        <v>537</v>
      </c>
      <c r="J27" s="15"/>
    </row>
    <row r="28" ht="14.25" customHeight="1">
      <c r="A28" s="9" t="s">
        <v>380</v>
      </c>
      <c r="B28" s="49" t="s">
        <v>540</v>
      </c>
      <c r="C28" s="9" t="s">
        <v>76</v>
      </c>
      <c r="D28" s="9" t="s">
        <v>114</v>
      </c>
      <c r="E28" s="10">
        <v>39.4</v>
      </c>
      <c r="F28" s="12"/>
      <c r="G28" s="12"/>
      <c r="H28" s="13"/>
      <c r="I28" s="14" t="s">
        <v>183</v>
      </c>
    </row>
    <row r="29" ht="14.25" customHeight="1">
      <c r="A29" s="9" t="s">
        <v>77</v>
      </c>
      <c r="B29" s="49" t="s">
        <v>553</v>
      </c>
      <c r="C29" s="9" t="s">
        <v>380</v>
      </c>
      <c r="D29" s="9" t="s">
        <v>104</v>
      </c>
      <c r="E29" s="10">
        <v>4.6</v>
      </c>
      <c r="F29" s="12"/>
      <c r="G29" s="12"/>
      <c r="H29" s="13"/>
      <c r="I29" s="14" t="s">
        <v>177</v>
      </c>
    </row>
    <row r="30" ht="14.25" customHeight="1">
      <c r="A30" s="9" t="s">
        <v>79</v>
      </c>
      <c r="B30" s="49" t="s">
        <v>552</v>
      </c>
      <c r="C30" s="9" t="s">
        <v>77</v>
      </c>
      <c r="D30" s="9" t="s">
        <v>114</v>
      </c>
      <c r="E30" s="10">
        <v>35.4</v>
      </c>
      <c r="F30" s="12"/>
      <c r="G30" s="12"/>
      <c r="H30" s="13"/>
      <c r="I30" s="14" t="s">
        <v>183</v>
      </c>
    </row>
    <row r="31" ht="14.25" customHeight="1">
      <c r="A31" s="9" t="s">
        <v>82</v>
      </c>
      <c r="B31" s="49" t="s">
        <v>534</v>
      </c>
      <c r="C31" s="9" t="s">
        <v>79</v>
      </c>
      <c r="D31" s="9" t="s">
        <v>114</v>
      </c>
      <c r="E31" s="10">
        <v>21.0</v>
      </c>
      <c r="F31" s="12"/>
      <c r="G31" s="12"/>
      <c r="H31" s="13"/>
      <c r="I31" s="14" t="s">
        <v>531</v>
      </c>
    </row>
    <row r="32" ht="14.25" customHeight="1">
      <c r="A32" s="9" t="s">
        <v>84</v>
      </c>
      <c r="B32" s="49" t="s">
        <v>532</v>
      </c>
      <c r="C32" s="9" t="s">
        <v>82</v>
      </c>
      <c r="D32" s="9" t="s">
        <v>114</v>
      </c>
      <c r="E32" s="10">
        <v>73.2</v>
      </c>
      <c r="F32" s="12"/>
      <c r="G32" s="12"/>
      <c r="H32" s="13"/>
      <c r="I32" s="14" t="s">
        <v>531</v>
      </c>
    </row>
    <row r="33" ht="14.25" customHeight="1">
      <c r="A33" s="9" t="s">
        <v>386</v>
      </c>
      <c r="B33" s="49" t="s">
        <v>551</v>
      </c>
      <c r="C33" s="9" t="s">
        <v>84</v>
      </c>
      <c r="D33" s="7" t="s">
        <v>110</v>
      </c>
      <c r="E33" s="10">
        <v>277.0</v>
      </c>
      <c r="F33" s="12"/>
      <c r="G33" s="12"/>
      <c r="H33" s="13"/>
      <c r="I33" s="14" t="s">
        <v>183</v>
      </c>
    </row>
    <row r="34" ht="14.25" customHeight="1">
      <c r="A34" s="9" t="s">
        <v>387</v>
      </c>
      <c r="B34" s="49" t="s">
        <v>557</v>
      </c>
      <c r="C34" s="9" t="s">
        <v>386</v>
      </c>
      <c r="D34" s="9" t="s">
        <v>558</v>
      </c>
      <c r="E34" s="10">
        <v>30.9</v>
      </c>
      <c r="F34" s="12"/>
      <c r="G34" s="12"/>
      <c r="H34" s="13"/>
      <c r="I34" s="14" t="s">
        <v>177</v>
      </c>
    </row>
    <row r="35" ht="14.25" customHeight="1">
      <c r="A35" s="9" t="s">
        <v>388</v>
      </c>
      <c r="B35" s="49" t="s">
        <v>548</v>
      </c>
      <c r="C35" s="9" t="s">
        <v>103</v>
      </c>
      <c r="D35" s="9" t="s">
        <v>114</v>
      </c>
      <c r="E35" s="10">
        <v>14.1</v>
      </c>
      <c r="F35" s="12"/>
      <c r="G35" s="12"/>
      <c r="H35" s="13"/>
      <c r="I35" s="14" t="s">
        <v>537</v>
      </c>
    </row>
    <row r="36" ht="14.25" customHeight="1">
      <c r="A36" s="9" t="s">
        <v>389</v>
      </c>
      <c r="B36" s="49" t="s">
        <v>525</v>
      </c>
      <c r="C36" s="9" t="s">
        <v>387</v>
      </c>
      <c r="D36" s="9" t="s">
        <v>559</v>
      </c>
      <c r="E36" s="10">
        <v>87.9</v>
      </c>
      <c r="F36" s="12"/>
      <c r="G36" s="12"/>
      <c r="H36" s="13"/>
      <c r="I36" s="14" t="s">
        <v>524</v>
      </c>
    </row>
    <row r="37" ht="14.25" customHeight="1">
      <c r="A37" s="9" t="s">
        <v>445</v>
      </c>
      <c r="B37" s="49" t="s">
        <v>560</v>
      </c>
      <c r="C37" s="9" t="s">
        <v>389</v>
      </c>
      <c r="D37" s="9" t="s">
        <v>114</v>
      </c>
      <c r="E37" s="10">
        <v>48.4</v>
      </c>
      <c r="F37" s="12"/>
      <c r="G37" s="12"/>
      <c r="H37" s="13"/>
      <c r="I37" s="14" t="s">
        <v>561</v>
      </c>
    </row>
    <row r="38" ht="14.25" customHeight="1">
      <c r="A38" s="9" t="s">
        <v>446</v>
      </c>
      <c r="B38" s="49" t="s">
        <v>527</v>
      </c>
      <c r="C38" s="9" t="s">
        <v>445</v>
      </c>
      <c r="D38" s="9" t="s">
        <v>114</v>
      </c>
      <c r="E38" s="35">
        <f>62*1.21</f>
        <v>75.02</v>
      </c>
      <c r="F38" s="12"/>
      <c r="G38" s="12"/>
      <c r="H38" s="13"/>
      <c r="I38" s="14" t="s">
        <v>524</v>
      </c>
    </row>
    <row r="39" ht="14.25" customHeight="1">
      <c r="A39" s="9" t="s">
        <v>487</v>
      </c>
      <c r="B39" s="49" t="s">
        <v>556</v>
      </c>
      <c r="C39" s="9" t="s">
        <v>446</v>
      </c>
      <c r="D39" s="7" t="s">
        <v>110</v>
      </c>
      <c r="E39" s="35">
        <f>8.2*1.21</f>
        <v>9.922</v>
      </c>
      <c r="F39" s="12"/>
      <c r="G39" s="12"/>
      <c r="H39" s="13"/>
      <c r="I39" s="14" t="s">
        <v>193</v>
      </c>
    </row>
    <row r="40" ht="14.25" customHeight="1">
      <c r="A40" s="9" t="s">
        <v>488</v>
      </c>
      <c r="B40" s="49" t="s">
        <v>213</v>
      </c>
      <c r="C40" s="9" t="s">
        <v>487</v>
      </c>
      <c r="D40" s="7" t="s">
        <v>110</v>
      </c>
      <c r="E40" s="10">
        <v>56.6</v>
      </c>
      <c r="F40" s="12"/>
      <c r="G40" s="12"/>
      <c r="H40" s="13"/>
      <c r="I40" s="14" t="s">
        <v>193</v>
      </c>
    </row>
    <row r="41" ht="14.25" customHeight="1">
      <c r="B41" s="28"/>
      <c r="D41" s="28"/>
      <c r="E41" s="16">
        <f>SUM(E3:E40)</f>
        <v>1697.532</v>
      </c>
    </row>
    <row r="42" ht="14.25" customHeight="1">
      <c r="B42" s="28"/>
      <c r="D42" s="28"/>
    </row>
    <row r="43" ht="14.25" customHeight="1">
      <c r="B43" s="28"/>
      <c r="D43" s="29"/>
    </row>
    <row r="44" ht="14.25" customHeight="1">
      <c r="B44" s="28"/>
      <c r="D44" s="29"/>
    </row>
    <row r="45" ht="14.25" customHeight="1">
      <c r="B45" s="28"/>
      <c r="D45" s="33"/>
    </row>
    <row r="46" ht="14.25" customHeight="1">
      <c r="B46" s="28"/>
      <c r="D46" s="28"/>
    </row>
    <row r="47" ht="14.25" customHeight="1">
      <c r="B47" s="28" t="s">
        <v>89</v>
      </c>
      <c r="D47" s="29">
        <v>10.0</v>
      </c>
    </row>
    <row r="48" ht="14.25" customHeight="1">
      <c r="B48" s="28" t="s">
        <v>90</v>
      </c>
      <c r="D48" s="28">
        <v>1.0</v>
      </c>
    </row>
    <row r="49" ht="14.25" customHeight="1">
      <c r="B49" s="28" t="s">
        <v>91</v>
      </c>
      <c r="D49" s="29">
        <v>10.0</v>
      </c>
    </row>
    <row r="50" ht="14.25" customHeight="1">
      <c r="B50" s="28" t="s">
        <v>92</v>
      </c>
      <c r="D50" s="28">
        <f>+D49*D48*D47</f>
        <v>100</v>
      </c>
    </row>
    <row r="51" ht="14.25" customHeight="1">
      <c r="B51" s="28" t="s">
        <v>93</v>
      </c>
      <c r="D51" s="28">
        <f>+D50*3600</f>
        <v>360000</v>
      </c>
    </row>
    <row r="52" ht="14.25" customHeight="1">
      <c r="B52" s="28" t="s">
        <v>4</v>
      </c>
      <c r="D52" s="51">
        <v>1697.5</v>
      </c>
    </row>
    <row r="53" ht="14.25" customHeight="1">
      <c r="B53" s="28" t="s">
        <v>94</v>
      </c>
      <c r="D53" s="33">
        <f>+D51/D52</f>
        <v>212.0765832</v>
      </c>
    </row>
    <row r="54" ht="14.25" customHeight="1">
      <c r="B54" s="28"/>
      <c r="D54" s="28"/>
    </row>
    <row r="55" ht="14.25" customHeight="1">
      <c r="B55" s="28" t="s">
        <v>96</v>
      </c>
      <c r="D55" s="28" t="s">
        <v>97</v>
      </c>
    </row>
    <row r="56" ht="14.25" customHeight="1">
      <c r="B56" s="28" t="s">
        <v>98</v>
      </c>
      <c r="D56" s="29">
        <v>247.4</v>
      </c>
    </row>
    <row r="57" ht="14.25" customHeight="1">
      <c r="B57" s="28" t="s">
        <v>99</v>
      </c>
      <c r="D57" s="29">
        <f>D56*D47</f>
        <v>2474</v>
      </c>
    </row>
    <row r="58" ht="14.25" customHeight="1">
      <c r="B58" s="28" t="s">
        <v>95</v>
      </c>
      <c r="D58" s="33">
        <f>+D51/D57</f>
        <v>145.5133387</v>
      </c>
    </row>
    <row r="59" ht="14.25" customHeight="1">
      <c r="B59" s="28"/>
      <c r="D59" s="28"/>
    </row>
    <row r="60" ht="14.25" customHeight="1">
      <c r="B60" s="28" t="s">
        <v>100</v>
      </c>
      <c r="D60" s="33">
        <f>+D58*0.85</f>
        <v>123.6863379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8"/>
  <printOptions/>
  <pageMargins bottom="0.75" footer="0.0" header="0.0" left="0.7" right="0.7" top="0.75"/>
  <pageSetup orientation="landscape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0.71"/>
    <col customWidth="1" min="3" max="3" width="16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19.0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563</v>
      </c>
      <c r="C3" s="9" t="s">
        <v>103</v>
      </c>
      <c r="D3" s="9" t="s">
        <v>104</v>
      </c>
      <c r="E3" s="10">
        <v>4.8</v>
      </c>
      <c r="F3" s="12"/>
      <c r="G3" s="12" t="s">
        <v>105</v>
      </c>
      <c r="H3" s="13" t="s">
        <v>106</v>
      </c>
      <c r="I3" s="14" t="s">
        <v>177</v>
      </c>
      <c r="J3" s="15"/>
      <c r="K3" s="4"/>
    </row>
    <row r="4" ht="14.25" customHeight="1">
      <c r="A4" s="7" t="s">
        <v>16</v>
      </c>
      <c r="B4" s="49" t="s">
        <v>565</v>
      </c>
      <c r="C4" s="9" t="s">
        <v>103</v>
      </c>
      <c r="D4" s="9" t="s">
        <v>104</v>
      </c>
      <c r="E4" s="10">
        <v>4.8</v>
      </c>
      <c r="F4" s="12"/>
      <c r="G4" s="12" t="s">
        <v>105</v>
      </c>
      <c r="H4" s="13" t="s">
        <v>106</v>
      </c>
      <c r="I4" s="14" t="s">
        <v>177</v>
      </c>
      <c r="J4" s="15"/>
      <c r="K4" s="4"/>
    </row>
    <row r="5" ht="14.25" customHeight="1">
      <c r="A5" s="7" t="s">
        <v>20</v>
      </c>
      <c r="B5" s="49" t="s">
        <v>567</v>
      </c>
      <c r="C5" s="9" t="s">
        <v>103</v>
      </c>
      <c r="D5" s="9" t="s">
        <v>104</v>
      </c>
      <c r="E5" s="10">
        <v>30.0</v>
      </c>
      <c r="F5" s="12"/>
      <c r="G5" s="12" t="s">
        <v>105</v>
      </c>
      <c r="H5" s="13" t="s">
        <v>106</v>
      </c>
      <c r="I5" s="14" t="s">
        <v>183</v>
      </c>
      <c r="J5" s="15"/>
      <c r="K5" s="4"/>
    </row>
    <row r="6" ht="14.25" customHeight="1">
      <c r="A6" s="7" t="s">
        <v>24</v>
      </c>
      <c r="B6" s="49" t="s">
        <v>569</v>
      </c>
      <c r="C6" s="9" t="s">
        <v>20</v>
      </c>
      <c r="D6" s="7" t="s">
        <v>110</v>
      </c>
      <c r="E6" s="10">
        <v>40.0</v>
      </c>
      <c r="F6" s="12"/>
      <c r="G6" s="12" t="s">
        <v>117</v>
      </c>
      <c r="H6" s="13" t="s">
        <v>106</v>
      </c>
      <c r="I6" s="14" t="s">
        <v>531</v>
      </c>
      <c r="J6" s="15"/>
      <c r="K6" s="5"/>
    </row>
    <row r="7" ht="14.25" customHeight="1">
      <c r="A7" s="7" t="s">
        <v>25</v>
      </c>
      <c r="B7" s="49" t="s">
        <v>570</v>
      </c>
      <c r="C7" s="9" t="s">
        <v>103</v>
      </c>
      <c r="D7" s="7" t="s">
        <v>110</v>
      </c>
      <c r="E7" s="10">
        <v>10.0</v>
      </c>
      <c r="F7" s="12"/>
      <c r="G7" s="12" t="s">
        <v>117</v>
      </c>
      <c r="H7" s="13" t="s">
        <v>106</v>
      </c>
      <c r="I7" s="14" t="s">
        <v>189</v>
      </c>
      <c r="J7" s="15"/>
      <c r="K7" s="5"/>
    </row>
    <row r="8" ht="14.25" customHeight="1">
      <c r="A8" s="7" t="s">
        <v>28</v>
      </c>
      <c r="B8" s="49" t="s">
        <v>572</v>
      </c>
      <c r="C8" s="9" t="s">
        <v>25</v>
      </c>
      <c r="D8" s="7" t="s">
        <v>110</v>
      </c>
      <c r="E8" s="10">
        <v>143.4</v>
      </c>
      <c r="F8" s="36"/>
      <c r="G8" s="12" t="s">
        <v>123</v>
      </c>
      <c r="H8" s="13" t="s">
        <v>106</v>
      </c>
      <c r="I8" s="14" t="s">
        <v>189</v>
      </c>
      <c r="J8" s="15"/>
      <c r="K8" s="5"/>
      <c r="P8" s="19"/>
    </row>
    <row r="9" ht="14.25" customHeight="1">
      <c r="A9" s="7" t="s">
        <v>32</v>
      </c>
      <c r="B9" s="49" t="s">
        <v>541</v>
      </c>
      <c r="C9" s="9" t="s">
        <v>573</v>
      </c>
      <c r="D9" s="9" t="s">
        <v>114</v>
      </c>
      <c r="E9" s="10">
        <v>29.2</v>
      </c>
      <c r="F9" s="36"/>
      <c r="G9" s="12" t="s">
        <v>126</v>
      </c>
      <c r="H9" s="13" t="s">
        <v>127</v>
      </c>
      <c r="I9" s="14" t="s">
        <v>200</v>
      </c>
      <c r="J9" s="15"/>
      <c r="K9" s="5"/>
      <c r="P9" s="19"/>
    </row>
    <row r="10" ht="14.25" customHeight="1">
      <c r="A10" s="7" t="s">
        <v>34</v>
      </c>
      <c r="B10" s="49" t="s">
        <v>575</v>
      </c>
      <c r="C10" s="9" t="s">
        <v>32</v>
      </c>
      <c r="D10" s="9" t="s">
        <v>114</v>
      </c>
      <c r="E10" s="10">
        <v>18.0</v>
      </c>
      <c r="F10" s="12"/>
      <c r="G10" s="12" t="s">
        <v>105</v>
      </c>
      <c r="H10" s="13" t="s">
        <v>106</v>
      </c>
      <c r="I10" s="14" t="s">
        <v>200</v>
      </c>
      <c r="J10" s="15"/>
      <c r="K10" s="5"/>
      <c r="P10" s="19"/>
    </row>
    <row r="11" ht="14.25" customHeight="1">
      <c r="A11" s="7" t="s">
        <v>36</v>
      </c>
      <c r="B11" s="49" t="s">
        <v>211</v>
      </c>
      <c r="C11" s="9" t="s">
        <v>34</v>
      </c>
      <c r="D11" s="7" t="s">
        <v>110</v>
      </c>
      <c r="E11" s="10">
        <v>9.9</v>
      </c>
      <c r="F11" s="36"/>
      <c r="G11" s="12" t="s">
        <v>123</v>
      </c>
      <c r="H11" s="13" t="s">
        <v>106</v>
      </c>
      <c r="I11" s="14" t="s">
        <v>193</v>
      </c>
      <c r="J11" s="15"/>
      <c r="K11" s="5"/>
      <c r="P11" s="19"/>
    </row>
    <row r="12" ht="14.25" customHeight="1">
      <c r="A12" s="7" t="s">
        <v>38</v>
      </c>
      <c r="B12" s="49" t="s">
        <v>213</v>
      </c>
      <c r="C12" s="9" t="s">
        <v>36</v>
      </c>
      <c r="D12" s="7" t="s">
        <v>110</v>
      </c>
      <c r="E12" s="10">
        <v>48.7</v>
      </c>
      <c r="F12" s="36"/>
      <c r="G12" s="12" t="s">
        <v>123</v>
      </c>
      <c r="H12" s="13" t="s">
        <v>106</v>
      </c>
      <c r="I12" s="14" t="s">
        <v>193</v>
      </c>
      <c r="J12" s="15"/>
      <c r="K12" s="5"/>
      <c r="P12" s="19"/>
    </row>
    <row r="13" ht="14.25" customHeight="1">
      <c r="A13" s="7" t="s">
        <v>43</v>
      </c>
      <c r="B13" s="49" t="s">
        <v>579</v>
      </c>
      <c r="C13" s="9" t="s">
        <v>103</v>
      </c>
      <c r="D13" s="9" t="s">
        <v>104</v>
      </c>
      <c r="E13" s="10">
        <v>30.0</v>
      </c>
      <c r="F13" s="36"/>
      <c r="G13" s="12" t="s">
        <v>117</v>
      </c>
      <c r="H13" s="13" t="s">
        <v>106</v>
      </c>
      <c r="I13" s="14" t="s">
        <v>183</v>
      </c>
      <c r="J13" s="15"/>
      <c r="P13" s="19"/>
    </row>
    <row r="14" ht="14.25" customHeight="1">
      <c r="A14" s="7" t="s">
        <v>46</v>
      </c>
      <c r="B14" s="49" t="s">
        <v>574</v>
      </c>
      <c r="C14" s="9" t="s">
        <v>43</v>
      </c>
      <c r="D14" s="7" t="s">
        <v>110</v>
      </c>
      <c r="E14" s="10">
        <v>40.0</v>
      </c>
      <c r="F14" s="36"/>
      <c r="G14" s="20" t="s">
        <v>139</v>
      </c>
      <c r="H14" s="13" t="s">
        <v>106</v>
      </c>
      <c r="I14" s="14" t="s">
        <v>531</v>
      </c>
      <c r="J14" s="15"/>
      <c r="P14" s="19"/>
    </row>
    <row r="15" ht="14.25" customHeight="1">
      <c r="A15" s="7" t="s">
        <v>50</v>
      </c>
      <c r="B15" s="49" t="s">
        <v>577</v>
      </c>
      <c r="C15" s="9" t="s">
        <v>46</v>
      </c>
      <c r="D15" s="9" t="s">
        <v>134</v>
      </c>
      <c r="E15" s="10">
        <v>33.4</v>
      </c>
      <c r="F15" s="36"/>
      <c r="G15" s="12" t="s">
        <v>139</v>
      </c>
      <c r="H15" s="13" t="s">
        <v>106</v>
      </c>
      <c r="I15" s="14" t="s">
        <v>576</v>
      </c>
      <c r="J15" s="15"/>
    </row>
    <row r="16" ht="14.25" customHeight="1">
      <c r="A16" s="7" t="s">
        <v>52</v>
      </c>
      <c r="B16" s="49" t="s">
        <v>582</v>
      </c>
      <c r="C16" s="9" t="s">
        <v>103</v>
      </c>
      <c r="D16" s="9" t="s">
        <v>114</v>
      </c>
      <c r="E16" s="10">
        <v>59.6</v>
      </c>
      <c r="F16" s="36"/>
      <c r="G16" s="12" t="s">
        <v>139</v>
      </c>
      <c r="H16" s="13" t="s">
        <v>106</v>
      </c>
      <c r="I16" s="14" t="s">
        <v>189</v>
      </c>
      <c r="J16" s="15"/>
    </row>
    <row r="17" ht="14.25" customHeight="1">
      <c r="A17" s="7" t="s">
        <v>54</v>
      </c>
      <c r="B17" s="49" t="s">
        <v>554</v>
      </c>
      <c r="C17" s="9" t="s">
        <v>584</v>
      </c>
      <c r="D17" s="7" t="s">
        <v>110</v>
      </c>
      <c r="E17" s="10">
        <v>88.2</v>
      </c>
      <c r="F17" s="36"/>
      <c r="G17" s="20" t="s">
        <v>126</v>
      </c>
      <c r="H17" s="13" t="s">
        <v>106</v>
      </c>
      <c r="I17" s="14" t="s">
        <v>531</v>
      </c>
      <c r="J17" s="15"/>
    </row>
    <row r="18" ht="14.25" customHeight="1">
      <c r="A18" s="7" t="s">
        <v>56</v>
      </c>
      <c r="B18" s="49" t="s">
        <v>585</v>
      </c>
      <c r="C18" s="9" t="s">
        <v>586</v>
      </c>
      <c r="D18" s="9" t="s">
        <v>104</v>
      </c>
      <c r="E18" s="10">
        <v>43.6</v>
      </c>
      <c r="F18" s="36"/>
      <c r="G18" s="20" t="s">
        <v>126</v>
      </c>
      <c r="H18" s="13" t="s">
        <v>106</v>
      </c>
      <c r="I18" s="14" t="s">
        <v>177</v>
      </c>
      <c r="J18" s="15"/>
    </row>
    <row r="19" ht="14.25" customHeight="1">
      <c r="A19" s="7" t="s">
        <v>57</v>
      </c>
      <c r="B19" s="49" t="s">
        <v>571</v>
      </c>
      <c r="C19" s="9" t="s">
        <v>56</v>
      </c>
      <c r="D19" s="7" t="s">
        <v>110</v>
      </c>
      <c r="E19" s="10">
        <v>51.5</v>
      </c>
      <c r="F19" s="36"/>
      <c r="G19" s="12" t="s">
        <v>117</v>
      </c>
      <c r="H19" s="13" t="s">
        <v>127</v>
      </c>
      <c r="I19" s="14" t="s">
        <v>531</v>
      </c>
      <c r="J19" s="15"/>
    </row>
    <row r="20" ht="14.25" customHeight="1">
      <c r="A20" s="7" t="s">
        <v>60</v>
      </c>
      <c r="B20" s="49" t="s">
        <v>583</v>
      </c>
      <c r="C20" s="9" t="s">
        <v>103</v>
      </c>
      <c r="D20" s="9" t="s">
        <v>114</v>
      </c>
      <c r="E20" s="10">
        <v>40.4</v>
      </c>
      <c r="F20" s="36"/>
      <c r="G20" s="12" t="s">
        <v>153</v>
      </c>
      <c r="H20" s="13" t="s">
        <v>127</v>
      </c>
      <c r="I20" s="14" t="s">
        <v>537</v>
      </c>
      <c r="J20" s="15"/>
    </row>
    <row r="21" ht="14.25" customHeight="1">
      <c r="A21" s="7" t="s">
        <v>63</v>
      </c>
      <c r="B21" s="49" t="s">
        <v>580</v>
      </c>
      <c r="C21" s="9" t="s">
        <v>60</v>
      </c>
      <c r="D21" s="9" t="s">
        <v>114</v>
      </c>
      <c r="E21" s="10">
        <v>31.6</v>
      </c>
      <c r="F21" s="36"/>
      <c r="G21" s="12" t="s">
        <v>174</v>
      </c>
      <c r="H21" s="13" t="s">
        <v>157</v>
      </c>
      <c r="I21" s="14" t="s">
        <v>537</v>
      </c>
      <c r="J21" s="15"/>
    </row>
    <row r="22" ht="14.25" customHeight="1">
      <c r="A22" s="7" t="s">
        <v>66</v>
      </c>
      <c r="B22" s="49" t="s">
        <v>540</v>
      </c>
      <c r="C22" s="9" t="s">
        <v>63</v>
      </c>
      <c r="D22" s="9" t="s">
        <v>114</v>
      </c>
      <c r="E22" s="10">
        <v>33.8</v>
      </c>
      <c r="F22" s="12"/>
      <c r="G22" s="12" t="s">
        <v>105</v>
      </c>
      <c r="H22" s="13" t="s">
        <v>157</v>
      </c>
      <c r="I22" s="14" t="s">
        <v>537</v>
      </c>
      <c r="J22" s="15"/>
    </row>
    <row r="23" ht="14.25" customHeight="1">
      <c r="A23" s="7" t="s">
        <v>68</v>
      </c>
      <c r="B23" s="49" t="s">
        <v>588</v>
      </c>
      <c r="C23" s="9" t="s">
        <v>66</v>
      </c>
      <c r="D23" s="9" t="s">
        <v>104</v>
      </c>
      <c r="E23" s="10">
        <v>9.6</v>
      </c>
      <c r="F23" s="36"/>
      <c r="G23" s="20" t="s">
        <v>123</v>
      </c>
      <c r="H23" s="13" t="s">
        <v>157</v>
      </c>
      <c r="I23" s="14" t="s">
        <v>177</v>
      </c>
      <c r="J23" s="15"/>
    </row>
    <row r="24" ht="14.25" customHeight="1">
      <c r="A24" s="7" t="s">
        <v>70</v>
      </c>
      <c r="B24" s="49" t="s">
        <v>581</v>
      </c>
      <c r="C24" s="9" t="s">
        <v>103</v>
      </c>
      <c r="D24" s="9" t="s">
        <v>114</v>
      </c>
      <c r="E24" s="10">
        <v>42.4</v>
      </c>
      <c r="F24" s="12"/>
      <c r="G24" s="12" t="s">
        <v>156</v>
      </c>
      <c r="H24" s="13" t="s">
        <v>157</v>
      </c>
      <c r="I24" s="14" t="s">
        <v>537</v>
      </c>
      <c r="J24" s="15"/>
    </row>
    <row r="25" ht="14.25" customHeight="1">
      <c r="A25" s="7" t="s">
        <v>71</v>
      </c>
      <c r="B25" s="49" t="s">
        <v>532</v>
      </c>
      <c r="C25" s="9" t="s">
        <v>70</v>
      </c>
      <c r="D25" s="9" t="s">
        <v>114</v>
      </c>
      <c r="E25" s="10">
        <v>67.6</v>
      </c>
      <c r="F25" s="12"/>
      <c r="G25" s="12" t="s">
        <v>156</v>
      </c>
      <c r="H25" s="13" t="s">
        <v>157</v>
      </c>
      <c r="I25" s="14" t="s">
        <v>200</v>
      </c>
      <c r="J25" s="15"/>
    </row>
    <row r="26" ht="14.25" customHeight="1">
      <c r="A26" s="7" t="s">
        <v>75</v>
      </c>
      <c r="B26" s="49" t="s">
        <v>589</v>
      </c>
      <c r="C26" s="9" t="s">
        <v>71</v>
      </c>
      <c r="D26" s="9" t="s">
        <v>114</v>
      </c>
      <c r="E26" s="10">
        <v>35.4</v>
      </c>
      <c r="F26" s="12"/>
      <c r="G26" s="12" t="s">
        <v>164</v>
      </c>
      <c r="H26" s="13" t="s">
        <v>157</v>
      </c>
      <c r="I26" s="14" t="s">
        <v>200</v>
      </c>
      <c r="J26" s="15"/>
    </row>
    <row r="27" ht="14.25" customHeight="1">
      <c r="A27" s="9" t="s">
        <v>76</v>
      </c>
      <c r="B27" s="49" t="s">
        <v>551</v>
      </c>
      <c r="C27" s="9" t="s">
        <v>75</v>
      </c>
      <c r="D27" s="9" t="s">
        <v>114</v>
      </c>
      <c r="E27" s="10">
        <v>211.8</v>
      </c>
      <c r="F27" s="12"/>
      <c r="G27" s="12"/>
      <c r="H27" s="13"/>
      <c r="I27" s="14" t="s">
        <v>183</v>
      </c>
      <c r="J27" s="15"/>
    </row>
    <row r="28" ht="14.25" customHeight="1">
      <c r="A28" s="9" t="s">
        <v>380</v>
      </c>
      <c r="B28" s="49" t="s">
        <v>590</v>
      </c>
      <c r="C28" s="9" t="s">
        <v>76</v>
      </c>
      <c r="D28" s="7" t="s">
        <v>110</v>
      </c>
      <c r="E28" s="10">
        <v>139.2</v>
      </c>
      <c r="F28" s="12"/>
      <c r="G28" s="12"/>
      <c r="H28" s="13"/>
      <c r="I28" s="14" t="s">
        <v>193</v>
      </c>
    </row>
    <row r="29" ht="14.25" customHeight="1">
      <c r="A29" s="9" t="s">
        <v>77</v>
      </c>
      <c r="B29" s="49" t="s">
        <v>591</v>
      </c>
      <c r="C29" s="9" t="s">
        <v>380</v>
      </c>
      <c r="D29" s="9" t="s">
        <v>104</v>
      </c>
      <c r="E29" s="10">
        <v>60.0</v>
      </c>
      <c r="F29" s="12"/>
      <c r="G29" s="12"/>
      <c r="H29" s="13"/>
      <c r="I29" s="14" t="s">
        <v>177</v>
      </c>
    </row>
    <row r="30" ht="14.25" customHeight="1">
      <c r="A30" s="9" t="s">
        <v>79</v>
      </c>
      <c r="B30" s="49" t="s">
        <v>525</v>
      </c>
      <c r="C30" s="9" t="s">
        <v>77</v>
      </c>
      <c r="D30" s="9" t="s">
        <v>559</v>
      </c>
      <c r="E30" s="10">
        <v>92.8</v>
      </c>
      <c r="F30" s="12"/>
      <c r="G30" s="12"/>
      <c r="H30" s="13"/>
      <c r="I30" s="14" t="s">
        <v>564</v>
      </c>
    </row>
    <row r="31" ht="14.25" customHeight="1">
      <c r="A31" s="9" t="s">
        <v>82</v>
      </c>
      <c r="B31" s="49" t="s">
        <v>592</v>
      </c>
      <c r="C31" s="9" t="s">
        <v>79</v>
      </c>
      <c r="D31" s="9" t="s">
        <v>114</v>
      </c>
      <c r="E31" s="10">
        <v>154.0</v>
      </c>
      <c r="F31" s="12"/>
      <c r="G31" s="12"/>
      <c r="H31" s="13"/>
      <c r="I31" s="14" t="s">
        <v>593</v>
      </c>
    </row>
    <row r="32" ht="14.25" customHeight="1">
      <c r="A32" s="9" t="s">
        <v>84</v>
      </c>
      <c r="B32" s="49" t="s">
        <v>566</v>
      </c>
      <c r="C32" s="9" t="s">
        <v>82</v>
      </c>
      <c r="D32" s="9" t="s">
        <v>114</v>
      </c>
      <c r="E32" s="10">
        <v>88.1</v>
      </c>
      <c r="F32" s="12"/>
      <c r="G32" s="12"/>
      <c r="H32" s="13"/>
      <c r="I32" s="14" t="s">
        <v>564</v>
      </c>
    </row>
    <row r="33" ht="14.25" customHeight="1">
      <c r="A33" s="9" t="s">
        <v>386</v>
      </c>
      <c r="B33" s="49" t="s">
        <v>312</v>
      </c>
      <c r="C33" s="9" t="s">
        <v>84</v>
      </c>
      <c r="D33" s="9" t="s">
        <v>137</v>
      </c>
      <c r="E33" s="10">
        <v>103.4</v>
      </c>
      <c r="F33" s="12"/>
      <c r="G33" s="12"/>
      <c r="H33" s="13"/>
      <c r="I33" s="14" t="s">
        <v>594</v>
      </c>
    </row>
    <row r="34" ht="14.25" customHeight="1">
      <c r="A34" s="93" t="s">
        <v>387</v>
      </c>
      <c r="B34" s="115" t="s">
        <v>548</v>
      </c>
      <c r="C34" s="93" t="s">
        <v>103</v>
      </c>
      <c r="D34" s="93" t="s">
        <v>114</v>
      </c>
      <c r="E34" s="10">
        <v>14.3</v>
      </c>
      <c r="F34" s="87"/>
      <c r="G34" s="87"/>
      <c r="H34" s="88"/>
      <c r="I34" s="138" t="s">
        <v>537</v>
      </c>
    </row>
    <row r="35" ht="14.25" customHeight="1">
      <c r="A35" s="93" t="s">
        <v>388</v>
      </c>
      <c r="B35" s="115" t="s">
        <v>595</v>
      </c>
      <c r="C35" s="93" t="s">
        <v>386</v>
      </c>
      <c r="D35" s="93" t="s">
        <v>137</v>
      </c>
      <c r="E35" s="10">
        <v>80.0</v>
      </c>
      <c r="F35" s="87"/>
      <c r="G35" s="87"/>
      <c r="H35" s="87"/>
      <c r="I35" s="138" t="s">
        <v>594</v>
      </c>
    </row>
    <row r="36" ht="14.25" customHeight="1">
      <c r="A36" s="93" t="s">
        <v>389</v>
      </c>
      <c r="B36" s="115" t="s">
        <v>587</v>
      </c>
      <c r="C36" s="93" t="s">
        <v>76</v>
      </c>
      <c r="D36" s="93" t="s">
        <v>114</v>
      </c>
      <c r="E36" s="10">
        <v>139.7</v>
      </c>
      <c r="F36" s="87"/>
      <c r="G36" s="87"/>
      <c r="H36" s="87"/>
      <c r="I36" s="138" t="s">
        <v>183</v>
      </c>
    </row>
    <row r="37" ht="14.25" customHeight="1">
      <c r="A37" s="106"/>
      <c r="B37" s="107"/>
      <c r="C37" s="106"/>
      <c r="D37" s="106"/>
      <c r="E37" s="139">
        <f>SUM(E3:E36)*1.21</f>
        <v>2455.332</v>
      </c>
      <c r="F37" s="15"/>
      <c r="G37" s="15"/>
      <c r="H37" s="15"/>
      <c r="I37" s="106"/>
    </row>
    <row r="38" ht="14.25" customHeight="1">
      <c r="A38" s="106"/>
      <c r="B38" s="107"/>
      <c r="C38" s="106"/>
      <c r="D38" s="106"/>
      <c r="E38" s="140"/>
      <c r="F38" s="15"/>
      <c r="G38" s="15"/>
      <c r="H38" s="15"/>
      <c r="I38" s="106"/>
    </row>
    <row r="39" ht="14.25" customHeight="1">
      <c r="A39" s="106"/>
      <c r="B39" s="107"/>
      <c r="C39" s="106"/>
      <c r="D39" s="15"/>
      <c r="E39" s="140"/>
      <c r="F39" s="15"/>
      <c r="G39" s="15"/>
      <c r="H39" s="15"/>
      <c r="I39" s="106"/>
    </row>
    <row r="40" ht="14.25" customHeight="1">
      <c r="A40" s="106"/>
      <c r="B40" s="107"/>
      <c r="C40" s="106"/>
      <c r="D40" s="15"/>
      <c r="E40" s="139"/>
      <c r="F40" s="15"/>
      <c r="G40" s="15"/>
      <c r="H40" s="15"/>
      <c r="I40" s="106"/>
    </row>
    <row r="41" ht="14.25" customHeight="1">
      <c r="B41" s="28"/>
      <c r="D41" s="28"/>
    </row>
    <row r="42" ht="14.25" customHeight="1">
      <c r="B42" s="28"/>
      <c r="D42" s="28"/>
    </row>
    <row r="43" ht="14.25" customHeight="1">
      <c r="B43" s="28"/>
      <c r="D43" s="29"/>
    </row>
    <row r="44" ht="14.25" customHeight="1">
      <c r="B44" s="28"/>
      <c r="D44" s="29"/>
    </row>
    <row r="45" ht="14.25" customHeight="1">
      <c r="B45" s="28"/>
      <c r="D45" s="33"/>
    </row>
    <row r="46" ht="14.25" customHeight="1">
      <c r="B46" s="28"/>
      <c r="D46" s="28"/>
    </row>
    <row r="47" ht="14.25" customHeight="1">
      <c r="B47" s="28" t="s">
        <v>89</v>
      </c>
      <c r="D47" s="29">
        <v>10.0</v>
      </c>
    </row>
    <row r="48" ht="14.25" customHeight="1">
      <c r="B48" s="28" t="s">
        <v>90</v>
      </c>
      <c r="D48" s="29">
        <v>1.0</v>
      </c>
    </row>
    <row r="49" ht="14.25" customHeight="1">
      <c r="B49" s="28" t="s">
        <v>91</v>
      </c>
      <c r="D49" s="29">
        <v>7.5</v>
      </c>
    </row>
    <row r="50" ht="14.25" customHeight="1">
      <c r="B50" s="28" t="s">
        <v>92</v>
      </c>
      <c r="D50" s="30">
        <f>+D49*D48*D47</f>
        <v>75</v>
      </c>
    </row>
    <row r="51" ht="14.25" customHeight="1">
      <c r="B51" s="28" t="s">
        <v>93</v>
      </c>
      <c r="D51" s="30">
        <f>+D50*3600</f>
        <v>270000</v>
      </c>
    </row>
    <row r="52" ht="14.25" customHeight="1">
      <c r="B52" s="28" t="s">
        <v>4</v>
      </c>
      <c r="D52" s="31">
        <f>E37</f>
        <v>2455.332</v>
      </c>
    </row>
    <row r="53" ht="14.25" customHeight="1">
      <c r="B53" s="28" t="s">
        <v>94</v>
      </c>
      <c r="D53" s="32">
        <f>+D51/D52</f>
        <v>109.9647624</v>
      </c>
      <c r="E53" s="28" t="s">
        <v>95</v>
      </c>
      <c r="F53" s="6">
        <f>D53*0.9</f>
        <v>98.96828616</v>
      </c>
    </row>
    <row r="54" ht="14.25" customHeight="1">
      <c r="B54" s="28"/>
      <c r="D54" s="28"/>
    </row>
    <row r="55" ht="14.25" customHeight="1">
      <c r="B55" s="28" t="s">
        <v>96</v>
      </c>
      <c r="D55" s="28" t="s">
        <v>97</v>
      </c>
    </row>
    <row r="56" ht="14.25" customHeight="1">
      <c r="B56" s="28" t="s">
        <v>98</v>
      </c>
      <c r="D56" s="29">
        <v>105.9</v>
      </c>
    </row>
    <row r="57" ht="14.25" customHeight="1">
      <c r="B57" s="28" t="s">
        <v>99</v>
      </c>
      <c r="D57" s="29">
        <f>D56*D47</f>
        <v>1059</v>
      </c>
    </row>
    <row r="58" ht="14.25" customHeight="1">
      <c r="B58" s="28" t="s">
        <v>95</v>
      </c>
      <c r="D58" s="33">
        <f>+D51/D57</f>
        <v>254.9575071</v>
      </c>
    </row>
    <row r="59" ht="14.25" customHeight="1">
      <c r="B59" s="28"/>
      <c r="D59" s="28"/>
    </row>
    <row r="60" ht="14.25" customHeight="1">
      <c r="B60" s="28" t="s">
        <v>100</v>
      </c>
      <c r="D60" s="33">
        <f>+D58*0.85</f>
        <v>216.713881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8"/>
  <printOptions/>
  <pageMargins bottom="0.75" footer="0.0" header="0.0" left="0.7" right="0.7" top="0.75"/>
  <pageSetup orientation="landscape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3.43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16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26" t="s">
        <v>176</v>
      </c>
      <c r="C3" s="9" t="s">
        <v>103</v>
      </c>
      <c r="D3" s="9" t="s">
        <v>104</v>
      </c>
      <c r="E3" s="10">
        <v>4.8</v>
      </c>
      <c r="F3" s="12"/>
      <c r="G3" s="12" t="s">
        <v>105</v>
      </c>
      <c r="H3" s="13"/>
      <c r="I3" s="14" t="s">
        <v>598</v>
      </c>
      <c r="J3" s="15"/>
      <c r="K3" s="4"/>
    </row>
    <row r="4" ht="14.25" customHeight="1">
      <c r="A4" s="7" t="s">
        <v>16</v>
      </c>
      <c r="B4" s="49" t="s">
        <v>526</v>
      </c>
      <c r="C4" s="9" t="s">
        <v>103</v>
      </c>
      <c r="D4" s="9" t="s">
        <v>104</v>
      </c>
      <c r="E4" s="10">
        <v>4.8</v>
      </c>
      <c r="F4" s="12"/>
      <c r="G4" s="12" t="s">
        <v>105</v>
      </c>
      <c r="H4" s="13"/>
      <c r="I4" s="14" t="s">
        <v>598</v>
      </c>
      <c r="J4" s="15"/>
      <c r="K4" s="4"/>
    </row>
    <row r="5" ht="14.25" customHeight="1">
      <c r="A5" s="7" t="s">
        <v>20</v>
      </c>
      <c r="B5" s="49" t="s">
        <v>599</v>
      </c>
      <c r="C5" s="9" t="s">
        <v>103</v>
      </c>
      <c r="D5" s="7" t="s">
        <v>110</v>
      </c>
      <c r="E5" s="10">
        <v>10.0</v>
      </c>
      <c r="F5" s="12"/>
      <c r="G5" s="12" t="s">
        <v>105</v>
      </c>
      <c r="H5" s="13"/>
      <c r="I5" s="14" t="s">
        <v>537</v>
      </c>
      <c r="J5" s="15"/>
      <c r="K5" s="4"/>
    </row>
    <row r="6" ht="14.25" customHeight="1">
      <c r="A6" s="7" t="s">
        <v>24</v>
      </c>
      <c r="B6" s="49" t="s">
        <v>600</v>
      </c>
      <c r="C6" s="9" t="s">
        <v>20</v>
      </c>
      <c r="D6" s="7" t="s">
        <v>110</v>
      </c>
      <c r="E6" s="10">
        <v>89.4</v>
      </c>
      <c r="F6" s="12"/>
      <c r="G6" s="12" t="s">
        <v>117</v>
      </c>
      <c r="H6" s="13"/>
      <c r="I6" s="14" t="s">
        <v>601</v>
      </c>
      <c r="J6" s="15"/>
      <c r="K6" s="5"/>
    </row>
    <row r="7" ht="14.25" customHeight="1">
      <c r="A7" s="7" t="s">
        <v>25</v>
      </c>
      <c r="B7" s="49" t="s">
        <v>541</v>
      </c>
      <c r="C7" s="9" t="s">
        <v>573</v>
      </c>
      <c r="D7" s="9" t="s">
        <v>114</v>
      </c>
      <c r="E7" s="10">
        <v>24.2</v>
      </c>
      <c r="F7" s="12"/>
      <c r="G7" s="12" t="s">
        <v>117</v>
      </c>
      <c r="H7" s="13"/>
      <c r="I7" s="14" t="s">
        <v>200</v>
      </c>
      <c r="J7" s="15"/>
      <c r="K7" s="5"/>
    </row>
    <row r="8" ht="14.25" customHeight="1">
      <c r="A8" s="7" t="s">
        <v>28</v>
      </c>
      <c r="B8" s="49" t="s">
        <v>603</v>
      </c>
      <c r="C8" s="9" t="s">
        <v>25</v>
      </c>
      <c r="D8" s="9" t="s">
        <v>114</v>
      </c>
      <c r="E8" s="10">
        <v>25.8</v>
      </c>
      <c r="F8" s="36"/>
      <c r="G8" s="12" t="s">
        <v>123</v>
      </c>
      <c r="H8" s="13"/>
      <c r="I8" s="14" t="s">
        <v>200</v>
      </c>
      <c r="J8" s="15"/>
      <c r="K8" s="5"/>
      <c r="P8" s="19"/>
    </row>
    <row r="9" ht="14.25" customHeight="1">
      <c r="A9" s="7" t="s">
        <v>32</v>
      </c>
      <c r="B9" s="49" t="s">
        <v>556</v>
      </c>
      <c r="C9" s="9" t="s">
        <v>28</v>
      </c>
      <c r="D9" s="7" t="s">
        <v>110</v>
      </c>
      <c r="E9" s="10">
        <v>13.3</v>
      </c>
      <c r="F9" s="36"/>
      <c r="G9" s="12" t="s">
        <v>126</v>
      </c>
      <c r="H9" s="13"/>
      <c r="I9" s="14" t="s">
        <v>193</v>
      </c>
      <c r="J9" s="15"/>
      <c r="K9" s="5"/>
      <c r="P9" s="19"/>
    </row>
    <row r="10" ht="14.25" customHeight="1">
      <c r="A10" s="7" t="s">
        <v>34</v>
      </c>
      <c r="B10" s="49" t="s">
        <v>213</v>
      </c>
      <c r="C10" s="9" t="s">
        <v>32</v>
      </c>
      <c r="D10" s="7" t="s">
        <v>110</v>
      </c>
      <c r="E10" s="10">
        <v>56.6</v>
      </c>
      <c r="F10" s="12"/>
      <c r="G10" s="12" t="s">
        <v>105</v>
      </c>
      <c r="H10" s="13"/>
      <c r="I10" s="14" t="s">
        <v>193</v>
      </c>
      <c r="J10" s="15"/>
      <c r="K10" s="5"/>
      <c r="P10" s="19"/>
    </row>
    <row r="11" ht="14.25" customHeight="1">
      <c r="A11" s="7" t="s">
        <v>36</v>
      </c>
      <c r="B11" s="49" t="s">
        <v>547</v>
      </c>
      <c r="C11" s="9" t="s">
        <v>103</v>
      </c>
      <c r="D11" s="9" t="s">
        <v>604</v>
      </c>
      <c r="E11" s="10">
        <v>33.4</v>
      </c>
      <c r="F11" s="36"/>
      <c r="G11" s="12" t="s">
        <v>123</v>
      </c>
      <c r="H11" s="13"/>
      <c r="I11" s="14" t="s">
        <v>576</v>
      </c>
      <c r="J11" s="15"/>
      <c r="K11" s="5"/>
      <c r="P11" s="19"/>
    </row>
    <row r="12" ht="14.25" customHeight="1">
      <c r="A12" s="7" t="s">
        <v>38</v>
      </c>
      <c r="B12" s="49" t="s">
        <v>538</v>
      </c>
      <c r="C12" s="9" t="s">
        <v>103</v>
      </c>
      <c r="D12" s="9" t="s">
        <v>114</v>
      </c>
      <c r="E12" s="10">
        <v>35.4</v>
      </c>
      <c r="F12" s="36"/>
      <c r="G12" s="12" t="s">
        <v>123</v>
      </c>
      <c r="H12" s="13"/>
      <c r="I12" s="14" t="s">
        <v>200</v>
      </c>
      <c r="J12" s="15"/>
      <c r="K12" s="5"/>
      <c r="P12" s="19"/>
    </row>
    <row r="13" ht="14.25" customHeight="1">
      <c r="A13" s="7" t="s">
        <v>43</v>
      </c>
      <c r="B13" s="49" t="s">
        <v>605</v>
      </c>
      <c r="C13" s="9" t="s">
        <v>38</v>
      </c>
      <c r="D13" s="7" t="s">
        <v>110</v>
      </c>
      <c r="E13" s="10">
        <v>20.6</v>
      </c>
      <c r="F13" s="36"/>
      <c r="G13" s="12" t="s">
        <v>117</v>
      </c>
      <c r="H13" s="13"/>
      <c r="I13" s="14" t="s">
        <v>537</v>
      </c>
      <c r="J13" s="15"/>
      <c r="P13" s="19"/>
    </row>
    <row r="14" ht="14.25" customHeight="1">
      <c r="A14" s="7" t="s">
        <v>46</v>
      </c>
      <c r="B14" s="49" t="s">
        <v>588</v>
      </c>
      <c r="C14" s="9" t="s">
        <v>43</v>
      </c>
      <c r="D14" s="9" t="s">
        <v>104</v>
      </c>
      <c r="E14" s="10">
        <v>5.0</v>
      </c>
      <c r="F14" s="36"/>
      <c r="G14" s="20" t="s">
        <v>139</v>
      </c>
      <c r="H14" s="13"/>
      <c r="I14" s="14" t="s">
        <v>598</v>
      </c>
      <c r="J14" s="15"/>
      <c r="P14" s="19"/>
    </row>
    <row r="15" ht="14.25" customHeight="1">
      <c r="A15" s="7" t="s">
        <v>50</v>
      </c>
      <c r="B15" s="49" t="s">
        <v>552</v>
      </c>
      <c r="C15" s="9" t="s">
        <v>103</v>
      </c>
      <c r="D15" s="7" t="s">
        <v>110</v>
      </c>
      <c r="E15" s="10">
        <v>10.0</v>
      </c>
      <c r="F15" s="36"/>
      <c r="G15" s="12" t="s">
        <v>139</v>
      </c>
      <c r="H15" s="13"/>
      <c r="I15" s="14" t="s">
        <v>537</v>
      </c>
      <c r="J15" s="15"/>
    </row>
    <row r="16" ht="14.25" customHeight="1">
      <c r="A16" s="7" t="s">
        <v>52</v>
      </c>
      <c r="B16" s="49" t="s">
        <v>554</v>
      </c>
      <c r="C16" s="9" t="s">
        <v>512</v>
      </c>
      <c r="D16" s="7" t="s">
        <v>110</v>
      </c>
      <c r="E16" s="10">
        <v>145.2</v>
      </c>
      <c r="F16" s="36"/>
      <c r="G16" s="12" t="s">
        <v>139</v>
      </c>
      <c r="H16" s="13"/>
      <c r="I16" s="14" t="s">
        <v>531</v>
      </c>
      <c r="J16" s="15"/>
    </row>
    <row r="17" ht="14.25" customHeight="1">
      <c r="A17" s="7" t="s">
        <v>54</v>
      </c>
      <c r="B17" s="49" t="s">
        <v>606</v>
      </c>
      <c r="C17" s="9" t="s">
        <v>52</v>
      </c>
      <c r="D17" s="9" t="s">
        <v>104</v>
      </c>
      <c r="E17" s="10">
        <v>32.9</v>
      </c>
      <c r="F17" s="36"/>
      <c r="G17" s="20" t="s">
        <v>126</v>
      </c>
      <c r="H17" s="13"/>
      <c r="I17" s="14" t="s">
        <v>598</v>
      </c>
      <c r="J17" s="15"/>
    </row>
    <row r="18" ht="14.25" customHeight="1">
      <c r="A18" s="7" t="s">
        <v>56</v>
      </c>
      <c r="B18" s="49" t="s">
        <v>571</v>
      </c>
      <c r="C18" s="9" t="s">
        <v>54</v>
      </c>
      <c r="D18" s="7" t="s">
        <v>110</v>
      </c>
      <c r="E18" s="10">
        <v>44.9</v>
      </c>
      <c r="F18" s="36"/>
      <c r="G18" s="20" t="s">
        <v>126</v>
      </c>
      <c r="H18" s="13"/>
      <c r="I18" s="14" t="s">
        <v>531</v>
      </c>
      <c r="J18" s="15"/>
    </row>
    <row r="19" ht="14.25" customHeight="1">
      <c r="A19" s="7" t="s">
        <v>57</v>
      </c>
      <c r="B19" s="49" t="s">
        <v>538</v>
      </c>
      <c r="C19" s="9" t="s">
        <v>103</v>
      </c>
      <c r="D19" s="9" t="s">
        <v>114</v>
      </c>
      <c r="E19" s="10">
        <v>35.4</v>
      </c>
      <c r="F19" s="36"/>
      <c r="G19" s="12" t="s">
        <v>117</v>
      </c>
      <c r="H19" s="13"/>
      <c r="I19" s="14" t="s">
        <v>200</v>
      </c>
      <c r="J19" s="15"/>
    </row>
    <row r="20" ht="14.25" customHeight="1">
      <c r="A20" s="7" t="s">
        <v>60</v>
      </c>
      <c r="B20" s="49" t="s">
        <v>540</v>
      </c>
      <c r="C20" s="9" t="s">
        <v>57</v>
      </c>
      <c r="D20" s="7" t="s">
        <v>110</v>
      </c>
      <c r="E20" s="10">
        <v>20.6</v>
      </c>
      <c r="F20" s="36"/>
      <c r="G20" s="12" t="s">
        <v>153</v>
      </c>
      <c r="H20" s="13"/>
      <c r="I20" s="14" t="s">
        <v>601</v>
      </c>
      <c r="J20" s="15"/>
    </row>
    <row r="21" ht="14.25" customHeight="1">
      <c r="A21" s="7" t="s">
        <v>63</v>
      </c>
      <c r="B21" s="49" t="s">
        <v>553</v>
      </c>
      <c r="C21" s="9" t="s">
        <v>60</v>
      </c>
      <c r="D21" s="9" t="s">
        <v>104</v>
      </c>
      <c r="E21" s="10">
        <v>5.0</v>
      </c>
      <c r="F21" s="36"/>
      <c r="G21" s="12" t="s">
        <v>174</v>
      </c>
      <c r="H21" s="13"/>
      <c r="I21" s="14" t="s">
        <v>598</v>
      </c>
      <c r="J21" s="15"/>
    </row>
    <row r="22" ht="14.25" customHeight="1">
      <c r="A22" s="7" t="s">
        <v>66</v>
      </c>
      <c r="B22" s="49" t="s">
        <v>607</v>
      </c>
      <c r="C22" s="9" t="s">
        <v>103</v>
      </c>
      <c r="D22" s="7" t="s">
        <v>110</v>
      </c>
      <c r="E22" s="10">
        <v>10.0</v>
      </c>
      <c r="F22" s="12"/>
      <c r="G22" s="12" t="s">
        <v>105</v>
      </c>
      <c r="H22" s="13"/>
      <c r="I22" s="14" t="s">
        <v>601</v>
      </c>
      <c r="J22" s="15"/>
    </row>
    <row r="23" ht="14.25" customHeight="1">
      <c r="A23" s="7" t="s">
        <v>68</v>
      </c>
      <c r="B23" s="49" t="s">
        <v>609</v>
      </c>
      <c r="C23" s="9" t="s">
        <v>610</v>
      </c>
      <c r="D23" s="7" t="s">
        <v>110</v>
      </c>
      <c r="E23" s="10">
        <v>193.0</v>
      </c>
      <c r="F23" s="36"/>
      <c r="G23" s="20" t="s">
        <v>123</v>
      </c>
      <c r="H23" s="13"/>
      <c r="I23" s="14" t="s">
        <v>189</v>
      </c>
      <c r="J23" s="15"/>
    </row>
    <row r="24" ht="14.25" customHeight="1">
      <c r="A24" s="7" t="s">
        <v>70</v>
      </c>
      <c r="B24" s="49" t="s">
        <v>611</v>
      </c>
      <c r="C24" s="9" t="s">
        <v>68</v>
      </c>
      <c r="D24" s="7" t="s">
        <v>110</v>
      </c>
      <c r="E24" s="10">
        <v>204.0</v>
      </c>
      <c r="F24" s="12"/>
      <c r="G24" s="12" t="s">
        <v>156</v>
      </c>
      <c r="H24" s="13"/>
      <c r="I24" s="14" t="s">
        <v>193</v>
      </c>
      <c r="J24" s="15"/>
    </row>
    <row r="25" ht="14.25" customHeight="1">
      <c r="A25" s="7" t="s">
        <v>71</v>
      </c>
      <c r="B25" s="49" t="s">
        <v>557</v>
      </c>
      <c r="C25" s="9" t="s">
        <v>70</v>
      </c>
      <c r="D25" s="9" t="s">
        <v>104</v>
      </c>
      <c r="E25" s="10">
        <v>36.8</v>
      </c>
      <c r="F25" s="12"/>
      <c r="G25" s="12" t="s">
        <v>156</v>
      </c>
      <c r="H25" s="13"/>
      <c r="I25" s="14" t="s">
        <v>598</v>
      </c>
      <c r="J25" s="15"/>
    </row>
    <row r="26" ht="14.25" customHeight="1">
      <c r="A26" s="7" t="s">
        <v>75</v>
      </c>
      <c r="B26" s="49" t="s">
        <v>222</v>
      </c>
      <c r="C26" s="9" t="s">
        <v>103</v>
      </c>
      <c r="D26" s="9" t="s">
        <v>114</v>
      </c>
      <c r="E26" s="10">
        <v>14.1</v>
      </c>
      <c r="F26" s="12"/>
      <c r="G26" s="12" t="s">
        <v>164</v>
      </c>
      <c r="H26" s="13"/>
      <c r="I26" s="14" t="s">
        <v>564</v>
      </c>
      <c r="J26" s="15"/>
    </row>
    <row r="27" ht="14.25" customHeight="1">
      <c r="A27" s="9" t="s">
        <v>76</v>
      </c>
      <c r="B27" s="49" t="s">
        <v>525</v>
      </c>
      <c r="C27" s="9" t="s">
        <v>75</v>
      </c>
      <c r="D27" s="9" t="s">
        <v>612</v>
      </c>
      <c r="E27" s="10">
        <v>37.4</v>
      </c>
      <c r="F27" s="12"/>
      <c r="G27" s="12"/>
      <c r="H27" s="13"/>
      <c r="I27" s="14" t="s">
        <v>564</v>
      </c>
      <c r="J27" s="15"/>
    </row>
    <row r="28" ht="14.25" customHeight="1">
      <c r="A28" s="9" t="s">
        <v>380</v>
      </c>
      <c r="B28" s="49" t="s">
        <v>592</v>
      </c>
      <c r="C28" s="9" t="s">
        <v>76</v>
      </c>
      <c r="D28" s="9" t="s">
        <v>114</v>
      </c>
      <c r="E28" s="10">
        <v>51.8</v>
      </c>
      <c r="F28" s="12"/>
      <c r="G28" s="12"/>
      <c r="H28" s="13"/>
      <c r="I28" s="14" t="s">
        <v>613</v>
      </c>
    </row>
    <row r="29" ht="14.25" customHeight="1">
      <c r="A29" s="9" t="s">
        <v>77</v>
      </c>
      <c r="B29" s="49" t="s">
        <v>602</v>
      </c>
      <c r="C29" s="9" t="s">
        <v>380</v>
      </c>
      <c r="D29" s="9" t="s">
        <v>114</v>
      </c>
      <c r="E29" s="10">
        <v>60.8</v>
      </c>
      <c r="F29" s="12"/>
      <c r="G29" s="12"/>
      <c r="H29" s="13"/>
      <c r="I29" s="14" t="s">
        <v>564</v>
      </c>
    </row>
    <row r="30" ht="14.25" customHeight="1">
      <c r="A30" s="9" t="s">
        <v>79</v>
      </c>
      <c r="B30" s="49" t="s">
        <v>614</v>
      </c>
      <c r="C30" s="9" t="s">
        <v>77</v>
      </c>
      <c r="D30" s="9" t="s">
        <v>615</v>
      </c>
      <c r="E30" s="10">
        <v>62.9</v>
      </c>
      <c r="F30" s="12"/>
      <c r="G30" s="12"/>
      <c r="H30" s="13"/>
      <c r="I30" s="14" t="s">
        <v>594</v>
      </c>
    </row>
    <row r="31" ht="14.25" customHeight="1">
      <c r="A31" s="9" t="s">
        <v>82</v>
      </c>
      <c r="B31" s="49" t="s">
        <v>595</v>
      </c>
      <c r="C31" s="9" t="s">
        <v>79</v>
      </c>
      <c r="D31" s="9" t="s">
        <v>616</v>
      </c>
      <c r="E31" s="10">
        <v>30.0</v>
      </c>
      <c r="F31" s="12"/>
      <c r="G31" s="12"/>
      <c r="H31" s="13"/>
      <c r="I31" s="14" t="s">
        <v>594</v>
      </c>
    </row>
    <row r="32" ht="14.25" customHeight="1">
      <c r="A32" s="9" t="s">
        <v>84</v>
      </c>
      <c r="B32" s="49"/>
      <c r="C32" s="9"/>
      <c r="D32" s="9"/>
      <c r="E32" s="10"/>
      <c r="F32" s="12"/>
      <c r="G32" s="12"/>
      <c r="H32" s="13"/>
      <c r="I32" s="14"/>
    </row>
    <row r="33" ht="14.25" customHeight="1">
      <c r="A33" s="9" t="s">
        <v>386</v>
      </c>
      <c r="B33" s="49"/>
      <c r="C33" s="9"/>
      <c r="D33" s="7"/>
      <c r="E33" s="10"/>
      <c r="F33" s="12"/>
      <c r="G33" s="12"/>
      <c r="H33" s="13"/>
      <c r="I33" s="14"/>
    </row>
    <row r="34" ht="14.25" customHeight="1">
      <c r="A34" s="9" t="s">
        <v>387</v>
      </c>
      <c r="B34" s="49"/>
      <c r="C34" s="9"/>
      <c r="D34" s="9"/>
      <c r="E34" s="10"/>
      <c r="F34" s="12"/>
      <c r="G34" s="12"/>
      <c r="H34" s="13"/>
      <c r="I34" s="14"/>
    </row>
    <row r="35" ht="14.25" customHeight="1">
      <c r="A35" s="9" t="s">
        <v>388</v>
      </c>
      <c r="B35" s="49"/>
      <c r="C35" s="9"/>
      <c r="D35" s="9"/>
      <c r="E35" s="10"/>
      <c r="F35" s="12"/>
      <c r="G35" s="12"/>
      <c r="H35" s="13"/>
      <c r="I35" s="14"/>
    </row>
    <row r="36" ht="14.25" customHeight="1">
      <c r="A36" s="9" t="s">
        <v>389</v>
      </c>
      <c r="B36" s="49"/>
      <c r="C36" s="9"/>
      <c r="D36" s="9"/>
      <c r="E36" s="10"/>
      <c r="F36" s="12"/>
      <c r="G36" s="12"/>
      <c r="H36" s="13"/>
      <c r="I36" s="14"/>
    </row>
    <row r="37" ht="14.25" customHeight="1">
      <c r="A37" s="9" t="s">
        <v>445</v>
      </c>
      <c r="B37" s="49"/>
      <c r="C37" s="9"/>
      <c r="D37" s="9"/>
      <c r="E37" s="10"/>
      <c r="F37" s="12"/>
      <c r="G37" s="12"/>
      <c r="H37" s="13"/>
      <c r="I37" s="14"/>
    </row>
    <row r="38" ht="14.25" customHeight="1">
      <c r="A38" s="9" t="s">
        <v>446</v>
      </c>
      <c r="B38" s="49"/>
      <c r="C38" s="9"/>
      <c r="D38" s="9"/>
      <c r="E38" s="35"/>
      <c r="F38" s="12"/>
      <c r="G38" s="12"/>
      <c r="H38" s="13"/>
      <c r="I38" s="14"/>
    </row>
    <row r="39" ht="14.25" customHeight="1">
      <c r="A39" s="9" t="s">
        <v>487</v>
      </c>
      <c r="B39" s="49"/>
      <c r="C39" s="9"/>
      <c r="D39" s="7"/>
      <c r="E39" s="35"/>
      <c r="F39" s="12"/>
      <c r="G39" s="12"/>
      <c r="H39" s="13"/>
      <c r="I39" s="14"/>
    </row>
    <row r="40" ht="14.25" customHeight="1">
      <c r="A40" s="9" t="s">
        <v>488</v>
      </c>
      <c r="B40" s="49"/>
      <c r="C40" s="9"/>
      <c r="D40" s="7"/>
      <c r="E40" s="10"/>
      <c r="F40" s="12"/>
      <c r="G40" s="12"/>
      <c r="H40" s="13"/>
      <c r="I40" s="14"/>
    </row>
    <row r="41" ht="14.25" customHeight="1">
      <c r="B41" s="28"/>
      <c r="D41" s="28"/>
      <c r="E41" s="16">
        <f>SUM(E3:E40)</f>
        <v>1318.1</v>
      </c>
    </row>
    <row r="42" ht="14.25" customHeight="1">
      <c r="B42" s="28"/>
      <c r="D42" s="28"/>
    </row>
    <row r="43" ht="14.25" customHeight="1">
      <c r="B43" s="28"/>
      <c r="D43" s="29"/>
    </row>
    <row r="44" ht="14.25" customHeight="1">
      <c r="B44" s="28"/>
      <c r="D44" s="29"/>
    </row>
    <row r="45" ht="14.25" customHeight="1">
      <c r="B45" s="28"/>
      <c r="D45" s="33"/>
    </row>
    <row r="46" ht="14.25" customHeight="1">
      <c r="B46" s="28"/>
      <c r="D46" s="28"/>
    </row>
    <row r="47" ht="14.25" customHeight="1">
      <c r="B47" s="28" t="s">
        <v>89</v>
      </c>
      <c r="D47" s="29">
        <v>10.0</v>
      </c>
    </row>
    <row r="48" ht="14.25" customHeight="1">
      <c r="B48" s="28" t="s">
        <v>90</v>
      </c>
      <c r="D48" s="28">
        <v>1.0</v>
      </c>
    </row>
    <row r="49" ht="14.25" customHeight="1">
      <c r="B49" s="28" t="s">
        <v>91</v>
      </c>
      <c r="D49" s="29">
        <v>10.0</v>
      </c>
    </row>
    <row r="50" ht="14.25" customHeight="1">
      <c r="B50" s="28" t="s">
        <v>92</v>
      </c>
      <c r="D50" s="28">
        <f>+D49*D48*D47</f>
        <v>100</v>
      </c>
    </row>
    <row r="51" ht="14.25" customHeight="1">
      <c r="B51" s="28" t="s">
        <v>93</v>
      </c>
      <c r="D51" s="28">
        <f>+D50*3600</f>
        <v>360000</v>
      </c>
    </row>
    <row r="52" ht="14.25" customHeight="1">
      <c r="B52" s="28" t="s">
        <v>4</v>
      </c>
      <c r="D52" s="16">
        <v>1318.1</v>
      </c>
    </row>
    <row r="53" ht="14.25" customHeight="1">
      <c r="B53" s="28" t="s">
        <v>94</v>
      </c>
      <c r="D53" s="33">
        <f>+D51/D52</f>
        <v>273.1204006</v>
      </c>
    </row>
    <row r="54" ht="14.25" customHeight="1">
      <c r="B54" s="28"/>
      <c r="D54" s="28"/>
    </row>
    <row r="55" ht="14.25" customHeight="1">
      <c r="B55" s="28" t="s">
        <v>96</v>
      </c>
      <c r="D55" s="28" t="s">
        <v>97</v>
      </c>
    </row>
    <row r="56" ht="14.25" customHeight="1">
      <c r="B56" s="28" t="s">
        <v>98</v>
      </c>
      <c r="D56" s="29">
        <v>193.0</v>
      </c>
    </row>
    <row r="57" ht="14.25" customHeight="1">
      <c r="B57" s="28" t="s">
        <v>99</v>
      </c>
      <c r="D57" s="29">
        <f>D56*D47</f>
        <v>1930</v>
      </c>
    </row>
    <row r="58" ht="14.25" customHeight="1">
      <c r="B58" s="28" t="s">
        <v>95</v>
      </c>
      <c r="D58" s="33">
        <f>+D51/D57</f>
        <v>186.5284974</v>
      </c>
    </row>
    <row r="59" ht="14.25" customHeight="1">
      <c r="B59" s="28"/>
      <c r="D59" s="28"/>
    </row>
    <row r="60" ht="14.25" customHeight="1">
      <c r="B60" s="28" t="s">
        <v>100</v>
      </c>
      <c r="D60" s="33">
        <f>+D58*0.85</f>
        <v>158.5492228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8"/>
  <printOptions/>
  <pageMargins bottom="0.75" footer="0.0" header="0.0" left="0.7" right="0.7" top="0.75"/>
  <pageSetup orientation="landscape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3.43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16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26" t="s">
        <v>619</v>
      </c>
      <c r="C3" s="9" t="s">
        <v>103</v>
      </c>
      <c r="D3" s="9" t="s">
        <v>114</v>
      </c>
      <c r="E3" s="10">
        <v>25.2</v>
      </c>
      <c r="F3" s="12"/>
      <c r="G3" s="12"/>
      <c r="H3" s="13"/>
      <c r="I3" s="14" t="s">
        <v>200</v>
      </c>
      <c r="J3" s="15"/>
      <c r="K3" s="4"/>
    </row>
    <row r="4" ht="14.25" customHeight="1">
      <c r="A4" s="7" t="s">
        <v>16</v>
      </c>
      <c r="B4" s="49" t="s">
        <v>620</v>
      </c>
      <c r="C4" s="9" t="s">
        <v>103</v>
      </c>
      <c r="D4" s="9" t="s">
        <v>114</v>
      </c>
      <c r="E4" s="10"/>
      <c r="F4" s="12"/>
      <c r="G4" s="12"/>
      <c r="H4" s="13"/>
      <c r="I4" s="14" t="s">
        <v>200</v>
      </c>
      <c r="J4" s="15"/>
      <c r="K4" s="4"/>
    </row>
    <row r="5" ht="14.25" customHeight="1">
      <c r="A5" s="7" t="s">
        <v>20</v>
      </c>
      <c r="B5" s="49" t="s">
        <v>621</v>
      </c>
      <c r="C5" s="9" t="s">
        <v>103</v>
      </c>
      <c r="D5" s="9" t="s">
        <v>114</v>
      </c>
      <c r="E5" s="10"/>
      <c r="F5" s="12"/>
      <c r="G5" s="12"/>
      <c r="H5" s="13"/>
      <c r="I5" s="14" t="s">
        <v>200</v>
      </c>
      <c r="J5" s="15"/>
      <c r="K5" s="4"/>
    </row>
    <row r="6" ht="14.25" customHeight="1">
      <c r="A6" s="7" t="s">
        <v>24</v>
      </c>
      <c r="B6" s="49" t="s">
        <v>624</v>
      </c>
      <c r="C6" s="9" t="s">
        <v>625</v>
      </c>
      <c r="D6" s="9" t="s">
        <v>104</v>
      </c>
      <c r="E6" s="10"/>
      <c r="F6" s="12"/>
      <c r="G6" s="12"/>
      <c r="H6" s="13"/>
      <c r="I6" s="14" t="s">
        <v>626</v>
      </c>
      <c r="J6" s="15"/>
      <c r="K6" s="5"/>
    </row>
    <row r="7" ht="14.25" customHeight="1">
      <c r="A7" s="7" t="s">
        <v>25</v>
      </c>
      <c r="B7" s="49" t="s">
        <v>140</v>
      </c>
      <c r="C7" s="9"/>
      <c r="D7" s="9" t="s">
        <v>114</v>
      </c>
      <c r="E7" s="10"/>
      <c r="F7" s="12"/>
      <c r="G7" s="12"/>
      <c r="H7" s="13"/>
      <c r="I7" s="14" t="s">
        <v>200</v>
      </c>
      <c r="J7" s="15"/>
      <c r="K7" s="5"/>
    </row>
    <row r="8" ht="14.25" customHeight="1">
      <c r="A8" s="7" t="s">
        <v>28</v>
      </c>
      <c r="B8" s="49" t="s">
        <v>629</v>
      </c>
      <c r="C8" s="9"/>
      <c r="D8" s="9" t="s">
        <v>630</v>
      </c>
      <c r="E8" s="10"/>
      <c r="F8" s="36"/>
      <c r="G8" s="12"/>
      <c r="H8" s="13"/>
      <c r="I8" s="14" t="s">
        <v>200</v>
      </c>
      <c r="J8" s="15"/>
      <c r="K8" s="5"/>
      <c r="P8" s="19"/>
    </row>
    <row r="9" ht="14.25" customHeight="1">
      <c r="A9" s="7" t="s">
        <v>32</v>
      </c>
      <c r="B9" s="49" t="s">
        <v>632</v>
      </c>
      <c r="C9" s="9"/>
      <c r="D9" s="9" t="s">
        <v>630</v>
      </c>
      <c r="E9" s="10"/>
      <c r="F9" s="36"/>
      <c r="G9" s="12"/>
      <c r="H9" s="13"/>
      <c r="I9" s="14" t="s">
        <v>193</v>
      </c>
      <c r="J9" s="15"/>
      <c r="K9" s="5"/>
      <c r="P9" s="19"/>
    </row>
    <row r="10" ht="14.25" customHeight="1">
      <c r="A10" s="7" t="s">
        <v>34</v>
      </c>
      <c r="B10" s="49" t="s">
        <v>634</v>
      </c>
      <c r="C10" s="9"/>
      <c r="D10" s="9" t="s">
        <v>630</v>
      </c>
      <c r="E10" s="10"/>
      <c r="F10" s="12"/>
      <c r="G10" s="12"/>
      <c r="H10" s="13"/>
      <c r="I10" s="14" t="s">
        <v>193</v>
      </c>
      <c r="J10" s="15"/>
      <c r="K10" s="5"/>
      <c r="P10" s="19"/>
    </row>
    <row r="11" ht="14.25" customHeight="1">
      <c r="A11" s="7" t="s">
        <v>36</v>
      </c>
      <c r="B11" s="49" t="s">
        <v>636</v>
      </c>
      <c r="C11" s="9"/>
      <c r="D11" s="9" t="s">
        <v>114</v>
      </c>
      <c r="E11" s="10"/>
      <c r="F11" s="36"/>
      <c r="G11" s="12"/>
      <c r="H11" s="13"/>
      <c r="I11" s="14" t="s">
        <v>200</v>
      </c>
      <c r="J11" s="15"/>
      <c r="K11" s="5"/>
      <c r="P11" s="19"/>
    </row>
    <row r="12" ht="14.25" customHeight="1">
      <c r="A12" s="7" t="s">
        <v>38</v>
      </c>
      <c r="B12" s="49" t="s">
        <v>637</v>
      </c>
      <c r="C12" s="9"/>
      <c r="D12" s="9" t="s">
        <v>114</v>
      </c>
      <c r="E12" s="10"/>
      <c r="F12" s="36"/>
      <c r="G12" s="12"/>
      <c r="H12" s="13"/>
      <c r="I12" s="14" t="s">
        <v>200</v>
      </c>
      <c r="J12" s="15"/>
      <c r="K12" s="5"/>
      <c r="P12" s="19"/>
    </row>
    <row r="13" ht="14.25" customHeight="1">
      <c r="A13" s="7" t="s">
        <v>43</v>
      </c>
      <c r="B13" s="49" t="s">
        <v>639</v>
      </c>
      <c r="C13" s="9"/>
      <c r="D13" s="9" t="s">
        <v>630</v>
      </c>
      <c r="E13" s="10"/>
      <c r="F13" s="36"/>
      <c r="G13" s="12"/>
      <c r="H13" s="13"/>
      <c r="I13" s="14" t="s">
        <v>193</v>
      </c>
      <c r="J13" s="15"/>
      <c r="P13" s="19"/>
    </row>
    <row r="14" ht="14.25" customHeight="1">
      <c r="A14" s="7" t="s">
        <v>46</v>
      </c>
      <c r="B14" s="49" t="s">
        <v>641</v>
      </c>
      <c r="C14" s="9"/>
      <c r="D14" s="9" t="s">
        <v>630</v>
      </c>
      <c r="E14" s="10"/>
      <c r="F14" s="36"/>
      <c r="G14" s="20"/>
      <c r="H14" s="13"/>
      <c r="I14" s="14" t="s">
        <v>193</v>
      </c>
      <c r="J14" s="15"/>
      <c r="P14" s="19"/>
    </row>
    <row r="15" ht="14.25" customHeight="1">
      <c r="A15" s="7" t="s">
        <v>50</v>
      </c>
      <c r="B15" s="49" t="s">
        <v>638</v>
      </c>
      <c r="C15" s="9"/>
      <c r="D15" s="9" t="s">
        <v>114</v>
      </c>
      <c r="E15" s="10"/>
      <c r="F15" s="36"/>
      <c r="G15" s="12"/>
      <c r="H15" s="13"/>
      <c r="I15" s="14" t="s">
        <v>200</v>
      </c>
      <c r="J15" s="15"/>
    </row>
    <row r="16" ht="14.25" customHeight="1">
      <c r="A16" s="7" t="s">
        <v>52</v>
      </c>
      <c r="B16" s="49" t="s">
        <v>642</v>
      </c>
      <c r="C16" s="9"/>
      <c r="D16" s="9" t="s">
        <v>630</v>
      </c>
      <c r="E16" s="10"/>
      <c r="F16" s="36"/>
      <c r="G16" s="12"/>
      <c r="H16" s="13"/>
      <c r="I16" s="14" t="s">
        <v>193</v>
      </c>
      <c r="J16" s="15"/>
    </row>
    <row r="17" ht="14.25" customHeight="1">
      <c r="A17" s="7" t="s">
        <v>54</v>
      </c>
      <c r="B17" s="49" t="s">
        <v>633</v>
      </c>
      <c r="C17" s="9"/>
      <c r="D17" s="9" t="s">
        <v>114</v>
      </c>
      <c r="E17" s="10"/>
      <c r="F17" s="36"/>
      <c r="G17" s="20"/>
      <c r="H17" s="13"/>
      <c r="I17" s="14" t="s">
        <v>200</v>
      </c>
      <c r="J17" s="15"/>
    </row>
    <row r="18" ht="14.25" customHeight="1">
      <c r="A18" s="7" t="s">
        <v>56</v>
      </c>
      <c r="B18" s="49" t="s">
        <v>643</v>
      </c>
      <c r="C18" s="9"/>
      <c r="D18" s="9" t="s">
        <v>114</v>
      </c>
      <c r="E18" s="10"/>
      <c r="F18" s="36"/>
      <c r="G18" s="20"/>
      <c r="H18" s="13"/>
      <c r="I18" s="14" t="s">
        <v>200</v>
      </c>
      <c r="J18" s="15"/>
    </row>
    <row r="19" ht="14.25" customHeight="1">
      <c r="A19" s="7" t="s">
        <v>57</v>
      </c>
      <c r="B19" s="49" t="s">
        <v>635</v>
      </c>
      <c r="C19" s="9"/>
      <c r="D19" s="9" t="s">
        <v>114</v>
      </c>
      <c r="E19" s="10"/>
      <c r="F19" s="36"/>
      <c r="G19" s="12"/>
      <c r="H19" s="13"/>
      <c r="I19" s="14" t="s">
        <v>200</v>
      </c>
      <c r="J19" s="15"/>
    </row>
    <row r="20" ht="14.25" customHeight="1">
      <c r="A20" s="7" t="s">
        <v>60</v>
      </c>
      <c r="B20" s="49" t="s">
        <v>147</v>
      </c>
      <c r="C20" s="9"/>
      <c r="D20" s="9" t="s">
        <v>630</v>
      </c>
      <c r="E20" s="10"/>
      <c r="F20" s="36"/>
      <c r="G20" s="12"/>
      <c r="H20" s="13"/>
      <c r="I20" s="14" t="s">
        <v>193</v>
      </c>
      <c r="J20" s="15"/>
    </row>
    <row r="21" ht="14.25" customHeight="1">
      <c r="A21" s="7" t="s">
        <v>63</v>
      </c>
      <c r="B21" s="49" t="s">
        <v>645</v>
      </c>
      <c r="C21" s="9"/>
      <c r="D21" s="9" t="s">
        <v>104</v>
      </c>
      <c r="E21" s="10"/>
      <c r="F21" s="36"/>
      <c r="G21" s="12"/>
      <c r="H21" s="13"/>
      <c r="I21" s="14" t="s">
        <v>626</v>
      </c>
      <c r="J21" s="15"/>
    </row>
    <row r="22" ht="14.25" customHeight="1">
      <c r="A22" s="7" t="s">
        <v>66</v>
      </c>
      <c r="B22" s="49" t="s">
        <v>646</v>
      </c>
      <c r="C22" s="9"/>
      <c r="D22" s="9" t="s">
        <v>630</v>
      </c>
      <c r="E22" s="10"/>
      <c r="F22" s="12"/>
      <c r="G22" s="12"/>
      <c r="H22" s="13"/>
      <c r="I22" s="14" t="s">
        <v>193</v>
      </c>
      <c r="J22" s="15"/>
    </row>
    <row r="23" ht="14.25" customHeight="1">
      <c r="A23" s="7" t="s">
        <v>68</v>
      </c>
      <c r="B23" s="49" t="s">
        <v>640</v>
      </c>
      <c r="C23" s="9"/>
      <c r="D23" s="9" t="s">
        <v>114</v>
      </c>
      <c r="E23" s="10"/>
      <c r="F23" s="36"/>
      <c r="G23" s="20"/>
      <c r="H23" s="13"/>
      <c r="I23" s="14" t="s">
        <v>200</v>
      </c>
      <c r="J23" s="15"/>
    </row>
    <row r="24" ht="14.25" customHeight="1">
      <c r="A24" s="7" t="s">
        <v>70</v>
      </c>
      <c r="B24" s="49" t="s">
        <v>647</v>
      </c>
      <c r="C24" s="9"/>
      <c r="D24" s="9" t="s">
        <v>630</v>
      </c>
      <c r="E24" s="10"/>
      <c r="F24" s="12"/>
      <c r="G24" s="12"/>
      <c r="H24" s="13"/>
      <c r="I24" s="14" t="s">
        <v>193</v>
      </c>
      <c r="J24" s="15"/>
    </row>
    <row r="25" ht="14.25" customHeight="1">
      <c r="A25" s="7" t="s">
        <v>71</v>
      </c>
      <c r="B25" s="49" t="s">
        <v>628</v>
      </c>
      <c r="C25" s="9"/>
      <c r="D25" s="9" t="s">
        <v>114</v>
      </c>
      <c r="E25" s="10"/>
      <c r="F25" s="12"/>
      <c r="G25" s="12"/>
      <c r="H25" s="13"/>
      <c r="I25" s="14" t="s">
        <v>622</v>
      </c>
      <c r="J25" s="15"/>
    </row>
    <row r="26" ht="14.25" customHeight="1">
      <c r="A26" s="7" t="s">
        <v>75</v>
      </c>
      <c r="B26" s="49" t="s">
        <v>627</v>
      </c>
      <c r="C26" s="9"/>
      <c r="D26" s="9" t="s">
        <v>114</v>
      </c>
      <c r="E26" s="10"/>
      <c r="F26" s="12"/>
      <c r="G26" s="12"/>
      <c r="H26" s="13"/>
      <c r="I26" s="14" t="s">
        <v>622</v>
      </c>
      <c r="J26" s="15"/>
    </row>
    <row r="27" ht="14.25" customHeight="1">
      <c r="A27" s="9" t="s">
        <v>76</v>
      </c>
      <c r="B27" s="49" t="s">
        <v>644</v>
      </c>
      <c r="C27" s="9"/>
      <c r="D27" s="9" t="s">
        <v>114</v>
      </c>
      <c r="E27" s="10"/>
      <c r="F27" s="12"/>
      <c r="G27" s="12"/>
      <c r="H27" s="13"/>
      <c r="I27" s="14" t="s">
        <v>200</v>
      </c>
      <c r="J27" s="15"/>
    </row>
    <row r="28" ht="14.25" customHeight="1">
      <c r="A28" s="9" t="s">
        <v>380</v>
      </c>
      <c r="B28" s="49" t="s">
        <v>623</v>
      </c>
      <c r="C28" s="9"/>
      <c r="D28" s="9" t="s">
        <v>114</v>
      </c>
      <c r="E28" s="10"/>
      <c r="F28" s="12"/>
      <c r="G28" s="12"/>
      <c r="H28" s="13"/>
      <c r="I28" s="14" t="s">
        <v>622</v>
      </c>
    </row>
    <row r="29" ht="14.25" customHeight="1">
      <c r="A29" s="9" t="s">
        <v>77</v>
      </c>
      <c r="B29" s="49" t="s">
        <v>648</v>
      </c>
      <c r="C29" s="9"/>
      <c r="D29" s="9" t="s">
        <v>104</v>
      </c>
      <c r="E29" s="10"/>
      <c r="F29" s="12"/>
      <c r="G29" s="12"/>
      <c r="H29" s="13"/>
      <c r="I29" s="14" t="s">
        <v>626</v>
      </c>
    </row>
    <row r="30" ht="14.25" customHeight="1">
      <c r="A30" s="9" t="s">
        <v>79</v>
      </c>
      <c r="B30" s="49" t="s">
        <v>649</v>
      </c>
      <c r="C30" s="9"/>
      <c r="D30" s="9" t="s">
        <v>114</v>
      </c>
      <c r="E30" s="10"/>
      <c r="F30" s="12"/>
      <c r="G30" s="12"/>
      <c r="H30" s="13"/>
      <c r="I30" s="14" t="s">
        <v>218</v>
      </c>
    </row>
    <row r="31" ht="14.25" customHeight="1">
      <c r="A31" s="9" t="s">
        <v>82</v>
      </c>
      <c r="B31" s="49" t="s">
        <v>650</v>
      </c>
      <c r="C31" s="9"/>
      <c r="D31" s="9" t="s">
        <v>651</v>
      </c>
      <c r="E31" s="10"/>
      <c r="F31" s="12"/>
      <c r="G31" s="12"/>
      <c r="H31" s="13"/>
      <c r="I31" s="14" t="s">
        <v>594</v>
      </c>
    </row>
    <row r="32" ht="14.25" customHeight="1">
      <c r="A32" s="9" t="s">
        <v>84</v>
      </c>
      <c r="B32" s="49"/>
      <c r="C32" s="9"/>
      <c r="D32" s="9"/>
      <c r="E32" s="10"/>
      <c r="F32" s="12"/>
      <c r="G32" s="12"/>
      <c r="H32" s="13"/>
      <c r="I32" s="14"/>
    </row>
    <row r="33" ht="14.25" customHeight="1">
      <c r="A33" s="9" t="s">
        <v>386</v>
      </c>
      <c r="B33" s="49"/>
      <c r="C33" s="9"/>
      <c r="D33" s="7"/>
      <c r="E33" s="10"/>
      <c r="F33" s="12"/>
      <c r="G33" s="12"/>
      <c r="H33" s="13"/>
      <c r="I33" s="14"/>
    </row>
    <row r="34" ht="14.25" customHeight="1">
      <c r="A34" s="9" t="s">
        <v>387</v>
      </c>
      <c r="B34" s="49"/>
      <c r="C34" s="9"/>
      <c r="D34" s="9"/>
      <c r="E34" s="10"/>
      <c r="F34" s="12"/>
      <c r="G34" s="12"/>
      <c r="H34" s="13"/>
      <c r="I34" s="14"/>
    </row>
    <row r="35" ht="14.25" customHeight="1">
      <c r="A35" s="9" t="s">
        <v>388</v>
      </c>
      <c r="B35" s="49"/>
      <c r="C35" s="9"/>
      <c r="D35" s="9"/>
      <c r="E35" s="10"/>
      <c r="F35" s="12"/>
      <c r="G35" s="12"/>
      <c r="H35" s="13"/>
      <c r="I35" s="14"/>
    </row>
    <row r="36" ht="14.25" customHeight="1">
      <c r="A36" s="9" t="s">
        <v>389</v>
      </c>
      <c r="B36" s="49"/>
      <c r="C36" s="9"/>
      <c r="D36" s="9"/>
      <c r="E36" s="10"/>
      <c r="F36" s="12"/>
      <c r="G36" s="12"/>
      <c r="H36" s="13"/>
      <c r="I36" s="14"/>
    </row>
    <row r="37" ht="14.25" customHeight="1">
      <c r="A37" s="9" t="s">
        <v>445</v>
      </c>
      <c r="B37" s="49"/>
      <c r="C37" s="9"/>
      <c r="D37" s="9"/>
      <c r="E37" s="10"/>
      <c r="F37" s="12"/>
      <c r="G37" s="12"/>
      <c r="H37" s="13"/>
      <c r="I37" s="14"/>
    </row>
    <row r="38" ht="14.25" customHeight="1">
      <c r="A38" s="9" t="s">
        <v>446</v>
      </c>
      <c r="B38" s="49"/>
      <c r="C38" s="9"/>
      <c r="D38" s="9"/>
      <c r="E38" s="35"/>
      <c r="F38" s="12"/>
      <c r="G38" s="12"/>
      <c r="H38" s="13"/>
      <c r="I38" s="14"/>
    </row>
    <row r="39" ht="14.25" customHeight="1">
      <c r="A39" s="9" t="s">
        <v>487</v>
      </c>
      <c r="B39" s="49"/>
      <c r="C39" s="9"/>
      <c r="D39" s="7"/>
      <c r="E39" s="35"/>
      <c r="F39" s="12"/>
      <c r="G39" s="12"/>
      <c r="H39" s="13"/>
      <c r="I39" s="14"/>
    </row>
    <row r="40" ht="14.25" customHeight="1">
      <c r="A40" s="9" t="s">
        <v>488</v>
      </c>
      <c r="B40" s="49"/>
      <c r="C40" s="9"/>
      <c r="D40" s="7"/>
      <c r="E40" s="10"/>
      <c r="F40" s="12"/>
      <c r="G40" s="12"/>
      <c r="H40" s="13"/>
      <c r="I40" s="14"/>
    </row>
    <row r="41" ht="14.25" customHeight="1">
      <c r="B41" s="28"/>
      <c r="D41" s="28"/>
      <c r="E41" s="16">
        <f>SUM(E3:E40)</f>
        <v>25.2</v>
      </c>
    </row>
    <row r="42" ht="14.25" customHeight="1">
      <c r="B42" s="28"/>
      <c r="D42" s="28"/>
    </row>
    <row r="43" ht="14.25" customHeight="1">
      <c r="B43" s="28"/>
      <c r="D43" s="29"/>
    </row>
    <row r="44" ht="14.25" customHeight="1">
      <c r="B44" s="28"/>
      <c r="D44" s="29"/>
    </row>
    <row r="45" ht="14.25" customHeight="1">
      <c r="B45" s="28"/>
      <c r="D45" s="33"/>
    </row>
    <row r="46" ht="14.25" customHeight="1">
      <c r="B46" s="28"/>
      <c r="D46" s="28"/>
    </row>
    <row r="47" ht="14.25" customHeight="1">
      <c r="B47" s="28" t="s">
        <v>89</v>
      </c>
      <c r="D47" s="29">
        <v>10.0</v>
      </c>
    </row>
    <row r="48" ht="14.25" customHeight="1">
      <c r="B48" s="28" t="s">
        <v>90</v>
      </c>
      <c r="D48" s="28">
        <v>1.0</v>
      </c>
    </row>
    <row r="49" ht="14.25" customHeight="1">
      <c r="B49" s="28" t="s">
        <v>91</v>
      </c>
      <c r="D49" s="29">
        <v>10.0</v>
      </c>
    </row>
    <row r="50" ht="14.25" customHeight="1">
      <c r="B50" s="28" t="s">
        <v>92</v>
      </c>
      <c r="D50" s="28">
        <f>+D49*D48*D47</f>
        <v>100</v>
      </c>
    </row>
    <row r="51" ht="14.25" customHeight="1">
      <c r="B51" s="28" t="s">
        <v>93</v>
      </c>
      <c r="D51" s="28">
        <f>+D50*3600</f>
        <v>360000</v>
      </c>
    </row>
    <row r="52" ht="14.25" customHeight="1">
      <c r="B52" s="28" t="s">
        <v>4</v>
      </c>
      <c r="D52" s="16">
        <v>1318.1</v>
      </c>
    </row>
    <row r="53" ht="14.25" customHeight="1">
      <c r="B53" s="28" t="s">
        <v>94</v>
      </c>
      <c r="D53" s="33">
        <f>+D51/D52</f>
        <v>273.1204006</v>
      </c>
    </row>
    <row r="54" ht="14.25" customHeight="1">
      <c r="B54" s="28"/>
      <c r="D54" s="28"/>
    </row>
    <row r="55" ht="14.25" customHeight="1">
      <c r="B55" s="28" t="s">
        <v>96</v>
      </c>
      <c r="D55" s="28" t="s">
        <v>97</v>
      </c>
    </row>
    <row r="56" ht="14.25" customHeight="1">
      <c r="B56" s="28" t="s">
        <v>98</v>
      </c>
      <c r="D56" s="29">
        <v>193.0</v>
      </c>
    </row>
    <row r="57" ht="14.25" customHeight="1">
      <c r="B57" s="28" t="s">
        <v>99</v>
      </c>
      <c r="D57" s="29">
        <f>D56*D47</f>
        <v>1930</v>
      </c>
    </row>
    <row r="58" ht="14.25" customHeight="1">
      <c r="B58" s="28" t="s">
        <v>95</v>
      </c>
      <c r="D58" s="33">
        <f>+D51/D57</f>
        <v>186.5284974</v>
      </c>
    </row>
    <row r="59" ht="14.25" customHeight="1">
      <c r="B59" s="28"/>
      <c r="D59" s="28"/>
    </row>
    <row r="60" ht="14.25" customHeight="1">
      <c r="B60" s="28" t="s">
        <v>100</v>
      </c>
      <c r="D60" s="33">
        <f>+D58*0.85</f>
        <v>158.5492228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8"/>
  <printOptions/>
  <pageMargins bottom="0.75" footer="0.0" header="0.0" left="0.7" right="0.7" top="0.75"/>
  <pageSetup orientation="landscape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3.43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26" t="s">
        <v>176</v>
      </c>
      <c r="C3" s="9" t="s">
        <v>103</v>
      </c>
      <c r="D3" s="9" t="s">
        <v>104</v>
      </c>
      <c r="E3" s="10">
        <v>4.8</v>
      </c>
      <c r="F3" s="12"/>
      <c r="G3" s="12" t="s">
        <v>105</v>
      </c>
      <c r="H3" s="13"/>
      <c r="I3" s="14" t="s">
        <v>598</v>
      </c>
      <c r="J3" s="15"/>
      <c r="K3" s="4"/>
    </row>
    <row r="4" ht="14.25" customHeight="1">
      <c r="A4" s="7" t="s">
        <v>16</v>
      </c>
      <c r="B4" s="49" t="s">
        <v>526</v>
      </c>
      <c r="C4" s="9" t="s">
        <v>103</v>
      </c>
      <c r="D4" s="9" t="s">
        <v>104</v>
      </c>
      <c r="E4" s="10">
        <v>4.8</v>
      </c>
      <c r="F4" s="12"/>
      <c r="G4" s="12" t="s">
        <v>105</v>
      </c>
      <c r="H4" s="13"/>
      <c r="I4" s="14" t="s">
        <v>598</v>
      </c>
      <c r="J4" s="15"/>
      <c r="K4" s="4"/>
    </row>
    <row r="5" ht="14.25" customHeight="1">
      <c r="A5" s="7" t="s">
        <v>20</v>
      </c>
      <c r="B5" s="49" t="s">
        <v>599</v>
      </c>
      <c r="C5" s="9" t="s">
        <v>103</v>
      </c>
      <c r="D5" s="7" t="s">
        <v>110</v>
      </c>
      <c r="E5" s="10">
        <v>10.0</v>
      </c>
      <c r="F5" s="12"/>
      <c r="G5" s="12" t="s">
        <v>105</v>
      </c>
      <c r="H5" s="13"/>
      <c r="I5" s="14" t="s">
        <v>537</v>
      </c>
      <c r="J5" s="15"/>
      <c r="K5" s="4"/>
    </row>
    <row r="6" ht="14.25" customHeight="1">
      <c r="A6" s="7" t="s">
        <v>24</v>
      </c>
      <c r="B6" s="49" t="s">
        <v>600</v>
      </c>
      <c r="C6" s="9" t="s">
        <v>20</v>
      </c>
      <c r="D6" s="7" t="s">
        <v>110</v>
      </c>
      <c r="E6" s="10">
        <v>89.4</v>
      </c>
      <c r="F6" s="12"/>
      <c r="G6" s="12" t="s">
        <v>117</v>
      </c>
      <c r="H6" s="13"/>
      <c r="I6" s="14" t="s">
        <v>601</v>
      </c>
      <c r="J6" s="15"/>
      <c r="K6" s="5"/>
    </row>
    <row r="7" ht="14.25" customHeight="1">
      <c r="A7" s="7" t="s">
        <v>25</v>
      </c>
      <c r="B7" s="49" t="s">
        <v>653</v>
      </c>
      <c r="C7" s="9" t="s">
        <v>573</v>
      </c>
      <c r="D7" s="9" t="s">
        <v>114</v>
      </c>
      <c r="E7" s="10">
        <v>48.7</v>
      </c>
      <c r="F7" s="12"/>
      <c r="G7" s="12" t="s">
        <v>117</v>
      </c>
      <c r="H7" s="13"/>
      <c r="I7" s="14" t="s">
        <v>601</v>
      </c>
      <c r="J7" s="15"/>
      <c r="K7" s="5"/>
    </row>
    <row r="8" ht="14.25" customHeight="1">
      <c r="A8" s="7" t="s">
        <v>28</v>
      </c>
      <c r="B8" s="49" t="s">
        <v>603</v>
      </c>
      <c r="C8" s="9" t="s">
        <v>25</v>
      </c>
      <c r="D8" s="9" t="s">
        <v>114</v>
      </c>
      <c r="E8" s="10">
        <v>25.8</v>
      </c>
      <c r="F8" s="36"/>
      <c r="G8" s="12" t="s">
        <v>123</v>
      </c>
      <c r="H8" s="13"/>
      <c r="I8" s="14" t="s">
        <v>601</v>
      </c>
      <c r="J8" s="15"/>
      <c r="K8" s="5"/>
      <c r="P8" s="19"/>
    </row>
    <row r="9" ht="14.25" customHeight="1">
      <c r="A9" s="7" t="s">
        <v>32</v>
      </c>
      <c r="B9" s="49" t="s">
        <v>556</v>
      </c>
      <c r="C9" s="9" t="s">
        <v>28</v>
      </c>
      <c r="D9" s="7" t="s">
        <v>110</v>
      </c>
      <c r="E9" s="10">
        <v>13.3</v>
      </c>
      <c r="F9" s="36"/>
      <c r="G9" s="12" t="s">
        <v>126</v>
      </c>
      <c r="H9" s="13"/>
      <c r="I9" s="14" t="s">
        <v>193</v>
      </c>
      <c r="J9" s="15"/>
      <c r="K9" s="5"/>
      <c r="P9" s="19"/>
    </row>
    <row r="10" ht="14.25" customHeight="1">
      <c r="A10" s="7" t="s">
        <v>34</v>
      </c>
      <c r="B10" s="49" t="s">
        <v>213</v>
      </c>
      <c r="C10" s="9" t="s">
        <v>32</v>
      </c>
      <c r="D10" s="7" t="s">
        <v>110</v>
      </c>
      <c r="E10" s="10">
        <v>56.6</v>
      </c>
      <c r="F10" s="12"/>
      <c r="G10" s="12" t="s">
        <v>105</v>
      </c>
      <c r="H10" s="13"/>
      <c r="I10" s="14" t="s">
        <v>537</v>
      </c>
      <c r="J10" s="15"/>
      <c r="K10" s="5"/>
      <c r="P10" s="19"/>
    </row>
    <row r="11" ht="14.25" customHeight="1">
      <c r="A11" s="7" t="s">
        <v>36</v>
      </c>
      <c r="B11" s="49" t="s">
        <v>547</v>
      </c>
      <c r="C11" s="9" t="s">
        <v>103</v>
      </c>
      <c r="D11" s="9" t="s">
        <v>604</v>
      </c>
      <c r="E11" s="10">
        <v>33.4</v>
      </c>
      <c r="F11" s="36"/>
      <c r="G11" s="12" t="s">
        <v>123</v>
      </c>
      <c r="H11" s="13"/>
      <c r="I11" s="14" t="s">
        <v>576</v>
      </c>
      <c r="J11" s="15"/>
      <c r="K11" s="5"/>
      <c r="P11" s="19"/>
    </row>
    <row r="12" ht="14.25" customHeight="1">
      <c r="A12" s="7" t="s">
        <v>38</v>
      </c>
      <c r="B12" s="49" t="s">
        <v>538</v>
      </c>
      <c r="C12" s="9" t="s">
        <v>103</v>
      </c>
      <c r="D12" s="9" t="s">
        <v>114</v>
      </c>
      <c r="E12" s="10">
        <v>35.4</v>
      </c>
      <c r="F12" s="36"/>
      <c r="G12" s="12" t="s">
        <v>123</v>
      </c>
      <c r="H12" s="13"/>
      <c r="I12" s="14" t="s">
        <v>200</v>
      </c>
      <c r="J12" s="15"/>
      <c r="K12" s="5"/>
      <c r="P12" s="19"/>
    </row>
    <row r="13" ht="14.25" customHeight="1">
      <c r="A13" s="7" t="s">
        <v>43</v>
      </c>
      <c r="B13" s="49" t="s">
        <v>605</v>
      </c>
      <c r="C13" s="9" t="s">
        <v>38</v>
      </c>
      <c r="D13" s="7" t="s">
        <v>110</v>
      </c>
      <c r="E13" s="10">
        <v>20.6</v>
      </c>
      <c r="F13" s="36"/>
      <c r="G13" s="12" t="s">
        <v>117</v>
      </c>
      <c r="H13" s="13"/>
      <c r="I13" s="14" t="s">
        <v>537</v>
      </c>
      <c r="J13" s="15"/>
      <c r="P13" s="19"/>
    </row>
    <row r="14" ht="14.25" customHeight="1">
      <c r="A14" s="7" t="s">
        <v>46</v>
      </c>
      <c r="B14" s="49" t="s">
        <v>588</v>
      </c>
      <c r="C14" s="9" t="s">
        <v>43</v>
      </c>
      <c r="D14" s="9" t="s">
        <v>104</v>
      </c>
      <c r="E14" s="10">
        <v>5.0</v>
      </c>
      <c r="F14" s="36"/>
      <c r="G14" s="20" t="s">
        <v>139</v>
      </c>
      <c r="H14" s="13"/>
      <c r="I14" s="14" t="s">
        <v>598</v>
      </c>
      <c r="J14" s="15"/>
      <c r="P14" s="19"/>
    </row>
    <row r="15" ht="14.25" customHeight="1">
      <c r="A15" s="7" t="s">
        <v>50</v>
      </c>
      <c r="B15" s="49" t="s">
        <v>552</v>
      </c>
      <c r="C15" s="9" t="s">
        <v>103</v>
      </c>
      <c r="D15" s="7" t="s">
        <v>110</v>
      </c>
      <c r="E15" s="10">
        <v>10.0</v>
      </c>
      <c r="F15" s="36"/>
      <c r="G15" s="12" t="s">
        <v>139</v>
      </c>
      <c r="H15" s="13"/>
      <c r="I15" s="14" t="s">
        <v>537</v>
      </c>
      <c r="J15" s="15"/>
    </row>
    <row r="16" ht="14.25" customHeight="1">
      <c r="A16" s="7" t="s">
        <v>52</v>
      </c>
      <c r="B16" s="49" t="s">
        <v>554</v>
      </c>
      <c r="C16" s="9" t="s">
        <v>512</v>
      </c>
      <c r="D16" s="7" t="s">
        <v>110</v>
      </c>
      <c r="E16" s="10">
        <v>145.2</v>
      </c>
      <c r="F16" s="36"/>
      <c r="G16" s="12" t="s">
        <v>139</v>
      </c>
      <c r="H16" s="13"/>
      <c r="I16" s="14" t="s">
        <v>531</v>
      </c>
      <c r="J16" s="15"/>
    </row>
    <row r="17" ht="14.25" customHeight="1">
      <c r="A17" s="7" t="s">
        <v>54</v>
      </c>
      <c r="B17" s="49" t="s">
        <v>606</v>
      </c>
      <c r="C17" s="9" t="s">
        <v>52</v>
      </c>
      <c r="D17" s="9" t="s">
        <v>104</v>
      </c>
      <c r="E17" s="10">
        <v>32.9</v>
      </c>
      <c r="F17" s="36"/>
      <c r="G17" s="20" t="s">
        <v>126</v>
      </c>
      <c r="H17" s="13"/>
      <c r="I17" s="14" t="s">
        <v>598</v>
      </c>
      <c r="J17" s="15"/>
    </row>
    <row r="18" ht="14.25" customHeight="1">
      <c r="A18" s="7" t="s">
        <v>56</v>
      </c>
      <c r="B18" s="49" t="s">
        <v>571</v>
      </c>
      <c r="C18" s="9" t="s">
        <v>54</v>
      </c>
      <c r="D18" s="7" t="s">
        <v>110</v>
      </c>
      <c r="E18" s="10">
        <v>44.9</v>
      </c>
      <c r="F18" s="36"/>
      <c r="G18" s="20" t="s">
        <v>126</v>
      </c>
      <c r="H18" s="13"/>
      <c r="I18" s="14" t="s">
        <v>531</v>
      </c>
      <c r="J18" s="15"/>
    </row>
    <row r="19" ht="14.25" customHeight="1">
      <c r="A19" s="7" t="s">
        <v>57</v>
      </c>
      <c r="B19" s="49" t="s">
        <v>538</v>
      </c>
      <c r="C19" s="9" t="s">
        <v>103</v>
      </c>
      <c r="D19" s="9" t="s">
        <v>114</v>
      </c>
      <c r="E19" s="10">
        <v>35.4</v>
      </c>
      <c r="F19" s="36"/>
      <c r="G19" s="12" t="s">
        <v>117</v>
      </c>
      <c r="H19" s="13"/>
      <c r="I19" s="14" t="s">
        <v>200</v>
      </c>
      <c r="J19" s="15"/>
    </row>
    <row r="20" ht="14.25" customHeight="1">
      <c r="A20" s="7" t="s">
        <v>60</v>
      </c>
      <c r="B20" s="49" t="s">
        <v>540</v>
      </c>
      <c r="C20" s="9" t="s">
        <v>57</v>
      </c>
      <c r="D20" s="7" t="s">
        <v>110</v>
      </c>
      <c r="E20" s="10">
        <v>20.6</v>
      </c>
      <c r="F20" s="36"/>
      <c r="G20" s="12" t="s">
        <v>153</v>
      </c>
      <c r="H20" s="13"/>
      <c r="I20" s="14" t="s">
        <v>601</v>
      </c>
      <c r="J20" s="15"/>
    </row>
    <row r="21" ht="14.25" customHeight="1">
      <c r="A21" s="7" t="s">
        <v>63</v>
      </c>
      <c r="B21" s="49" t="s">
        <v>553</v>
      </c>
      <c r="C21" s="9" t="s">
        <v>60</v>
      </c>
      <c r="D21" s="9" t="s">
        <v>104</v>
      </c>
      <c r="E21" s="10">
        <v>5.0</v>
      </c>
      <c r="F21" s="36"/>
      <c r="G21" s="12" t="s">
        <v>174</v>
      </c>
      <c r="H21" s="13"/>
      <c r="I21" s="14" t="s">
        <v>598</v>
      </c>
      <c r="J21" s="15"/>
    </row>
    <row r="22" ht="14.25" customHeight="1">
      <c r="A22" s="7" t="s">
        <v>66</v>
      </c>
      <c r="B22" s="49" t="s">
        <v>607</v>
      </c>
      <c r="C22" s="9" t="s">
        <v>103</v>
      </c>
      <c r="D22" s="7" t="s">
        <v>110</v>
      </c>
      <c r="E22" s="10">
        <v>10.0</v>
      </c>
      <c r="F22" s="12"/>
      <c r="G22" s="12" t="s">
        <v>105</v>
      </c>
      <c r="H22" s="13"/>
      <c r="I22" s="14" t="s">
        <v>601</v>
      </c>
      <c r="J22" s="15"/>
    </row>
    <row r="23" ht="14.25" customHeight="1">
      <c r="A23" s="7" t="s">
        <v>68</v>
      </c>
      <c r="B23" s="49" t="s">
        <v>609</v>
      </c>
      <c r="C23" s="9" t="s">
        <v>610</v>
      </c>
      <c r="D23" s="7" t="s">
        <v>110</v>
      </c>
      <c r="E23" s="10">
        <v>193.0</v>
      </c>
      <c r="F23" s="36"/>
      <c r="G23" s="20" t="s">
        <v>123</v>
      </c>
      <c r="H23" s="13"/>
      <c r="I23" s="14" t="s">
        <v>189</v>
      </c>
      <c r="J23" s="15"/>
    </row>
    <row r="24" ht="14.25" customHeight="1">
      <c r="A24" s="7" t="s">
        <v>70</v>
      </c>
      <c r="B24" s="49" t="s">
        <v>611</v>
      </c>
      <c r="C24" s="9" t="s">
        <v>68</v>
      </c>
      <c r="D24" s="7" t="s">
        <v>110</v>
      </c>
      <c r="E24" s="10">
        <v>204.0</v>
      </c>
      <c r="F24" s="12"/>
      <c r="G24" s="12" t="s">
        <v>156</v>
      </c>
      <c r="H24" s="13"/>
      <c r="I24" s="14" t="s">
        <v>193</v>
      </c>
      <c r="J24" s="15"/>
    </row>
    <row r="25" ht="14.25" customHeight="1">
      <c r="A25" s="7" t="s">
        <v>71</v>
      </c>
      <c r="B25" s="49" t="s">
        <v>557</v>
      </c>
      <c r="C25" s="9" t="s">
        <v>70</v>
      </c>
      <c r="D25" s="9" t="s">
        <v>104</v>
      </c>
      <c r="E25" s="10">
        <v>36.8</v>
      </c>
      <c r="F25" s="12"/>
      <c r="G25" s="12" t="s">
        <v>156</v>
      </c>
      <c r="H25" s="13"/>
      <c r="I25" s="14" t="s">
        <v>598</v>
      </c>
      <c r="J25" s="15"/>
    </row>
    <row r="26" ht="14.25" customHeight="1">
      <c r="A26" s="7" t="s">
        <v>75</v>
      </c>
      <c r="B26" s="49" t="s">
        <v>222</v>
      </c>
      <c r="C26" s="9" t="s">
        <v>103</v>
      </c>
      <c r="D26" s="9" t="s">
        <v>114</v>
      </c>
      <c r="E26" s="10">
        <v>14.1</v>
      </c>
      <c r="F26" s="12"/>
      <c r="G26" s="12" t="s">
        <v>164</v>
      </c>
      <c r="H26" s="13"/>
      <c r="I26" s="14" t="s">
        <v>564</v>
      </c>
      <c r="J26" s="15"/>
    </row>
    <row r="27" ht="14.25" customHeight="1">
      <c r="A27" s="9" t="s">
        <v>76</v>
      </c>
      <c r="B27" s="49" t="s">
        <v>525</v>
      </c>
      <c r="C27" s="9" t="s">
        <v>75</v>
      </c>
      <c r="D27" s="9" t="s">
        <v>612</v>
      </c>
      <c r="E27" s="10">
        <v>37.4</v>
      </c>
      <c r="F27" s="12"/>
      <c r="G27" s="12"/>
      <c r="H27" s="13"/>
      <c r="I27" s="14" t="s">
        <v>564</v>
      </c>
      <c r="J27" s="15"/>
    </row>
    <row r="28" ht="14.25" customHeight="1">
      <c r="A28" s="9" t="s">
        <v>380</v>
      </c>
      <c r="B28" s="49" t="s">
        <v>592</v>
      </c>
      <c r="C28" s="9" t="s">
        <v>76</v>
      </c>
      <c r="D28" s="9" t="s">
        <v>114</v>
      </c>
      <c r="E28" s="10">
        <v>51.8</v>
      </c>
      <c r="F28" s="12"/>
      <c r="G28" s="12"/>
      <c r="H28" s="13"/>
      <c r="I28" s="14" t="s">
        <v>613</v>
      </c>
    </row>
    <row r="29" ht="14.25" customHeight="1">
      <c r="A29" s="9" t="s">
        <v>77</v>
      </c>
      <c r="B29" s="49" t="s">
        <v>602</v>
      </c>
      <c r="C29" s="9" t="s">
        <v>380</v>
      </c>
      <c r="D29" s="9" t="s">
        <v>114</v>
      </c>
      <c r="E29" s="10">
        <v>60.8</v>
      </c>
      <c r="F29" s="12"/>
      <c r="G29" s="12"/>
      <c r="H29" s="13"/>
      <c r="I29" s="14" t="s">
        <v>564</v>
      </c>
    </row>
    <row r="30" ht="14.25" customHeight="1">
      <c r="A30" s="9" t="s">
        <v>79</v>
      </c>
      <c r="B30" s="49" t="s">
        <v>614</v>
      </c>
      <c r="C30" s="9" t="s">
        <v>77</v>
      </c>
      <c r="D30" s="9" t="s">
        <v>615</v>
      </c>
      <c r="E30" s="10">
        <v>62.9</v>
      </c>
      <c r="F30" s="12"/>
      <c r="G30" s="12"/>
      <c r="H30" s="13"/>
      <c r="I30" s="14" t="s">
        <v>594</v>
      </c>
    </row>
    <row r="31" ht="14.25" customHeight="1">
      <c r="A31" s="9" t="s">
        <v>82</v>
      </c>
      <c r="B31" s="49" t="s">
        <v>595</v>
      </c>
      <c r="C31" s="9" t="s">
        <v>79</v>
      </c>
      <c r="D31" s="9" t="s">
        <v>616</v>
      </c>
      <c r="E31" s="10">
        <v>8.0</v>
      </c>
      <c r="F31" s="12"/>
      <c r="G31" s="12"/>
      <c r="H31" s="13"/>
      <c r="I31" s="14" t="s">
        <v>594</v>
      </c>
    </row>
    <row r="32" ht="14.25" customHeight="1">
      <c r="A32" s="9" t="s">
        <v>84</v>
      </c>
      <c r="B32" s="49" t="s">
        <v>655</v>
      </c>
      <c r="C32" s="9" t="s">
        <v>103</v>
      </c>
      <c r="D32" s="7" t="s">
        <v>110</v>
      </c>
      <c r="E32" s="10">
        <v>80.2</v>
      </c>
      <c r="F32" s="12"/>
      <c r="G32" s="12"/>
      <c r="H32" s="13"/>
      <c r="I32" s="14" t="s">
        <v>537</v>
      </c>
    </row>
    <row r="33" ht="14.25" customHeight="1">
      <c r="A33" s="9" t="s">
        <v>386</v>
      </c>
      <c r="B33" s="49" t="s">
        <v>654</v>
      </c>
      <c r="C33" s="9" t="s">
        <v>103</v>
      </c>
      <c r="D33" s="7" t="s">
        <v>110</v>
      </c>
      <c r="E33" s="10">
        <v>100.4</v>
      </c>
      <c r="F33" s="12"/>
      <c r="G33" s="12"/>
      <c r="H33" s="13"/>
      <c r="I33" s="14" t="s">
        <v>531</v>
      </c>
    </row>
    <row r="34" ht="14.25" customHeight="1">
      <c r="A34" s="9" t="s">
        <v>387</v>
      </c>
      <c r="B34" s="49" t="s">
        <v>660</v>
      </c>
      <c r="C34" s="9" t="s">
        <v>103</v>
      </c>
      <c r="D34" s="7" t="s">
        <v>110</v>
      </c>
      <c r="E34" s="10">
        <v>161.0</v>
      </c>
      <c r="F34" s="12"/>
      <c r="G34" s="12"/>
      <c r="H34" s="13"/>
      <c r="I34" s="14" t="s">
        <v>189</v>
      </c>
    </row>
    <row r="35" ht="14.25" customHeight="1">
      <c r="A35" s="9" t="s">
        <v>388</v>
      </c>
      <c r="B35" s="49" t="s">
        <v>659</v>
      </c>
      <c r="C35" s="9" t="s">
        <v>38</v>
      </c>
      <c r="D35" s="9" t="s">
        <v>114</v>
      </c>
      <c r="E35" s="10">
        <v>40.4</v>
      </c>
      <c r="F35" s="12"/>
      <c r="G35" s="12"/>
      <c r="H35" s="13"/>
      <c r="I35" s="14" t="s">
        <v>200</v>
      </c>
    </row>
    <row r="36" ht="14.25" customHeight="1">
      <c r="A36" s="9" t="s">
        <v>389</v>
      </c>
      <c r="B36" s="49" t="s">
        <v>656</v>
      </c>
      <c r="C36" s="9" t="s">
        <v>50</v>
      </c>
      <c r="D36" s="9" t="s">
        <v>114</v>
      </c>
      <c r="E36" s="10">
        <v>50.8</v>
      </c>
      <c r="F36" s="12"/>
      <c r="G36" s="12"/>
      <c r="H36" s="13"/>
      <c r="I36" s="14" t="s">
        <v>200</v>
      </c>
    </row>
    <row r="37" ht="14.25" customHeight="1">
      <c r="A37" s="9" t="s">
        <v>445</v>
      </c>
      <c r="B37" s="49" t="s">
        <v>657</v>
      </c>
      <c r="C37" s="9" t="s">
        <v>57</v>
      </c>
      <c r="D37" s="9" t="s">
        <v>114</v>
      </c>
      <c r="E37" s="10">
        <v>50.8</v>
      </c>
      <c r="F37" s="12"/>
      <c r="G37" s="12"/>
      <c r="H37" s="13"/>
      <c r="I37" s="14" t="s">
        <v>200</v>
      </c>
    </row>
    <row r="38" ht="14.25" customHeight="1">
      <c r="A38" s="9" t="s">
        <v>446</v>
      </c>
      <c r="B38" s="49" t="s">
        <v>658</v>
      </c>
      <c r="C38" s="9" t="s">
        <v>66</v>
      </c>
      <c r="D38" s="9" t="s">
        <v>114</v>
      </c>
      <c r="E38" s="10">
        <v>40.4</v>
      </c>
      <c r="F38" s="12"/>
      <c r="G38" s="12"/>
      <c r="H38" s="13"/>
      <c r="I38" s="14" t="s">
        <v>200</v>
      </c>
    </row>
    <row r="39" ht="14.25" customHeight="1">
      <c r="A39" s="9" t="s">
        <v>487</v>
      </c>
      <c r="B39" s="49"/>
      <c r="C39" s="9"/>
      <c r="D39" s="7"/>
      <c r="E39" s="35"/>
      <c r="F39" s="12"/>
      <c r="G39" s="12"/>
      <c r="H39" s="13"/>
      <c r="I39" s="14"/>
    </row>
    <row r="40" ht="14.25" customHeight="1">
      <c r="A40" s="9" t="s">
        <v>488</v>
      </c>
      <c r="B40" s="49"/>
      <c r="C40" s="9"/>
      <c r="D40" s="7"/>
      <c r="E40" s="10"/>
      <c r="F40" s="12"/>
      <c r="G40" s="12"/>
      <c r="H40" s="13"/>
      <c r="I40" s="14"/>
    </row>
    <row r="41" ht="14.25" customHeight="1">
      <c r="B41" s="28"/>
      <c r="D41" s="28"/>
      <c r="E41" s="16">
        <f>SUM(E3:E40)</f>
        <v>1844.6</v>
      </c>
    </row>
    <row r="42" ht="14.25" customHeight="1">
      <c r="B42" s="28"/>
      <c r="D42" s="28"/>
    </row>
    <row r="43" ht="14.25" customHeight="1">
      <c r="B43" s="28"/>
      <c r="D43" s="29"/>
    </row>
    <row r="44" ht="14.25" customHeight="1">
      <c r="B44" s="28"/>
      <c r="D44" s="29"/>
    </row>
    <row r="45" ht="14.25" customHeight="1">
      <c r="B45" s="28"/>
      <c r="D45" s="33"/>
    </row>
    <row r="46" ht="14.25" customHeight="1">
      <c r="B46" s="28"/>
      <c r="D46" s="28"/>
    </row>
    <row r="47" ht="14.25" customHeight="1">
      <c r="B47" s="28" t="s">
        <v>89</v>
      </c>
      <c r="D47" s="29">
        <v>10.0</v>
      </c>
    </row>
    <row r="48" ht="14.25" customHeight="1">
      <c r="B48" s="28" t="s">
        <v>90</v>
      </c>
      <c r="D48" s="28">
        <v>1.0</v>
      </c>
    </row>
    <row r="49" ht="14.25" customHeight="1">
      <c r="B49" s="28" t="s">
        <v>91</v>
      </c>
      <c r="D49" s="29">
        <v>10.0</v>
      </c>
    </row>
    <row r="50" ht="14.25" customHeight="1">
      <c r="B50" s="28" t="s">
        <v>92</v>
      </c>
      <c r="D50" s="28">
        <f>+D49*D48*D47</f>
        <v>100</v>
      </c>
    </row>
    <row r="51" ht="14.25" customHeight="1">
      <c r="B51" s="28" t="s">
        <v>93</v>
      </c>
      <c r="D51" s="28">
        <f>+D50*3600</f>
        <v>360000</v>
      </c>
    </row>
    <row r="52" ht="14.25" customHeight="1">
      <c r="B52" s="28" t="s">
        <v>4</v>
      </c>
      <c r="D52" s="51">
        <v>1844.6</v>
      </c>
    </row>
    <row r="53" ht="14.25" customHeight="1">
      <c r="B53" s="28" t="s">
        <v>94</v>
      </c>
      <c r="D53" s="33">
        <f>+D51/D52</f>
        <v>195.1642633</v>
      </c>
    </row>
    <row r="54" ht="14.25" customHeight="1">
      <c r="B54" s="28"/>
      <c r="D54" s="28"/>
    </row>
    <row r="55" ht="14.25" customHeight="1">
      <c r="B55" s="28" t="s">
        <v>96</v>
      </c>
      <c r="D55" s="28" t="s">
        <v>97</v>
      </c>
    </row>
    <row r="56" ht="14.25" customHeight="1">
      <c r="B56" s="28" t="s">
        <v>98</v>
      </c>
      <c r="D56" s="29">
        <v>253.2</v>
      </c>
    </row>
    <row r="57" ht="14.25" customHeight="1">
      <c r="B57" s="28" t="s">
        <v>99</v>
      </c>
      <c r="D57" s="29">
        <f>D56*D47</f>
        <v>2532</v>
      </c>
    </row>
    <row r="58" ht="14.25" customHeight="1">
      <c r="B58" s="28" t="s">
        <v>95</v>
      </c>
      <c r="D58" s="33">
        <f>+D51/D57</f>
        <v>142.1800948</v>
      </c>
    </row>
    <row r="59" ht="14.25" customHeight="1">
      <c r="B59" s="28"/>
      <c r="D59" s="28"/>
    </row>
    <row r="60" ht="14.25" customHeight="1">
      <c r="B60" s="28" t="s">
        <v>100</v>
      </c>
      <c r="D60" s="33">
        <f>+D58*0.85</f>
        <v>120.8530806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8"/>
  <printOptions/>
  <pageMargins bottom="0.75" footer="0.0" header="0.0" left="0.7" right="0.7" top="0.75"/>
  <pageSetup orientation="landscape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4.71"/>
    <col customWidth="1" min="3" max="3" width="16.43"/>
    <col customWidth="1" min="4" max="4" width="12.14"/>
    <col customWidth="1" min="5" max="5" width="7.86"/>
    <col customWidth="1" min="6" max="6" width="13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26" t="s">
        <v>176</v>
      </c>
      <c r="C3" s="9" t="s">
        <v>103</v>
      </c>
      <c r="D3" s="9" t="s">
        <v>104</v>
      </c>
      <c r="E3" s="10">
        <v>4.8</v>
      </c>
      <c r="F3" s="12"/>
      <c r="G3" s="12" t="s">
        <v>105</v>
      </c>
      <c r="H3" s="13"/>
      <c r="I3" s="14" t="s">
        <v>598</v>
      </c>
      <c r="J3" s="15"/>
      <c r="K3" s="4"/>
    </row>
    <row r="4" ht="14.25" customHeight="1">
      <c r="A4" s="7" t="s">
        <v>16</v>
      </c>
      <c r="B4" s="49" t="s">
        <v>526</v>
      </c>
      <c r="C4" s="9" t="s">
        <v>103</v>
      </c>
      <c r="D4" s="9" t="s">
        <v>104</v>
      </c>
      <c r="E4" s="10">
        <v>4.8</v>
      </c>
      <c r="F4" s="12"/>
      <c r="G4" s="12" t="s">
        <v>105</v>
      </c>
      <c r="H4" s="13"/>
      <c r="I4" s="14" t="s">
        <v>598</v>
      </c>
      <c r="J4" s="15"/>
      <c r="K4" s="4"/>
    </row>
    <row r="5" ht="14.25" customHeight="1">
      <c r="A5" s="7" t="s">
        <v>20</v>
      </c>
      <c r="B5" s="49" t="s">
        <v>599</v>
      </c>
      <c r="C5" s="9" t="s">
        <v>103</v>
      </c>
      <c r="D5" s="7" t="s">
        <v>110</v>
      </c>
      <c r="E5" s="10">
        <v>10.0</v>
      </c>
      <c r="F5" s="12"/>
      <c r="G5" s="12" t="s">
        <v>105</v>
      </c>
      <c r="H5" s="13"/>
      <c r="I5" s="14" t="s">
        <v>537</v>
      </c>
      <c r="J5" s="15"/>
      <c r="K5" s="4"/>
    </row>
    <row r="6" ht="14.25" customHeight="1">
      <c r="A6" s="7" t="s">
        <v>24</v>
      </c>
      <c r="B6" s="49" t="s">
        <v>600</v>
      </c>
      <c r="C6" s="9" t="s">
        <v>20</v>
      </c>
      <c r="D6" s="7" t="s">
        <v>110</v>
      </c>
      <c r="E6" s="10">
        <v>89.4</v>
      </c>
      <c r="F6" s="12"/>
      <c r="G6" s="12" t="s">
        <v>117</v>
      </c>
      <c r="H6" s="13"/>
      <c r="I6" s="14" t="s">
        <v>601</v>
      </c>
      <c r="J6" s="15"/>
      <c r="K6" s="5"/>
    </row>
    <row r="7" ht="14.25" customHeight="1">
      <c r="A7" s="7" t="s">
        <v>25</v>
      </c>
      <c r="B7" s="49" t="s">
        <v>653</v>
      </c>
      <c r="C7" s="9" t="s">
        <v>573</v>
      </c>
      <c r="D7" s="9" t="s">
        <v>114</v>
      </c>
      <c r="E7" s="10">
        <v>48.7</v>
      </c>
      <c r="F7" s="12"/>
      <c r="G7" s="12" t="s">
        <v>117</v>
      </c>
      <c r="H7" s="13"/>
      <c r="I7" s="14" t="s">
        <v>601</v>
      </c>
      <c r="J7" s="15"/>
      <c r="K7" s="5"/>
    </row>
    <row r="8" ht="14.25" customHeight="1">
      <c r="A8" s="7" t="s">
        <v>28</v>
      </c>
      <c r="B8" s="49" t="s">
        <v>603</v>
      </c>
      <c r="C8" s="9" t="s">
        <v>25</v>
      </c>
      <c r="D8" s="9" t="s">
        <v>114</v>
      </c>
      <c r="E8" s="10">
        <v>25.8</v>
      </c>
      <c r="F8" s="36"/>
      <c r="G8" s="12" t="s">
        <v>123</v>
      </c>
      <c r="H8" s="13"/>
      <c r="I8" s="14" t="s">
        <v>601</v>
      </c>
      <c r="J8" s="15"/>
      <c r="K8" s="5"/>
      <c r="P8" s="19"/>
    </row>
    <row r="9" ht="14.25" customHeight="1">
      <c r="A9" s="7" t="s">
        <v>32</v>
      </c>
      <c r="B9" s="49" t="s">
        <v>556</v>
      </c>
      <c r="C9" s="9" t="s">
        <v>28</v>
      </c>
      <c r="D9" s="7" t="s">
        <v>110</v>
      </c>
      <c r="E9" s="10">
        <v>13.3</v>
      </c>
      <c r="F9" s="36"/>
      <c r="G9" s="12" t="s">
        <v>126</v>
      </c>
      <c r="H9" s="13"/>
      <c r="I9" s="14" t="s">
        <v>193</v>
      </c>
      <c r="J9" s="15"/>
      <c r="K9" s="5"/>
      <c r="P9" s="19"/>
    </row>
    <row r="10" ht="14.25" customHeight="1">
      <c r="A10" s="7" t="s">
        <v>34</v>
      </c>
      <c r="B10" s="49" t="s">
        <v>213</v>
      </c>
      <c r="C10" s="9" t="s">
        <v>32</v>
      </c>
      <c r="D10" s="7" t="s">
        <v>110</v>
      </c>
      <c r="E10" s="10">
        <v>56.6</v>
      </c>
      <c r="F10" s="12"/>
      <c r="G10" s="12" t="s">
        <v>105</v>
      </c>
      <c r="H10" s="13"/>
      <c r="I10" s="14" t="s">
        <v>537</v>
      </c>
      <c r="J10" s="15"/>
      <c r="K10" s="5"/>
      <c r="P10" s="19"/>
    </row>
    <row r="11" ht="14.25" customHeight="1">
      <c r="A11" s="7" t="s">
        <v>36</v>
      </c>
      <c r="B11" s="49" t="s">
        <v>547</v>
      </c>
      <c r="C11" s="9" t="s">
        <v>103</v>
      </c>
      <c r="D11" s="9" t="s">
        <v>604</v>
      </c>
      <c r="E11" s="10">
        <v>33.4</v>
      </c>
      <c r="F11" s="36"/>
      <c r="G11" s="12" t="s">
        <v>123</v>
      </c>
      <c r="H11" s="13"/>
      <c r="I11" s="14" t="s">
        <v>576</v>
      </c>
      <c r="J11" s="15"/>
      <c r="K11" s="5"/>
      <c r="P11" s="19"/>
    </row>
    <row r="12" ht="14.25" customHeight="1">
      <c r="A12" s="7" t="s">
        <v>38</v>
      </c>
      <c r="B12" s="49" t="s">
        <v>538</v>
      </c>
      <c r="C12" s="9" t="s">
        <v>103</v>
      </c>
      <c r="D12" s="9" t="s">
        <v>114</v>
      </c>
      <c r="E12" s="10">
        <v>35.4</v>
      </c>
      <c r="F12" s="36"/>
      <c r="G12" s="12" t="s">
        <v>123</v>
      </c>
      <c r="H12" s="13"/>
      <c r="I12" s="14" t="s">
        <v>200</v>
      </c>
      <c r="J12" s="15"/>
      <c r="K12" s="5"/>
      <c r="P12" s="19"/>
    </row>
    <row r="13" ht="14.25" customHeight="1">
      <c r="A13" s="7" t="s">
        <v>43</v>
      </c>
      <c r="B13" s="49" t="s">
        <v>605</v>
      </c>
      <c r="C13" s="9" t="s">
        <v>38</v>
      </c>
      <c r="D13" s="7" t="s">
        <v>110</v>
      </c>
      <c r="E13" s="10">
        <v>20.6</v>
      </c>
      <c r="F13" s="36"/>
      <c r="G13" s="12" t="s">
        <v>117</v>
      </c>
      <c r="H13" s="13"/>
      <c r="I13" s="14" t="s">
        <v>537</v>
      </c>
      <c r="J13" s="15"/>
      <c r="P13" s="19"/>
    </row>
    <row r="14" ht="14.25" customHeight="1">
      <c r="A14" s="7" t="s">
        <v>46</v>
      </c>
      <c r="B14" s="49" t="s">
        <v>588</v>
      </c>
      <c r="C14" s="9" t="s">
        <v>43</v>
      </c>
      <c r="D14" s="9" t="s">
        <v>104</v>
      </c>
      <c r="E14" s="10">
        <v>5.0</v>
      </c>
      <c r="F14" s="36"/>
      <c r="G14" s="20" t="s">
        <v>139</v>
      </c>
      <c r="H14" s="13"/>
      <c r="I14" s="14" t="s">
        <v>598</v>
      </c>
      <c r="J14" s="15"/>
      <c r="P14" s="19"/>
    </row>
    <row r="15" ht="14.25" customHeight="1">
      <c r="A15" s="7" t="s">
        <v>50</v>
      </c>
      <c r="B15" s="49" t="s">
        <v>552</v>
      </c>
      <c r="C15" s="9" t="s">
        <v>103</v>
      </c>
      <c r="D15" s="7" t="s">
        <v>110</v>
      </c>
      <c r="E15" s="10">
        <v>10.0</v>
      </c>
      <c r="F15" s="36"/>
      <c r="G15" s="12" t="s">
        <v>139</v>
      </c>
      <c r="H15" s="13"/>
      <c r="I15" s="14" t="s">
        <v>537</v>
      </c>
      <c r="J15" s="15"/>
    </row>
    <row r="16" ht="14.25" customHeight="1">
      <c r="A16" s="7" t="s">
        <v>52</v>
      </c>
      <c r="B16" s="49" t="s">
        <v>554</v>
      </c>
      <c r="C16" s="9" t="s">
        <v>512</v>
      </c>
      <c r="D16" s="7" t="s">
        <v>110</v>
      </c>
      <c r="E16" s="10">
        <v>145.2</v>
      </c>
      <c r="F16" s="36"/>
      <c r="G16" s="12" t="s">
        <v>139</v>
      </c>
      <c r="H16" s="13"/>
      <c r="I16" s="14" t="s">
        <v>531</v>
      </c>
      <c r="J16" s="15"/>
    </row>
    <row r="17" ht="14.25" customHeight="1">
      <c r="A17" s="7" t="s">
        <v>54</v>
      </c>
      <c r="B17" s="49" t="s">
        <v>606</v>
      </c>
      <c r="C17" s="9" t="s">
        <v>52</v>
      </c>
      <c r="D17" s="9" t="s">
        <v>104</v>
      </c>
      <c r="E17" s="10">
        <v>32.9</v>
      </c>
      <c r="F17" s="36"/>
      <c r="G17" s="20" t="s">
        <v>126</v>
      </c>
      <c r="H17" s="13"/>
      <c r="I17" s="14" t="s">
        <v>598</v>
      </c>
      <c r="J17" s="15"/>
    </row>
    <row r="18" ht="14.25" customHeight="1">
      <c r="A18" s="7" t="s">
        <v>56</v>
      </c>
      <c r="B18" s="49" t="s">
        <v>571</v>
      </c>
      <c r="C18" s="9" t="s">
        <v>54</v>
      </c>
      <c r="D18" s="7" t="s">
        <v>110</v>
      </c>
      <c r="E18" s="10">
        <v>44.9</v>
      </c>
      <c r="F18" s="36"/>
      <c r="G18" s="20" t="s">
        <v>126</v>
      </c>
      <c r="H18" s="13"/>
      <c r="I18" s="14" t="s">
        <v>531</v>
      </c>
      <c r="J18" s="15"/>
    </row>
    <row r="19" ht="14.25" customHeight="1">
      <c r="A19" s="7" t="s">
        <v>57</v>
      </c>
      <c r="B19" s="49" t="s">
        <v>538</v>
      </c>
      <c r="C19" s="9" t="s">
        <v>103</v>
      </c>
      <c r="D19" s="9" t="s">
        <v>114</v>
      </c>
      <c r="E19" s="10">
        <v>35.4</v>
      </c>
      <c r="F19" s="36"/>
      <c r="G19" s="12" t="s">
        <v>117</v>
      </c>
      <c r="H19" s="13"/>
      <c r="I19" s="14" t="s">
        <v>200</v>
      </c>
      <c r="J19" s="15"/>
    </row>
    <row r="20" ht="14.25" customHeight="1">
      <c r="A20" s="7" t="s">
        <v>60</v>
      </c>
      <c r="B20" s="49" t="s">
        <v>540</v>
      </c>
      <c r="C20" s="9" t="s">
        <v>57</v>
      </c>
      <c r="D20" s="7" t="s">
        <v>110</v>
      </c>
      <c r="E20" s="10">
        <v>20.6</v>
      </c>
      <c r="F20" s="36"/>
      <c r="G20" s="12" t="s">
        <v>153</v>
      </c>
      <c r="H20" s="13"/>
      <c r="I20" s="14" t="s">
        <v>601</v>
      </c>
      <c r="J20" s="15"/>
    </row>
    <row r="21" ht="14.25" customHeight="1">
      <c r="A21" s="7" t="s">
        <v>63</v>
      </c>
      <c r="B21" s="49" t="s">
        <v>553</v>
      </c>
      <c r="C21" s="9" t="s">
        <v>60</v>
      </c>
      <c r="D21" s="9" t="s">
        <v>104</v>
      </c>
      <c r="E21" s="10">
        <v>5.0</v>
      </c>
      <c r="F21" s="36"/>
      <c r="G21" s="12" t="s">
        <v>174</v>
      </c>
      <c r="H21" s="13"/>
      <c r="I21" s="14" t="s">
        <v>598</v>
      </c>
      <c r="J21" s="15"/>
    </row>
    <row r="22" ht="14.25" customHeight="1">
      <c r="A22" s="7" t="s">
        <v>66</v>
      </c>
      <c r="B22" s="49" t="s">
        <v>607</v>
      </c>
      <c r="C22" s="9" t="s">
        <v>103</v>
      </c>
      <c r="D22" s="7" t="s">
        <v>110</v>
      </c>
      <c r="E22" s="10">
        <v>10.0</v>
      </c>
      <c r="F22" s="12"/>
      <c r="G22" s="12" t="s">
        <v>105</v>
      </c>
      <c r="H22" s="13"/>
      <c r="I22" s="14" t="s">
        <v>601</v>
      </c>
      <c r="J22" s="15"/>
    </row>
    <row r="23" ht="14.25" customHeight="1">
      <c r="A23" s="7" t="s">
        <v>68</v>
      </c>
      <c r="B23" s="49" t="s">
        <v>609</v>
      </c>
      <c r="C23" s="9" t="s">
        <v>610</v>
      </c>
      <c r="D23" s="7" t="s">
        <v>110</v>
      </c>
      <c r="E23" s="10">
        <v>193.0</v>
      </c>
      <c r="F23" s="36"/>
      <c r="G23" s="20" t="s">
        <v>123</v>
      </c>
      <c r="H23" s="13"/>
      <c r="I23" s="14" t="s">
        <v>189</v>
      </c>
      <c r="J23" s="15"/>
    </row>
    <row r="24" ht="14.25" customHeight="1">
      <c r="A24" s="7" t="s">
        <v>70</v>
      </c>
      <c r="B24" s="49" t="s">
        <v>611</v>
      </c>
      <c r="C24" s="9" t="s">
        <v>68</v>
      </c>
      <c r="D24" s="7" t="s">
        <v>110</v>
      </c>
      <c r="E24" s="10">
        <v>204.0</v>
      </c>
      <c r="F24" s="12"/>
      <c r="G24" s="12" t="s">
        <v>156</v>
      </c>
      <c r="H24" s="13"/>
      <c r="I24" s="14" t="s">
        <v>193</v>
      </c>
      <c r="J24" s="15"/>
    </row>
    <row r="25" ht="14.25" customHeight="1">
      <c r="A25" s="7" t="s">
        <v>71</v>
      </c>
      <c r="B25" s="49" t="s">
        <v>557</v>
      </c>
      <c r="C25" s="9" t="s">
        <v>70</v>
      </c>
      <c r="D25" s="9" t="s">
        <v>104</v>
      </c>
      <c r="E25" s="10">
        <v>36.8</v>
      </c>
      <c r="F25" s="12"/>
      <c r="G25" s="12" t="s">
        <v>156</v>
      </c>
      <c r="H25" s="13"/>
      <c r="I25" s="14" t="s">
        <v>598</v>
      </c>
      <c r="J25" s="15"/>
    </row>
    <row r="26" ht="14.25" customHeight="1">
      <c r="A26" s="7" t="s">
        <v>75</v>
      </c>
      <c r="B26" s="49" t="s">
        <v>222</v>
      </c>
      <c r="C26" s="9" t="s">
        <v>103</v>
      </c>
      <c r="D26" s="9" t="s">
        <v>114</v>
      </c>
      <c r="E26" s="10">
        <v>14.1</v>
      </c>
      <c r="F26" s="12"/>
      <c r="G26" s="12" t="s">
        <v>164</v>
      </c>
      <c r="H26" s="13"/>
      <c r="I26" s="14" t="s">
        <v>564</v>
      </c>
      <c r="J26" s="15"/>
    </row>
    <row r="27" ht="14.25" customHeight="1">
      <c r="A27" s="9" t="s">
        <v>76</v>
      </c>
      <c r="B27" s="49" t="s">
        <v>525</v>
      </c>
      <c r="C27" s="9" t="s">
        <v>75</v>
      </c>
      <c r="D27" s="9" t="s">
        <v>612</v>
      </c>
      <c r="E27" s="10">
        <v>37.4</v>
      </c>
      <c r="F27" s="12"/>
      <c r="G27" s="12"/>
      <c r="H27" s="13"/>
      <c r="I27" s="14" t="s">
        <v>564</v>
      </c>
      <c r="J27" s="15"/>
    </row>
    <row r="28" ht="14.25" customHeight="1">
      <c r="A28" s="9" t="s">
        <v>380</v>
      </c>
      <c r="B28" s="49" t="s">
        <v>592</v>
      </c>
      <c r="C28" s="9" t="s">
        <v>76</v>
      </c>
      <c r="D28" s="9" t="s">
        <v>114</v>
      </c>
      <c r="E28" s="10">
        <v>51.8</v>
      </c>
      <c r="F28" s="12"/>
      <c r="G28" s="12"/>
      <c r="H28" s="13"/>
      <c r="I28" s="14" t="s">
        <v>613</v>
      </c>
    </row>
    <row r="29" ht="14.25" customHeight="1">
      <c r="A29" s="9" t="s">
        <v>77</v>
      </c>
      <c r="B29" s="49" t="s">
        <v>602</v>
      </c>
      <c r="C29" s="9" t="s">
        <v>380</v>
      </c>
      <c r="D29" s="9" t="s">
        <v>114</v>
      </c>
      <c r="E29" s="10">
        <v>60.8</v>
      </c>
      <c r="F29" s="12"/>
      <c r="G29" s="12"/>
      <c r="H29" s="13"/>
      <c r="I29" s="14" t="s">
        <v>564</v>
      </c>
    </row>
    <row r="30" ht="14.25" customHeight="1">
      <c r="A30" s="9" t="s">
        <v>79</v>
      </c>
      <c r="B30" s="49" t="s">
        <v>614</v>
      </c>
      <c r="C30" s="9" t="s">
        <v>77</v>
      </c>
      <c r="D30" s="9" t="s">
        <v>615</v>
      </c>
      <c r="E30" s="10">
        <v>62.9</v>
      </c>
      <c r="F30" s="12"/>
      <c r="G30" s="12"/>
      <c r="H30" s="13"/>
      <c r="I30" s="14" t="s">
        <v>594</v>
      </c>
    </row>
    <row r="31" ht="14.25" customHeight="1">
      <c r="A31" s="9" t="s">
        <v>82</v>
      </c>
      <c r="B31" s="49" t="s">
        <v>595</v>
      </c>
      <c r="C31" s="9" t="s">
        <v>79</v>
      </c>
      <c r="D31" s="9" t="s">
        <v>616</v>
      </c>
      <c r="E31" s="10">
        <v>8.0</v>
      </c>
      <c r="F31" s="12"/>
      <c r="G31" s="12"/>
      <c r="H31" s="13"/>
      <c r="I31" s="14" t="s">
        <v>594</v>
      </c>
    </row>
    <row r="32" ht="14.25" customHeight="1">
      <c r="A32" s="9" t="s">
        <v>84</v>
      </c>
      <c r="B32" s="49" t="s">
        <v>659</v>
      </c>
      <c r="C32" s="9" t="s">
        <v>38</v>
      </c>
      <c r="D32" s="9" t="s">
        <v>114</v>
      </c>
      <c r="E32" s="10">
        <v>40.4</v>
      </c>
      <c r="F32" s="12"/>
      <c r="G32" s="12"/>
      <c r="H32" s="13"/>
      <c r="I32" s="14" t="s">
        <v>200</v>
      </c>
    </row>
    <row r="33" ht="14.25" customHeight="1">
      <c r="A33" s="9" t="s">
        <v>386</v>
      </c>
      <c r="B33" s="49" t="s">
        <v>656</v>
      </c>
      <c r="C33" s="9" t="s">
        <v>50</v>
      </c>
      <c r="D33" s="9" t="s">
        <v>114</v>
      </c>
      <c r="E33" s="10">
        <v>50.8</v>
      </c>
      <c r="F33" s="12"/>
      <c r="G33" s="12"/>
      <c r="H33" s="13"/>
      <c r="I33" s="14" t="s">
        <v>200</v>
      </c>
    </row>
    <row r="34" ht="14.25" customHeight="1">
      <c r="A34" s="9" t="s">
        <v>387</v>
      </c>
      <c r="B34" s="49" t="s">
        <v>657</v>
      </c>
      <c r="C34" s="9" t="s">
        <v>57</v>
      </c>
      <c r="D34" s="9" t="s">
        <v>114</v>
      </c>
      <c r="E34" s="10">
        <v>50.8</v>
      </c>
      <c r="F34" s="12"/>
      <c r="G34" s="12"/>
      <c r="H34" s="13"/>
      <c r="I34" s="14" t="s">
        <v>200</v>
      </c>
    </row>
    <row r="35" ht="14.25" customHeight="1">
      <c r="A35" s="93" t="s">
        <v>388</v>
      </c>
      <c r="B35" s="115" t="s">
        <v>658</v>
      </c>
      <c r="C35" s="93" t="s">
        <v>66</v>
      </c>
      <c r="D35" s="93" t="s">
        <v>114</v>
      </c>
      <c r="E35" s="141">
        <v>40.4</v>
      </c>
      <c r="F35" s="87"/>
      <c r="G35" s="87"/>
      <c r="H35" s="88"/>
      <c r="I35" s="138" t="s">
        <v>200</v>
      </c>
    </row>
    <row r="36" ht="14.25" customHeight="1">
      <c r="A36" s="106"/>
    </row>
    <row r="37" ht="14.25" customHeight="1">
      <c r="A37" s="106"/>
    </row>
    <row r="38" ht="14.25" customHeight="1">
      <c r="A38" s="106"/>
    </row>
    <row r="39" ht="14.25" customHeight="1">
      <c r="A39" s="106"/>
      <c r="B39" s="107"/>
      <c r="C39" s="106"/>
      <c r="D39" s="15"/>
      <c r="E39" s="140"/>
      <c r="F39" s="15"/>
      <c r="G39" s="15"/>
      <c r="H39" s="15"/>
      <c r="I39" s="106"/>
    </row>
    <row r="40" ht="14.25" customHeight="1">
      <c r="A40" s="106"/>
      <c r="B40" s="107"/>
      <c r="C40" s="106"/>
      <c r="D40" s="15"/>
      <c r="E40" s="139"/>
      <c r="F40" s="15"/>
      <c r="G40" s="15"/>
      <c r="H40" s="15"/>
      <c r="I40" s="106"/>
    </row>
    <row r="41" ht="14.25" customHeight="1">
      <c r="B41" s="28"/>
      <c r="D41" s="28"/>
      <c r="E41" s="16">
        <f>SUM(E3:E40)</f>
        <v>1503</v>
      </c>
    </row>
    <row r="42" ht="14.25" customHeight="1">
      <c r="B42" s="28"/>
      <c r="D42" s="28"/>
    </row>
    <row r="43" ht="14.25" customHeight="1">
      <c r="B43" s="28"/>
      <c r="D43" s="29"/>
    </row>
    <row r="44" ht="14.25" customHeight="1">
      <c r="B44" s="28" t="s">
        <v>89</v>
      </c>
      <c r="D44" s="29">
        <v>10.0</v>
      </c>
    </row>
    <row r="45" ht="14.25" customHeight="1">
      <c r="B45" s="28" t="s">
        <v>90</v>
      </c>
      <c r="D45" s="28">
        <v>1.0</v>
      </c>
    </row>
    <row r="46" ht="14.25" customHeight="1">
      <c r="B46" s="28" t="s">
        <v>91</v>
      </c>
      <c r="D46" s="29">
        <v>10.0</v>
      </c>
    </row>
    <row r="47" ht="14.25" customHeight="1">
      <c r="B47" s="28" t="s">
        <v>92</v>
      </c>
      <c r="D47" s="28">
        <f>+D46*D45*D44</f>
        <v>100</v>
      </c>
    </row>
    <row r="48" ht="14.25" customHeight="1">
      <c r="B48" s="28" t="s">
        <v>93</v>
      </c>
      <c r="D48" s="28">
        <f>+D47*3600</f>
        <v>360000</v>
      </c>
    </row>
    <row r="49" ht="14.25" customHeight="1">
      <c r="B49" s="28" t="s">
        <v>4</v>
      </c>
      <c r="D49" s="51">
        <v>1503.0</v>
      </c>
    </row>
    <row r="50" ht="14.25" customHeight="1">
      <c r="B50" s="28" t="s">
        <v>94</v>
      </c>
      <c r="D50" s="33">
        <f>+D48/D49</f>
        <v>239.5209581</v>
      </c>
    </row>
    <row r="51" ht="14.25" customHeight="1">
      <c r="B51" s="28"/>
      <c r="D51" s="28"/>
    </row>
    <row r="52" ht="14.25" customHeight="1">
      <c r="B52" s="28" t="s">
        <v>96</v>
      </c>
      <c r="D52" s="28" t="s">
        <v>97</v>
      </c>
    </row>
    <row r="53" ht="14.25" customHeight="1">
      <c r="B53" s="28" t="s">
        <v>98</v>
      </c>
      <c r="D53" s="29">
        <v>217.3</v>
      </c>
    </row>
    <row r="54" ht="14.25" customHeight="1">
      <c r="B54" s="28" t="s">
        <v>99</v>
      </c>
      <c r="D54" s="29">
        <f>D53*D44</f>
        <v>2173</v>
      </c>
    </row>
    <row r="55" ht="14.25" customHeight="1">
      <c r="B55" s="28" t="s">
        <v>95</v>
      </c>
      <c r="D55" s="33">
        <f>+D48/D54</f>
        <v>165.6695812</v>
      </c>
    </row>
    <row r="56" ht="14.25" customHeight="1">
      <c r="B56" s="28"/>
      <c r="D56" s="28"/>
    </row>
    <row r="57" ht="14.25" customHeight="1">
      <c r="B57" s="28" t="s">
        <v>100</v>
      </c>
      <c r="D57" s="33">
        <f>+D55*0.85</f>
        <v>140.819144</v>
      </c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8"/>
  <printOptions/>
  <pageMargins bottom="0.75" footer="0.0" header="0.0" left="0.7" right="0.7" top="0.75"/>
  <pageSetup orientation="landscape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8.57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538</v>
      </c>
      <c r="C3" s="9" t="s">
        <v>103</v>
      </c>
      <c r="D3" s="9" t="s">
        <v>114</v>
      </c>
      <c r="E3" s="10">
        <f> 34.6 </f>
        <v>34.6</v>
      </c>
      <c r="F3" s="12"/>
      <c r="G3" s="12" t="s">
        <v>105</v>
      </c>
      <c r="H3" s="13"/>
      <c r="I3" s="14" t="s">
        <v>661</v>
      </c>
      <c r="J3" s="15"/>
      <c r="K3" s="4"/>
    </row>
    <row r="4" ht="14.25" customHeight="1">
      <c r="A4" s="7" t="s">
        <v>16</v>
      </c>
      <c r="B4" s="49" t="s">
        <v>552</v>
      </c>
      <c r="C4" s="9" t="s">
        <v>103</v>
      </c>
      <c r="D4" s="9" t="s">
        <v>114</v>
      </c>
      <c r="E4" s="10">
        <f>13.8</f>
        <v>13.8</v>
      </c>
      <c r="F4" s="12"/>
      <c r="G4" s="12" t="s">
        <v>105</v>
      </c>
      <c r="H4" s="13"/>
      <c r="I4" s="14" t="s">
        <v>663</v>
      </c>
      <c r="J4" s="15"/>
      <c r="K4" s="4"/>
    </row>
    <row r="5" ht="14.25" customHeight="1">
      <c r="A5" s="7" t="s">
        <v>20</v>
      </c>
      <c r="B5" s="49" t="s">
        <v>665</v>
      </c>
      <c r="C5" s="9" t="s">
        <v>103</v>
      </c>
      <c r="D5" s="9" t="s">
        <v>114</v>
      </c>
      <c r="E5" s="10">
        <f> 21.054</f>
        <v>21.054</v>
      </c>
      <c r="F5" s="12"/>
      <c r="G5" s="12" t="s">
        <v>105</v>
      </c>
      <c r="H5" s="13"/>
      <c r="I5" s="14" t="s">
        <v>666</v>
      </c>
      <c r="J5" s="15"/>
      <c r="K5" s="4"/>
    </row>
    <row r="6" ht="14.25" customHeight="1">
      <c r="A6" s="7" t="s">
        <v>24</v>
      </c>
      <c r="B6" s="49" t="s">
        <v>667</v>
      </c>
      <c r="C6" s="9" t="s">
        <v>103</v>
      </c>
      <c r="D6" s="9" t="s">
        <v>114</v>
      </c>
      <c r="E6" s="35">
        <f>24.442</f>
        <v>24.442</v>
      </c>
      <c r="F6" s="12"/>
      <c r="G6" s="12" t="s">
        <v>117</v>
      </c>
      <c r="H6" s="13"/>
      <c r="I6" s="14" t="s">
        <v>666</v>
      </c>
      <c r="J6" s="15"/>
      <c r="K6" s="5"/>
    </row>
    <row r="7" ht="14.25" customHeight="1">
      <c r="A7" s="7" t="s">
        <v>25</v>
      </c>
      <c r="B7" s="49" t="s">
        <v>44</v>
      </c>
      <c r="C7" s="9" t="s">
        <v>103</v>
      </c>
      <c r="D7" s="9" t="s">
        <v>114</v>
      </c>
      <c r="E7" s="35">
        <v>32.549</v>
      </c>
      <c r="F7" s="12"/>
      <c r="G7" s="12" t="s">
        <v>117</v>
      </c>
      <c r="H7" s="13"/>
      <c r="I7" s="14" t="s">
        <v>669</v>
      </c>
      <c r="J7" s="15">
        <f t="shared" ref="J7:J29" si="1">E7*1.21</f>
        <v>39.38429</v>
      </c>
      <c r="K7" s="5"/>
    </row>
    <row r="8" ht="14.25" customHeight="1">
      <c r="A8" s="7" t="s">
        <v>28</v>
      </c>
      <c r="B8" s="49" t="s">
        <v>671</v>
      </c>
      <c r="C8" s="9" t="s">
        <v>103</v>
      </c>
      <c r="D8" s="9" t="s">
        <v>114</v>
      </c>
      <c r="E8" s="35">
        <v>47.068999999999996</v>
      </c>
      <c r="F8" s="36"/>
      <c r="G8" s="12" t="s">
        <v>123</v>
      </c>
      <c r="H8" s="13"/>
      <c r="I8" s="14" t="s">
        <v>663</v>
      </c>
      <c r="J8" s="15">
        <f t="shared" si="1"/>
        <v>56.95349</v>
      </c>
      <c r="K8" s="5"/>
      <c r="P8" s="19"/>
    </row>
    <row r="9" ht="14.25" customHeight="1">
      <c r="A9" s="7" t="s">
        <v>32</v>
      </c>
      <c r="B9" s="49" t="s">
        <v>670</v>
      </c>
      <c r="C9" s="9" t="s">
        <v>103</v>
      </c>
      <c r="D9" s="9" t="s">
        <v>114</v>
      </c>
      <c r="E9" s="35">
        <v>47.068999999999996</v>
      </c>
      <c r="F9" s="36"/>
      <c r="G9" s="12" t="s">
        <v>126</v>
      </c>
      <c r="H9" s="13"/>
      <c r="I9" s="14" t="s">
        <v>661</v>
      </c>
      <c r="J9" s="15">
        <f t="shared" si="1"/>
        <v>56.95349</v>
      </c>
      <c r="K9" s="5"/>
      <c r="P9" s="19"/>
    </row>
    <row r="10" ht="14.25" customHeight="1">
      <c r="A10" s="7" t="s">
        <v>34</v>
      </c>
      <c r="B10" s="49" t="s">
        <v>674</v>
      </c>
      <c r="C10" s="9" t="s">
        <v>103</v>
      </c>
      <c r="D10" s="9" t="s">
        <v>114</v>
      </c>
      <c r="E10" s="35">
        <v>36.663</v>
      </c>
      <c r="F10" s="12"/>
      <c r="G10" s="12" t="s">
        <v>105</v>
      </c>
      <c r="H10" s="13"/>
      <c r="I10" s="14" t="s">
        <v>663</v>
      </c>
      <c r="J10" s="15">
        <f t="shared" si="1"/>
        <v>44.36223</v>
      </c>
      <c r="K10" s="5"/>
      <c r="P10" s="19"/>
    </row>
    <row r="11" ht="14.25" customHeight="1">
      <c r="A11" s="7" t="s">
        <v>36</v>
      </c>
      <c r="B11" s="49" t="s">
        <v>668</v>
      </c>
      <c r="C11" s="9" t="s">
        <v>103</v>
      </c>
      <c r="D11" s="9" t="s">
        <v>114</v>
      </c>
      <c r="E11" s="35">
        <v>62.193999999999996</v>
      </c>
      <c r="F11" s="36"/>
      <c r="G11" s="12" t="s">
        <v>123</v>
      </c>
      <c r="H11" s="13"/>
      <c r="I11" s="14" t="s">
        <v>661</v>
      </c>
      <c r="J11" s="15">
        <f t="shared" si="1"/>
        <v>75.25474</v>
      </c>
      <c r="K11" s="5"/>
      <c r="P11" s="19"/>
    </row>
    <row r="12" ht="14.25" customHeight="1">
      <c r="A12" s="7" t="s">
        <v>38</v>
      </c>
      <c r="B12" s="49" t="s">
        <v>676</v>
      </c>
      <c r="C12" s="9" t="s">
        <v>10</v>
      </c>
      <c r="D12" s="7" t="s">
        <v>110</v>
      </c>
      <c r="E12" s="35">
        <v>12.825999999999999</v>
      </c>
      <c r="F12" s="36"/>
      <c r="G12" s="12" t="s">
        <v>123</v>
      </c>
      <c r="H12" s="13"/>
      <c r="I12" s="14" t="s">
        <v>18</v>
      </c>
      <c r="J12" s="15">
        <f t="shared" si="1"/>
        <v>15.51946</v>
      </c>
      <c r="K12" s="5"/>
      <c r="P12" s="19"/>
    </row>
    <row r="13" ht="14.25" customHeight="1">
      <c r="A13" s="7" t="s">
        <v>43</v>
      </c>
      <c r="B13" s="49" t="s">
        <v>39</v>
      </c>
      <c r="C13" s="9" t="s">
        <v>38</v>
      </c>
      <c r="D13" s="9" t="s">
        <v>104</v>
      </c>
      <c r="E13" s="35">
        <v>7.018</v>
      </c>
      <c r="F13" s="36"/>
      <c r="G13" s="12" t="s">
        <v>117</v>
      </c>
      <c r="H13" s="13"/>
      <c r="I13" s="14" t="s">
        <v>41</v>
      </c>
      <c r="J13" s="15">
        <f t="shared" si="1"/>
        <v>8.49178</v>
      </c>
      <c r="P13" s="19"/>
    </row>
    <row r="14" ht="14.25" customHeight="1">
      <c r="A14" s="7" t="s">
        <v>46</v>
      </c>
      <c r="B14" s="49" t="s">
        <v>675</v>
      </c>
      <c r="C14" s="9" t="s">
        <v>25</v>
      </c>
      <c r="D14" s="7" t="s">
        <v>110</v>
      </c>
      <c r="E14" s="35">
        <v>22.506</v>
      </c>
      <c r="F14" s="36"/>
      <c r="G14" s="20" t="s">
        <v>139</v>
      </c>
      <c r="H14" s="13"/>
      <c r="I14" s="14" t="s">
        <v>18</v>
      </c>
      <c r="J14" s="15">
        <f t="shared" si="1"/>
        <v>27.23226</v>
      </c>
      <c r="P14" s="19"/>
    </row>
    <row r="15" ht="14.25" customHeight="1">
      <c r="A15" s="7" t="s">
        <v>50</v>
      </c>
      <c r="B15" s="49" t="s">
        <v>677</v>
      </c>
      <c r="C15" s="9" t="s">
        <v>46</v>
      </c>
      <c r="D15" s="9" t="s">
        <v>114</v>
      </c>
      <c r="E15" s="35">
        <v>162.50300000000001</v>
      </c>
      <c r="F15" s="36"/>
      <c r="G15" s="12" t="s">
        <v>139</v>
      </c>
      <c r="H15" s="13"/>
      <c r="I15" s="14" t="s">
        <v>678</v>
      </c>
      <c r="J15" s="15">
        <f t="shared" si="1"/>
        <v>196.62863</v>
      </c>
    </row>
    <row r="16" ht="14.25" customHeight="1">
      <c r="A16" s="7" t="s">
        <v>52</v>
      </c>
      <c r="B16" s="49" t="s">
        <v>662</v>
      </c>
      <c r="C16" s="9" t="s">
        <v>103</v>
      </c>
      <c r="D16" s="9" t="s">
        <v>114</v>
      </c>
      <c r="E16" s="35">
        <v>0.0</v>
      </c>
      <c r="F16" s="36"/>
      <c r="G16" s="12" t="s">
        <v>139</v>
      </c>
      <c r="H16" s="13"/>
      <c r="I16" s="14">
        <v>0.0</v>
      </c>
      <c r="J16" s="15">
        <f t="shared" si="1"/>
        <v>0</v>
      </c>
    </row>
    <row r="17" ht="14.25" customHeight="1">
      <c r="A17" s="7" t="s">
        <v>54</v>
      </c>
      <c r="B17" s="49" t="s">
        <v>673</v>
      </c>
      <c r="C17" s="9" t="s">
        <v>680</v>
      </c>
      <c r="D17" s="7" t="s">
        <v>110</v>
      </c>
      <c r="E17" s="35">
        <v>64.009</v>
      </c>
      <c r="F17" s="36"/>
      <c r="G17" s="20" t="s">
        <v>126</v>
      </c>
      <c r="H17" s="13"/>
      <c r="I17" s="14" t="s">
        <v>18</v>
      </c>
      <c r="J17" s="15">
        <f t="shared" si="1"/>
        <v>77.45089</v>
      </c>
    </row>
    <row r="18" ht="14.25" customHeight="1">
      <c r="A18" s="7" t="s">
        <v>56</v>
      </c>
      <c r="B18" s="49" t="s">
        <v>483</v>
      </c>
      <c r="C18" s="9" t="s">
        <v>54</v>
      </c>
      <c r="D18" s="9" t="s">
        <v>104</v>
      </c>
      <c r="E18" s="35">
        <v>10.89</v>
      </c>
      <c r="F18" s="36"/>
      <c r="G18" s="20" t="s">
        <v>126</v>
      </c>
      <c r="H18" s="13"/>
      <c r="I18" s="14" t="s">
        <v>41</v>
      </c>
      <c r="J18" s="15">
        <f t="shared" si="1"/>
        <v>13.1769</v>
      </c>
    </row>
    <row r="19" ht="14.25" customHeight="1">
      <c r="A19" s="7" t="s">
        <v>57</v>
      </c>
      <c r="B19" s="49" t="s">
        <v>484</v>
      </c>
      <c r="C19" s="9" t="s">
        <v>56</v>
      </c>
      <c r="D19" s="7" t="s">
        <v>110</v>
      </c>
      <c r="E19" s="35">
        <v>9.68</v>
      </c>
      <c r="F19" s="36"/>
      <c r="G19" s="12" t="s">
        <v>117</v>
      </c>
      <c r="H19" s="13"/>
      <c r="I19" s="14" t="s">
        <v>681</v>
      </c>
      <c r="J19" s="15">
        <f t="shared" si="1"/>
        <v>11.7128</v>
      </c>
    </row>
    <row r="20" ht="14.25" customHeight="1">
      <c r="A20" s="7" t="s">
        <v>60</v>
      </c>
      <c r="B20" s="49" t="s">
        <v>683</v>
      </c>
      <c r="C20" s="9" t="s">
        <v>57</v>
      </c>
      <c r="D20" s="9" t="s">
        <v>104</v>
      </c>
      <c r="E20" s="35">
        <v>32.549</v>
      </c>
      <c r="F20" s="36"/>
      <c r="G20" s="12" t="s">
        <v>153</v>
      </c>
      <c r="H20" s="13"/>
      <c r="I20" s="14" t="s">
        <v>41</v>
      </c>
      <c r="J20" s="15">
        <f t="shared" si="1"/>
        <v>39.38429</v>
      </c>
    </row>
    <row r="21" ht="14.25" customHeight="1">
      <c r="A21" s="7" t="s">
        <v>63</v>
      </c>
      <c r="B21" s="49" t="s">
        <v>486</v>
      </c>
      <c r="C21" s="9" t="s">
        <v>60</v>
      </c>
      <c r="D21" s="7" t="s">
        <v>110</v>
      </c>
      <c r="E21" s="35">
        <v>35.574</v>
      </c>
      <c r="F21" s="36"/>
      <c r="G21" s="12" t="s">
        <v>174</v>
      </c>
      <c r="H21" s="13"/>
      <c r="I21" s="14" t="s">
        <v>681</v>
      </c>
      <c r="J21" s="15">
        <f t="shared" si="1"/>
        <v>43.04454</v>
      </c>
    </row>
    <row r="22" ht="14.25" customHeight="1">
      <c r="A22" s="7" t="s">
        <v>66</v>
      </c>
      <c r="B22" s="49" t="s">
        <v>327</v>
      </c>
      <c r="C22" s="9" t="s">
        <v>63</v>
      </c>
      <c r="D22" s="9" t="s">
        <v>104</v>
      </c>
      <c r="E22" s="35">
        <v>38.962</v>
      </c>
      <c r="F22" s="12"/>
      <c r="G22" s="12" t="s">
        <v>105</v>
      </c>
      <c r="H22" s="13"/>
      <c r="I22" s="14" t="s">
        <v>41</v>
      </c>
      <c r="J22" s="15">
        <f t="shared" si="1"/>
        <v>47.14402</v>
      </c>
    </row>
    <row r="23" ht="14.25" customHeight="1">
      <c r="A23" s="7" t="s">
        <v>68</v>
      </c>
      <c r="B23" s="49" t="s">
        <v>555</v>
      </c>
      <c r="C23" s="9" t="s">
        <v>66</v>
      </c>
      <c r="D23" s="7" t="s">
        <v>110</v>
      </c>
      <c r="E23" s="35">
        <v>47.916</v>
      </c>
      <c r="F23" s="36"/>
      <c r="G23" s="20" t="s">
        <v>123</v>
      </c>
      <c r="H23" s="13"/>
      <c r="I23" s="14" t="s">
        <v>681</v>
      </c>
      <c r="J23" s="15">
        <f t="shared" si="1"/>
        <v>57.97836</v>
      </c>
    </row>
    <row r="24" ht="14.25" customHeight="1">
      <c r="A24" s="7" t="s">
        <v>70</v>
      </c>
      <c r="B24" s="49" t="s">
        <v>682</v>
      </c>
      <c r="C24" s="9" t="s">
        <v>68</v>
      </c>
      <c r="D24" s="9" t="s">
        <v>114</v>
      </c>
      <c r="E24" s="35">
        <v>131.16400000000002</v>
      </c>
      <c r="F24" s="12"/>
      <c r="G24" s="12" t="s">
        <v>156</v>
      </c>
      <c r="H24" s="13"/>
      <c r="I24" s="14" t="s">
        <v>678</v>
      </c>
      <c r="J24" s="15">
        <f t="shared" si="1"/>
        <v>158.70844</v>
      </c>
    </row>
    <row r="25" ht="14.25" customHeight="1">
      <c r="A25" s="7" t="s">
        <v>71</v>
      </c>
      <c r="B25" s="49" t="s">
        <v>685</v>
      </c>
      <c r="C25" s="9" t="s">
        <v>70</v>
      </c>
      <c r="D25" s="9" t="s">
        <v>114</v>
      </c>
      <c r="E25" s="35">
        <v>152.702</v>
      </c>
      <c r="F25" s="12"/>
      <c r="G25" s="12" t="s">
        <v>156</v>
      </c>
      <c r="H25" s="13"/>
      <c r="I25" s="14" t="s">
        <v>666</v>
      </c>
      <c r="J25" s="15">
        <f t="shared" si="1"/>
        <v>184.76942</v>
      </c>
    </row>
    <row r="26" ht="14.25" customHeight="1">
      <c r="A26" s="7" t="s">
        <v>75</v>
      </c>
      <c r="B26" s="49" t="s">
        <v>686</v>
      </c>
      <c r="C26" s="9" t="s">
        <v>71</v>
      </c>
      <c r="D26" s="9" t="s">
        <v>114</v>
      </c>
      <c r="E26" s="35">
        <v>144.111</v>
      </c>
      <c r="F26" s="12"/>
      <c r="G26" s="12" t="s">
        <v>164</v>
      </c>
      <c r="H26" s="13"/>
      <c r="I26" s="14" t="s">
        <v>669</v>
      </c>
      <c r="J26" s="15">
        <f t="shared" si="1"/>
        <v>174.37431</v>
      </c>
    </row>
    <row r="27" ht="14.25" customHeight="1">
      <c r="A27" s="7" t="s">
        <v>76</v>
      </c>
      <c r="B27" s="49" t="s">
        <v>687</v>
      </c>
      <c r="C27" s="9" t="s">
        <v>75</v>
      </c>
      <c r="D27" s="7" t="s">
        <v>110</v>
      </c>
      <c r="E27" s="35">
        <v>65.824</v>
      </c>
      <c r="F27" s="12"/>
      <c r="G27" s="12" t="s">
        <v>169</v>
      </c>
      <c r="H27" s="13"/>
      <c r="I27" s="14" t="s">
        <v>681</v>
      </c>
      <c r="J27" s="15">
        <f t="shared" si="1"/>
        <v>79.64704</v>
      </c>
    </row>
    <row r="28" ht="14.25" customHeight="1">
      <c r="A28" s="9" t="s">
        <v>77</v>
      </c>
      <c r="B28" s="49" t="s">
        <v>662</v>
      </c>
      <c r="C28" s="9" t="s">
        <v>103</v>
      </c>
      <c r="D28" s="9" t="s">
        <v>114</v>
      </c>
      <c r="E28" s="35">
        <v>7.018</v>
      </c>
      <c r="F28" s="12"/>
      <c r="G28" s="12" t="s">
        <v>171</v>
      </c>
      <c r="H28" s="13"/>
      <c r="I28" s="14" t="s">
        <v>678</v>
      </c>
      <c r="J28" s="15">
        <f t="shared" si="1"/>
        <v>8.49178</v>
      </c>
    </row>
    <row r="29" ht="14.25" customHeight="1">
      <c r="E29" s="142">
        <f>SUM(E3:E28)*1.21</f>
        <v>1530.27732</v>
      </c>
      <c r="J29" s="15">
        <f t="shared" si="1"/>
        <v>1851.635557</v>
      </c>
    </row>
    <row r="30" ht="14.25" customHeight="1"/>
    <row r="31" ht="14.25" customHeight="1"/>
    <row r="32" ht="14.25" customHeight="1">
      <c r="B32" s="28" t="s">
        <v>89</v>
      </c>
      <c r="D32" s="29">
        <v>4.0</v>
      </c>
    </row>
    <row r="33" ht="14.25" customHeight="1">
      <c r="B33" s="28" t="s">
        <v>90</v>
      </c>
      <c r="D33" s="29">
        <v>1.0</v>
      </c>
    </row>
    <row r="34" ht="14.25" customHeight="1">
      <c r="B34" s="28" t="s">
        <v>91</v>
      </c>
      <c r="D34" s="29">
        <v>7.5</v>
      </c>
    </row>
    <row r="35" ht="14.25" customHeight="1">
      <c r="B35" s="28" t="s">
        <v>92</v>
      </c>
      <c r="D35" s="30">
        <f>+D34*D33*D32</f>
        <v>30</v>
      </c>
    </row>
    <row r="36" ht="14.25" customHeight="1">
      <c r="B36" s="28" t="s">
        <v>93</v>
      </c>
      <c r="D36" s="30">
        <f>+D35*3600</f>
        <v>108000</v>
      </c>
    </row>
    <row r="37" ht="14.25" customHeight="1">
      <c r="B37" s="28" t="s">
        <v>4</v>
      </c>
      <c r="D37" s="31">
        <f>E29</f>
        <v>1530.27732</v>
      </c>
    </row>
    <row r="38" ht="14.25" customHeight="1">
      <c r="B38" s="28" t="s">
        <v>94</v>
      </c>
      <c r="D38" s="32">
        <f>+D36/D37</f>
        <v>70.57544315</v>
      </c>
      <c r="E38" s="28" t="s">
        <v>95</v>
      </c>
      <c r="F38" s="6">
        <f>D38*0.9</f>
        <v>63.51789883</v>
      </c>
    </row>
    <row r="39" ht="14.25" customHeight="1">
      <c r="B39" s="28"/>
      <c r="D39" s="28"/>
      <c r="N39" s="17"/>
    </row>
    <row r="40" ht="14.25" customHeight="1">
      <c r="B40" s="28" t="s">
        <v>96</v>
      </c>
      <c r="D40" s="28" t="s">
        <v>97</v>
      </c>
    </row>
    <row r="41" ht="14.25" customHeight="1">
      <c r="B41" s="28" t="s">
        <v>98</v>
      </c>
      <c r="D41" s="29">
        <v>105.9</v>
      </c>
    </row>
    <row r="42" ht="14.25" customHeight="1">
      <c r="B42" s="28" t="s">
        <v>99</v>
      </c>
      <c r="D42" s="29">
        <f>D41*D32</f>
        <v>423.6</v>
      </c>
    </row>
    <row r="43" ht="14.25" customHeight="1">
      <c r="B43" s="28" t="s">
        <v>95</v>
      </c>
      <c r="D43" s="33">
        <f>+D36/D42</f>
        <v>254.9575071</v>
      </c>
    </row>
    <row r="44" ht="14.25" customHeight="1">
      <c r="B44" s="28"/>
      <c r="D44" s="28"/>
    </row>
    <row r="45" ht="14.25" customHeight="1">
      <c r="B45" s="28" t="s">
        <v>100</v>
      </c>
      <c r="D45" s="33">
        <f>+D43*0.85</f>
        <v>216.713881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29"/>
  <printOptions/>
  <pageMargins bottom="0.75" footer="0.0" header="0.0" left="0.7" right="0.7" top="0.75"/>
  <pageSetup orientation="landscape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7.29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8.57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538</v>
      </c>
      <c r="C3" s="9" t="s">
        <v>103</v>
      </c>
      <c r="D3" s="9" t="s">
        <v>114</v>
      </c>
      <c r="E3" s="10">
        <f> 34.6 </f>
        <v>34.6</v>
      </c>
      <c r="F3" s="12"/>
      <c r="G3" s="12" t="s">
        <v>105</v>
      </c>
      <c r="H3" s="13"/>
      <c r="I3" s="14"/>
      <c r="J3" s="15"/>
      <c r="K3" s="4"/>
    </row>
    <row r="4" ht="14.25" customHeight="1">
      <c r="A4" s="7" t="s">
        <v>16</v>
      </c>
      <c r="B4" s="49" t="s">
        <v>552</v>
      </c>
      <c r="C4" s="9" t="s">
        <v>103</v>
      </c>
      <c r="D4" s="9" t="s">
        <v>114</v>
      </c>
      <c r="E4" s="10">
        <f>13.8</f>
        <v>13.8</v>
      </c>
      <c r="F4" s="12"/>
      <c r="G4" s="12" t="s">
        <v>105</v>
      </c>
      <c r="H4" s="13"/>
      <c r="I4" s="14"/>
      <c r="J4" s="15"/>
      <c r="K4" s="4"/>
    </row>
    <row r="5" ht="14.25" customHeight="1">
      <c r="A5" s="7" t="s">
        <v>20</v>
      </c>
      <c r="B5" s="49" t="s">
        <v>665</v>
      </c>
      <c r="C5" s="9" t="s">
        <v>103</v>
      </c>
      <c r="D5" s="9" t="s">
        <v>114</v>
      </c>
      <c r="E5" s="10">
        <f> 21.054</f>
        <v>21.054</v>
      </c>
      <c r="F5" s="12"/>
      <c r="G5" s="12" t="s">
        <v>105</v>
      </c>
      <c r="H5" s="13"/>
      <c r="I5" s="14"/>
      <c r="J5" s="15"/>
      <c r="K5" s="4"/>
    </row>
    <row r="6" ht="14.25" customHeight="1">
      <c r="A6" s="7" t="s">
        <v>24</v>
      </c>
      <c r="B6" s="49" t="s">
        <v>667</v>
      </c>
      <c r="C6" s="9" t="s">
        <v>103</v>
      </c>
      <c r="D6" s="9" t="s">
        <v>114</v>
      </c>
      <c r="E6" s="35">
        <f>24.442</f>
        <v>24.442</v>
      </c>
      <c r="F6" s="12"/>
      <c r="G6" s="12" t="s">
        <v>117</v>
      </c>
      <c r="H6" s="13"/>
      <c r="I6" s="14"/>
      <c r="J6" s="15"/>
      <c r="K6" s="5"/>
    </row>
    <row r="7" ht="14.25" customHeight="1">
      <c r="A7" s="7" t="s">
        <v>25</v>
      </c>
      <c r="B7" s="49" t="s">
        <v>44</v>
      </c>
      <c r="C7" s="9" t="s">
        <v>103</v>
      </c>
      <c r="D7" s="9" t="s">
        <v>114</v>
      </c>
      <c r="E7" s="35">
        <v>32.549</v>
      </c>
      <c r="F7" s="12"/>
      <c r="G7" s="12" t="s">
        <v>117</v>
      </c>
      <c r="H7" s="13"/>
      <c r="I7" s="14"/>
      <c r="J7" s="15">
        <f t="shared" ref="J7:J28" si="1">E7*1.21</f>
        <v>39.38429</v>
      </c>
      <c r="K7" s="5"/>
    </row>
    <row r="8" ht="14.25" customHeight="1">
      <c r="A8" s="7" t="s">
        <v>28</v>
      </c>
      <c r="B8" s="49" t="s">
        <v>671</v>
      </c>
      <c r="C8" s="9" t="s">
        <v>103</v>
      </c>
      <c r="D8" s="9" t="s">
        <v>114</v>
      </c>
      <c r="E8" s="35">
        <v>47.068999999999996</v>
      </c>
      <c r="F8" s="36"/>
      <c r="G8" s="12" t="s">
        <v>123</v>
      </c>
      <c r="H8" s="13"/>
      <c r="I8" s="14"/>
      <c r="J8" s="15">
        <f t="shared" si="1"/>
        <v>56.95349</v>
      </c>
      <c r="K8" s="5"/>
      <c r="P8" s="19"/>
    </row>
    <row r="9" ht="14.25" customHeight="1">
      <c r="A9" s="7" t="s">
        <v>32</v>
      </c>
      <c r="B9" s="49" t="s">
        <v>670</v>
      </c>
      <c r="C9" s="9" t="s">
        <v>103</v>
      </c>
      <c r="D9" s="9" t="s">
        <v>114</v>
      </c>
      <c r="E9" s="35">
        <v>47.068999999999996</v>
      </c>
      <c r="F9" s="36"/>
      <c r="G9" s="12" t="s">
        <v>126</v>
      </c>
      <c r="H9" s="13"/>
      <c r="I9" s="14"/>
      <c r="J9" s="15">
        <f t="shared" si="1"/>
        <v>56.95349</v>
      </c>
      <c r="K9" s="5"/>
      <c r="P9" s="19"/>
    </row>
    <row r="10" ht="14.25" customHeight="1">
      <c r="A10" s="7" t="s">
        <v>34</v>
      </c>
      <c r="B10" s="49" t="s">
        <v>674</v>
      </c>
      <c r="C10" s="9" t="s">
        <v>103</v>
      </c>
      <c r="D10" s="9" t="s">
        <v>114</v>
      </c>
      <c r="E10" s="35">
        <v>36.663</v>
      </c>
      <c r="F10" s="12"/>
      <c r="G10" s="12" t="s">
        <v>105</v>
      </c>
      <c r="H10" s="13"/>
      <c r="I10" s="14"/>
      <c r="J10" s="15">
        <f t="shared" si="1"/>
        <v>44.36223</v>
      </c>
      <c r="K10" s="5"/>
      <c r="P10" s="19"/>
    </row>
    <row r="11" ht="14.25" customHeight="1">
      <c r="A11" s="7" t="s">
        <v>36</v>
      </c>
      <c r="B11" s="49" t="s">
        <v>668</v>
      </c>
      <c r="C11" s="9" t="s">
        <v>103</v>
      </c>
      <c r="D11" s="9" t="s">
        <v>114</v>
      </c>
      <c r="E11" s="35">
        <v>62.193999999999996</v>
      </c>
      <c r="F11" s="36"/>
      <c r="G11" s="12" t="s">
        <v>123</v>
      </c>
      <c r="H11" s="13"/>
      <c r="I11" s="14"/>
      <c r="J11" s="15">
        <f t="shared" si="1"/>
        <v>75.25474</v>
      </c>
      <c r="K11" s="5"/>
      <c r="P11" s="19"/>
    </row>
    <row r="12" ht="14.25" customHeight="1">
      <c r="A12" s="7" t="s">
        <v>38</v>
      </c>
      <c r="B12" s="49" t="s">
        <v>676</v>
      </c>
      <c r="C12" s="9" t="s">
        <v>10</v>
      </c>
      <c r="D12" s="7" t="s">
        <v>110</v>
      </c>
      <c r="E12" s="35">
        <v>12.825999999999999</v>
      </c>
      <c r="F12" s="36"/>
      <c r="G12" s="12" t="s">
        <v>123</v>
      </c>
      <c r="H12" s="13"/>
      <c r="I12" s="14"/>
      <c r="J12" s="15">
        <f t="shared" si="1"/>
        <v>15.51946</v>
      </c>
      <c r="K12" s="5"/>
      <c r="P12" s="19"/>
    </row>
    <row r="13" ht="14.25" customHeight="1">
      <c r="A13" s="7" t="s">
        <v>43</v>
      </c>
      <c r="B13" s="49" t="s">
        <v>39</v>
      </c>
      <c r="C13" s="9" t="s">
        <v>38</v>
      </c>
      <c r="D13" s="9" t="s">
        <v>104</v>
      </c>
      <c r="E13" s="35">
        <v>7.018</v>
      </c>
      <c r="F13" s="36"/>
      <c r="G13" s="12" t="s">
        <v>117</v>
      </c>
      <c r="H13" s="13"/>
      <c r="I13" s="14"/>
      <c r="J13" s="15">
        <f t="shared" si="1"/>
        <v>8.49178</v>
      </c>
      <c r="P13" s="19"/>
    </row>
    <row r="14" ht="14.25" customHeight="1">
      <c r="A14" s="7" t="s">
        <v>46</v>
      </c>
      <c r="B14" s="49" t="s">
        <v>675</v>
      </c>
      <c r="C14" s="9" t="s">
        <v>25</v>
      </c>
      <c r="D14" s="7" t="s">
        <v>110</v>
      </c>
      <c r="E14" s="35">
        <v>22.506</v>
      </c>
      <c r="F14" s="36"/>
      <c r="G14" s="20" t="s">
        <v>139</v>
      </c>
      <c r="H14" s="13"/>
      <c r="I14" s="14"/>
      <c r="J14" s="15">
        <f t="shared" si="1"/>
        <v>27.23226</v>
      </c>
      <c r="P14" s="19"/>
    </row>
    <row r="15" ht="14.25" customHeight="1">
      <c r="A15" s="7" t="s">
        <v>50</v>
      </c>
      <c r="B15" s="49" t="s">
        <v>677</v>
      </c>
      <c r="C15" s="9" t="s">
        <v>46</v>
      </c>
      <c r="D15" s="9" t="s">
        <v>114</v>
      </c>
      <c r="E15" s="35">
        <v>162.50300000000001</v>
      </c>
      <c r="F15" s="36"/>
      <c r="G15" s="12" t="s">
        <v>139</v>
      </c>
      <c r="H15" s="13"/>
      <c r="I15" s="14"/>
      <c r="J15" s="15">
        <f t="shared" si="1"/>
        <v>196.62863</v>
      </c>
    </row>
    <row r="16" ht="14.25" customHeight="1">
      <c r="A16" s="7" t="s">
        <v>52</v>
      </c>
      <c r="B16" s="49" t="s">
        <v>662</v>
      </c>
      <c r="C16" s="9" t="s">
        <v>103</v>
      </c>
      <c r="D16" s="9" t="s">
        <v>114</v>
      </c>
      <c r="E16" s="35">
        <v>0.0</v>
      </c>
      <c r="F16" s="36"/>
      <c r="G16" s="12" t="s">
        <v>139</v>
      </c>
      <c r="H16" s="13"/>
      <c r="I16" s="14"/>
      <c r="J16" s="15">
        <f t="shared" si="1"/>
        <v>0</v>
      </c>
    </row>
    <row r="17" ht="14.25" customHeight="1">
      <c r="A17" s="7" t="s">
        <v>54</v>
      </c>
      <c r="B17" s="49" t="s">
        <v>673</v>
      </c>
      <c r="C17" s="9" t="s">
        <v>680</v>
      </c>
      <c r="D17" s="7" t="s">
        <v>110</v>
      </c>
      <c r="E17" s="35">
        <v>64.009</v>
      </c>
      <c r="F17" s="36"/>
      <c r="G17" s="20" t="s">
        <v>126</v>
      </c>
      <c r="H17" s="13"/>
      <c r="I17" s="14"/>
      <c r="J17" s="15">
        <f t="shared" si="1"/>
        <v>77.45089</v>
      </c>
    </row>
    <row r="18" ht="14.25" customHeight="1">
      <c r="A18" s="7" t="s">
        <v>56</v>
      </c>
      <c r="B18" s="49" t="s">
        <v>483</v>
      </c>
      <c r="C18" s="9" t="s">
        <v>54</v>
      </c>
      <c r="D18" s="9" t="s">
        <v>104</v>
      </c>
      <c r="E18" s="35">
        <v>10.89</v>
      </c>
      <c r="F18" s="36"/>
      <c r="G18" s="20" t="s">
        <v>126</v>
      </c>
      <c r="H18" s="13"/>
      <c r="I18" s="14"/>
      <c r="J18" s="15">
        <f t="shared" si="1"/>
        <v>13.1769</v>
      </c>
    </row>
    <row r="19" ht="14.25" customHeight="1">
      <c r="A19" s="7" t="s">
        <v>57</v>
      </c>
      <c r="B19" s="49" t="s">
        <v>484</v>
      </c>
      <c r="C19" s="9" t="s">
        <v>56</v>
      </c>
      <c r="D19" s="7" t="s">
        <v>110</v>
      </c>
      <c r="E19" s="35">
        <v>9.68</v>
      </c>
      <c r="F19" s="36"/>
      <c r="G19" s="12" t="s">
        <v>117</v>
      </c>
      <c r="H19" s="13"/>
      <c r="I19" s="14"/>
      <c r="J19" s="15">
        <f t="shared" si="1"/>
        <v>11.7128</v>
      </c>
    </row>
    <row r="20" ht="14.25" customHeight="1">
      <c r="A20" s="7" t="s">
        <v>60</v>
      </c>
      <c r="B20" s="49" t="s">
        <v>683</v>
      </c>
      <c r="C20" s="9" t="s">
        <v>57</v>
      </c>
      <c r="D20" s="9" t="s">
        <v>104</v>
      </c>
      <c r="E20" s="35">
        <v>32.549</v>
      </c>
      <c r="F20" s="36"/>
      <c r="G20" s="12" t="s">
        <v>153</v>
      </c>
      <c r="H20" s="13"/>
      <c r="I20" s="14"/>
      <c r="J20" s="15">
        <f t="shared" si="1"/>
        <v>39.38429</v>
      </c>
    </row>
    <row r="21" ht="14.25" customHeight="1">
      <c r="A21" s="7" t="s">
        <v>63</v>
      </c>
      <c r="B21" s="49" t="s">
        <v>486</v>
      </c>
      <c r="C21" s="9" t="s">
        <v>60</v>
      </c>
      <c r="D21" s="7" t="s">
        <v>110</v>
      </c>
      <c r="E21" s="35">
        <v>35.574</v>
      </c>
      <c r="F21" s="36"/>
      <c r="G21" s="12" t="s">
        <v>174</v>
      </c>
      <c r="H21" s="13"/>
      <c r="I21" s="14"/>
      <c r="J21" s="15">
        <f t="shared" si="1"/>
        <v>43.04454</v>
      </c>
    </row>
    <row r="22" ht="14.25" customHeight="1">
      <c r="A22" s="7" t="s">
        <v>66</v>
      </c>
      <c r="B22" s="49" t="s">
        <v>327</v>
      </c>
      <c r="C22" s="9" t="s">
        <v>63</v>
      </c>
      <c r="D22" s="9" t="s">
        <v>104</v>
      </c>
      <c r="E22" s="35">
        <v>38.962</v>
      </c>
      <c r="F22" s="12"/>
      <c r="G22" s="12" t="s">
        <v>105</v>
      </c>
      <c r="H22" s="13"/>
      <c r="I22" s="14"/>
      <c r="J22" s="15">
        <f t="shared" si="1"/>
        <v>47.14402</v>
      </c>
    </row>
    <row r="23" ht="14.25" customHeight="1">
      <c r="A23" s="7" t="s">
        <v>68</v>
      </c>
      <c r="B23" s="49" t="s">
        <v>555</v>
      </c>
      <c r="C23" s="9" t="s">
        <v>66</v>
      </c>
      <c r="D23" s="7" t="s">
        <v>110</v>
      </c>
      <c r="E23" s="35">
        <v>47.916</v>
      </c>
      <c r="F23" s="36"/>
      <c r="G23" s="20" t="s">
        <v>123</v>
      </c>
      <c r="H23" s="13"/>
      <c r="I23" s="14"/>
      <c r="J23" s="15">
        <f t="shared" si="1"/>
        <v>57.97836</v>
      </c>
    </row>
    <row r="24" ht="14.25" customHeight="1">
      <c r="A24" s="7" t="s">
        <v>70</v>
      </c>
      <c r="B24" s="49" t="s">
        <v>682</v>
      </c>
      <c r="C24" s="9" t="s">
        <v>68</v>
      </c>
      <c r="D24" s="9" t="s">
        <v>114</v>
      </c>
      <c r="E24" s="35">
        <v>131.16400000000002</v>
      </c>
      <c r="F24" s="12"/>
      <c r="G24" s="12" t="s">
        <v>156</v>
      </c>
      <c r="H24" s="13"/>
      <c r="I24" s="14"/>
      <c r="J24" s="15">
        <f t="shared" si="1"/>
        <v>158.70844</v>
      </c>
    </row>
    <row r="25" ht="14.25" customHeight="1">
      <c r="A25" s="7" t="s">
        <v>71</v>
      </c>
      <c r="B25" s="49" t="s">
        <v>685</v>
      </c>
      <c r="C25" s="9" t="s">
        <v>70</v>
      </c>
      <c r="D25" s="9" t="s">
        <v>114</v>
      </c>
      <c r="E25" s="35">
        <v>152.702</v>
      </c>
      <c r="F25" s="12"/>
      <c r="G25" s="12" t="s">
        <v>156</v>
      </c>
      <c r="H25" s="13"/>
      <c r="I25" s="14"/>
      <c r="J25" s="15">
        <f t="shared" si="1"/>
        <v>184.76942</v>
      </c>
    </row>
    <row r="26" ht="14.25" customHeight="1">
      <c r="A26" s="7" t="s">
        <v>75</v>
      </c>
      <c r="B26" s="49" t="s">
        <v>686</v>
      </c>
      <c r="C26" s="9" t="s">
        <v>71</v>
      </c>
      <c r="D26" s="9" t="s">
        <v>114</v>
      </c>
      <c r="E26" s="35">
        <v>144.111</v>
      </c>
      <c r="F26" s="12"/>
      <c r="G26" s="12" t="s">
        <v>164</v>
      </c>
      <c r="H26" s="13"/>
      <c r="I26" s="14"/>
      <c r="J26" s="15">
        <f t="shared" si="1"/>
        <v>174.37431</v>
      </c>
    </row>
    <row r="27" ht="14.25" customHeight="1">
      <c r="A27" s="7" t="s">
        <v>76</v>
      </c>
      <c r="B27" s="49" t="s">
        <v>687</v>
      </c>
      <c r="C27" s="9" t="s">
        <v>75</v>
      </c>
      <c r="D27" s="7" t="s">
        <v>110</v>
      </c>
      <c r="E27" s="35">
        <v>65.824</v>
      </c>
      <c r="F27" s="12"/>
      <c r="G27" s="12" t="s">
        <v>169</v>
      </c>
      <c r="H27" s="13"/>
      <c r="I27" s="14"/>
      <c r="J27" s="15">
        <f t="shared" si="1"/>
        <v>79.64704</v>
      </c>
    </row>
    <row r="28" ht="14.25" customHeight="1">
      <c r="A28" s="9" t="s">
        <v>77</v>
      </c>
      <c r="B28" s="49" t="s">
        <v>662</v>
      </c>
      <c r="C28" s="9" t="s">
        <v>103</v>
      </c>
      <c r="D28" s="9" t="s">
        <v>114</v>
      </c>
      <c r="E28" s="35">
        <v>7.018</v>
      </c>
      <c r="F28" s="12"/>
      <c r="G28" s="12" t="s">
        <v>171</v>
      </c>
      <c r="H28" s="13"/>
      <c r="I28" s="14"/>
      <c r="J28" s="15">
        <f t="shared" si="1"/>
        <v>8.49178</v>
      </c>
    </row>
    <row r="29" ht="14.25" customHeight="1">
      <c r="A29" s="92" t="s">
        <v>79</v>
      </c>
      <c r="B29" s="26" t="s">
        <v>691</v>
      </c>
      <c r="C29" s="9" t="s">
        <v>103</v>
      </c>
      <c r="D29" s="7" t="s">
        <v>110</v>
      </c>
      <c r="E29" s="26">
        <f>60.75*1.21</f>
        <v>73.5075</v>
      </c>
      <c r="J29" s="15"/>
    </row>
    <row r="30" ht="14.25" customHeight="1">
      <c r="A30" s="92" t="s">
        <v>82</v>
      </c>
      <c r="B30" s="26" t="s">
        <v>692</v>
      </c>
      <c r="C30" s="9" t="s">
        <v>103</v>
      </c>
      <c r="D30" s="7" t="s">
        <v>110</v>
      </c>
      <c r="E30" s="26">
        <f>46.06*1.21</f>
        <v>55.7326</v>
      </c>
      <c r="N30" s="17"/>
    </row>
    <row r="31" ht="14.25" customHeight="1">
      <c r="A31" s="92" t="s">
        <v>84</v>
      </c>
      <c r="B31" s="26" t="s">
        <v>693</v>
      </c>
      <c r="C31" s="9" t="s">
        <v>103</v>
      </c>
      <c r="D31" s="7" t="s">
        <v>110</v>
      </c>
      <c r="E31" s="6">
        <f t="shared" ref="E31:E32" si="2">( 35.3*2)*1.21</f>
        <v>85.426</v>
      </c>
      <c r="N31" s="17"/>
    </row>
    <row r="32" ht="14.25" customHeight="1">
      <c r="A32" s="92" t="s">
        <v>386</v>
      </c>
      <c r="B32" s="26" t="s">
        <v>694</v>
      </c>
      <c r="C32" s="9" t="s">
        <v>103</v>
      </c>
      <c r="D32" s="7" t="s">
        <v>110</v>
      </c>
      <c r="E32" s="6">
        <f t="shared" si="2"/>
        <v>85.426</v>
      </c>
      <c r="N32" s="17"/>
    </row>
    <row r="33" ht="14.25" customHeight="1">
      <c r="E33" s="16">
        <f>SUM(E3:E32)</f>
        <v>1564.7841</v>
      </c>
      <c r="N33" s="17"/>
    </row>
    <row r="34" ht="14.25" customHeight="1">
      <c r="N34" s="17"/>
    </row>
    <row r="35" ht="14.25" customHeight="1">
      <c r="B35" s="28" t="s">
        <v>89</v>
      </c>
      <c r="D35" s="29">
        <v>7.0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3.0</v>
      </c>
      <c r="N37" s="17"/>
    </row>
    <row r="38" ht="14.25" customHeight="1">
      <c r="B38" s="28" t="s">
        <v>92</v>
      </c>
      <c r="D38" s="30">
        <f>+D37*D36*D35</f>
        <v>21</v>
      </c>
      <c r="N38" s="17"/>
    </row>
    <row r="39" ht="14.25" customHeight="1">
      <c r="B39" s="28" t="s">
        <v>93</v>
      </c>
      <c r="D39" s="30">
        <f>+D38*3600</f>
        <v>75600</v>
      </c>
      <c r="N39" s="17"/>
    </row>
    <row r="40" ht="14.25" customHeight="1">
      <c r="B40" s="28" t="s">
        <v>4</v>
      </c>
      <c r="D40" s="31">
        <f>E33</f>
        <v>1564.7841</v>
      </c>
    </row>
    <row r="41" ht="14.25" customHeight="1">
      <c r="B41" s="28" t="s">
        <v>94</v>
      </c>
      <c r="D41" s="32">
        <f>+D39/D40</f>
        <v>48.31337435</v>
      </c>
      <c r="E41" s="28" t="s">
        <v>95</v>
      </c>
      <c r="F41" s="6">
        <f>D41*0.9</f>
        <v>43.48203691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741.3</v>
      </c>
    </row>
    <row r="46" ht="14.25" customHeight="1">
      <c r="B46" s="28" t="s">
        <v>95</v>
      </c>
      <c r="D46" s="33">
        <f>+D39/D45</f>
        <v>101.9830028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86.68555241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3"/>
  <printOptions/>
  <pageMargins bottom="0.75" footer="0.0" header="0.0" left="0.7" right="0.7" top="0.75"/>
  <pageSetup orientation="landscape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7.29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8.57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538</v>
      </c>
      <c r="C3" s="9" t="s">
        <v>103</v>
      </c>
      <c r="D3" s="9" t="s">
        <v>114</v>
      </c>
      <c r="E3" s="10">
        <f> 34.6 </f>
        <v>34.6</v>
      </c>
      <c r="F3" s="12"/>
      <c r="G3" s="12" t="s">
        <v>105</v>
      </c>
      <c r="H3" s="13"/>
      <c r="I3" s="14"/>
      <c r="J3" s="15"/>
      <c r="K3" s="4"/>
    </row>
    <row r="4" ht="14.25" customHeight="1">
      <c r="A4" s="7" t="s">
        <v>16</v>
      </c>
      <c r="B4" s="49" t="s">
        <v>552</v>
      </c>
      <c r="C4" s="9" t="s">
        <v>103</v>
      </c>
      <c r="D4" s="9" t="s">
        <v>114</v>
      </c>
      <c r="E4" s="10">
        <f>13.8</f>
        <v>13.8</v>
      </c>
      <c r="F4" s="12"/>
      <c r="G4" s="12" t="s">
        <v>105</v>
      </c>
      <c r="H4" s="13"/>
      <c r="I4" s="14"/>
      <c r="J4" s="15"/>
      <c r="K4" s="4"/>
    </row>
    <row r="5" ht="14.25" customHeight="1">
      <c r="A5" s="7" t="s">
        <v>20</v>
      </c>
      <c r="B5" s="49" t="s">
        <v>665</v>
      </c>
      <c r="C5" s="9" t="s">
        <v>103</v>
      </c>
      <c r="D5" s="9" t="s">
        <v>114</v>
      </c>
      <c r="E5" s="10">
        <f> 21.054</f>
        <v>21.054</v>
      </c>
      <c r="F5" s="12"/>
      <c r="G5" s="12" t="s">
        <v>105</v>
      </c>
      <c r="H5" s="13"/>
      <c r="I5" s="14"/>
      <c r="J5" s="15"/>
      <c r="K5" s="4"/>
    </row>
    <row r="6" ht="14.25" customHeight="1">
      <c r="A6" s="7" t="s">
        <v>24</v>
      </c>
      <c r="B6" s="49" t="s">
        <v>667</v>
      </c>
      <c r="C6" s="9" t="s">
        <v>103</v>
      </c>
      <c r="D6" s="9" t="s">
        <v>114</v>
      </c>
      <c r="E6" s="35">
        <f>24.442</f>
        <v>24.442</v>
      </c>
      <c r="F6" s="12"/>
      <c r="G6" s="12" t="s">
        <v>117</v>
      </c>
      <c r="H6" s="13"/>
      <c r="I6" s="14"/>
      <c r="J6" s="15"/>
      <c r="K6" s="5"/>
    </row>
    <row r="7" ht="14.25" customHeight="1">
      <c r="A7" s="7" t="s">
        <v>25</v>
      </c>
      <c r="B7" s="49" t="s">
        <v>44</v>
      </c>
      <c r="C7" s="9" t="s">
        <v>103</v>
      </c>
      <c r="D7" s="9" t="s">
        <v>114</v>
      </c>
      <c r="E7" s="35">
        <v>32.549</v>
      </c>
      <c r="F7" s="12"/>
      <c r="G7" s="12" t="s">
        <v>117</v>
      </c>
      <c r="H7" s="13"/>
      <c r="I7" s="14"/>
      <c r="J7" s="15"/>
      <c r="K7" s="5"/>
    </row>
    <row r="8" ht="14.25" customHeight="1">
      <c r="A8" s="7" t="s">
        <v>28</v>
      </c>
      <c r="B8" s="49" t="s">
        <v>671</v>
      </c>
      <c r="C8" s="9" t="s">
        <v>103</v>
      </c>
      <c r="D8" s="9" t="s">
        <v>114</v>
      </c>
      <c r="E8" s="35">
        <v>47.068999999999996</v>
      </c>
      <c r="F8" s="36"/>
      <c r="G8" s="12" t="s">
        <v>123</v>
      </c>
      <c r="H8" s="13"/>
      <c r="I8" s="14"/>
      <c r="J8" s="15"/>
      <c r="K8" s="5"/>
      <c r="P8" s="19"/>
    </row>
    <row r="9" ht="14.25" customHeight="1">
      <c r="A9" s="7" t="s">
        <v>32</v>
      </c>
      <c r="B9" s="49" t="s">
        <v>670</v>
      </c>
      <c r="C9" s="9" t="s">
        <v>103</v>
      </c>
      <c r="D9" s="9" t="s">
        <v>114</v>
      </c>
      <c r="E9" s="35">
        <v>47.068999999999996</v>
      </c>
      <c r="F9" s="36"/>
      <c r="G9" s="12" t="s">
        <v>126</v>
      </c>
      <c r="H9" s="13"/>
      <c r="I9" s="14"/>
      <c r="J9" s="15"/>
      <c r="K9" s="5"/>
      <c r="P9" s="19"/>
    </row>
    <row r="10" ht="14.25" customHeight="1">
      <c r="A10" s="7" t="s">
        <v>34</v>
      </c>
      <c r="B10" s="49" t="s">
        <v>674</v>
      </c>
      <c r="C10" s="9" t="s">
        <v>103</v>
      </c>
      <c r="D10" s="9" t="s">
        <v>114</v>
      </c>
      <c r="E10" s="35">
        <v>36.663</v>
      </c>
      <c r="F10" s="12"/>
      <c r="G10" s="12" t="s">
        <v>105</v>
      </c>
      <c r="H10" s="13"/>
      <c r="I10" s="14"/>
      <c r="J10" s="15"/>
      <c r="K10" s="5"/>
      <c r="P10" s="19"/>
    </row>
    <row r="11" ht="14.25" customHeight="1">
      <c r="A11" s="7" t="s">
        <v>36</v>
      </c>
      <c r="B11" s="49" t="s">
        <v>668</v>
      </c>
      <c r="C11" s="9" t="s">
        <v>103</v>
      </c>
      <c r="D11" s="9" t="s">
        <v>114</v>
      </c>
      <c r="E11" s="35">
        <v>62.193999999999996</v>
      </c>
      <c r="F11" s="36"/>
      <c r="G11" s="12" t="s">
        <v>123</v>
      </c>
      <c r="H11" s="13"/>
      <c r="I11" s="14"/>
      <c r="J11" s="15"/>
      <c r="K11" s="5"/>
      <c r="P11" s="19"/>
    </row>
    <row r="12" ht="14.25" customHeight="1">
      <c r="A12" s="7" t="s">
        <v>38</v>
      </c>
      <c r="B12" s="49" t="s">
        <v>676</v>
      </c>
      <c r="C12" s="9" t="s">
        <v>10</v>
      </c>
      <c r="D12" s="7" t="s">
        <v>110</v>
      </c>
      <c r="E12" s="35">
        <v>12.825999999999999</v>
      </c>
      <c r="F12" s="36"/>
      <c r="G12" s="12" t="s">
        <v>123</v>
      </c>
      <c r="H12" s="13"/>
      <c r="I12" s="14"/>
      <c r="J12" s="15"/>
      <c r="K12" s="5"/>
      <c r="P12" s="19"/>
    </row>
    <row r="13" ht="14.25" customHeight="1">
      <c r="A13" s="7" t="s">
        <v>43</v>
      </c>
      <c r="B13" s="49" t="s">
        <v>39</v>
      </c>
      <c r="C13" s="9" t="s">
        <v>38</v>
      </c>
      <c r="D13" s="9" t="s">
        <v>104</v>
      </c>
      <c r="E13" s="35">
        <v>7.018</v>
      </c>
      <c r="F13" s="36"/>
      <c r="G13" s="12" t="s">
        <v>117</v>
      </c>
      <c r="H13" s="13"/>
      <c r="I13" s="14"/>
      <c r="J13" s="15"/>
      <c r="P13" s="19"/>
    </row>
    <row r="14" ht="14.25" customHeight="1">
      <c r="A14" s="7" t="s">
        <v>46</v>
      </c>
      <c r="B14" s="49" t="s">
        <v>675</v>
      </c>
      <c r="C14" s="9" t="s">
        <v>25</v>
      </c>
      <c r="D14" s="7" t="s">
        <v>110</v>
      </c>
      <c r="E14" s="35">
        <v>22.506</v>
      </c>
      <c r="F14" s="36"/>
      <c r="G14" s="20" t="s">
        <v>139</v>
      </c>
      <c r="H14" s="13"/>
      <c r="I14" s="14"/>
      <c r="J14" s="15"/>
      <c r="P14" s="19"/>
    </row>
    <row r="15" ht="14.25" customHeight="1">
      <c r="A15" s="7" t="s">
        <v>50</v>
      </c>
      <c r="B15" s="49" t="s">
        <v>677</v>
      </c>
      <c r="C15" s="9" t="s">
        <v>46</v>
      </c>
      <c r="D15" s="9" t="s">
        <v>114</v>
      </c>
      <c r="E15" s="35">
        <v>162.50300000000001</v>
      </c>
      <c r="F15" s="36"/>
      <c r="G15" s="12" t="s">
        <v>139</v>
      </c>
      <c r="H15" s="13"/>
      <c r="I15" s="14"/>
      <c r="J15" s="15"/>
    </row>
    <row r="16" ht="14.25" customHeight="1">
      <c r="A16" s="7"/>
      <c r="B16" s="49"/>
      <c r="C16" s="9"/>
      <c r="D16" s="9"/>
      <c r="E16" s="35"/>
      <c r="F16" s="36"/>
      <c r="G16" s="12"/>
      <c r="H16" s="13"/>
      <c r="I16" s="14"/>
      <c r="J16" s="15"/>
    </row>
    <row r="17" ht="14.25" customHeight="1">
      <c r="A17" s="7" t="s">
        <v>54</v>
      </c>
      <c r="B17" s="49" t="s">
        <v>673</v>
      </c>
      <c r="C17" s="9" t="s">
        <v>680</v>
      </c>
      <c r="D17" s="7" t="s">
        <v>110</v>
      </c>
      <c r="E17" s="35">
        <v>64.009</v>
      </c>
      <c r="F17" s="36"/>
      <c r="G17" s="20" t="s">
        <v>126</v>
      </c>
      <c r="H17" s="13"/>
      <c r="I17" s="14"/>
      <c r="J17" s="15"/>
    </row>
    <row r="18" ht="14.25" customHeight="1">
      <c r="A18" s="7" t="s">
        <v>56</v>
      </c>
      <c r="B18" s="49" t="s">
        <v>483</v>
      </c>
      <c r="C18" s="9" t="s">
        <v>54</v>
      </c>
      <c r="D18" s="9" t="s">
        <v>104</v>
      </c>
      <c r="E18" s="35">
        <v>10.89</v>
      </c>
      <c r="F18" s="36"/>
      <c r="G18" s="20" t="s">
        <v>126</v>
      </c>
      <c r="H18" s="13"/>
      <c r="I18" s="14"/>
      <c r="J18" s="15"/>
    </row>
    <row r="19" ht="14.25" customHeight="1">
      <c r="A19" s="7" t="s">
        <v>57</v>
      </c>
      <c r="B19" s="49" t="s">
        <v>484</v>
      </c>
      <c r="C19" s="9" t="s">
        <v>56</v>
      </c>
      <c r="D19" s="7" t="s">
        <v>110</v>
      </c>
      <c r="E19" s="35">
        <v>9.68</v>
      </c>
      <c r="F19" s="36"/>
      <c r="G19" s="12" t="s">
        <v>117</v>
      </c>
      <c r="H19" s="13"/>
      <c r="I19" s="14"/>
      <c r="J19" s="15"/>
    </row>
    <row r="20" ht="14.25" customHeight="1">
      <c r="A20" s="7" t="s">
        <v>60</v>
      </c>
      <c r="B20" s="49" t="s">
        <v>683</v>
      </c>
      <c r="C20" s="9" t="s">
        <v>57</v>
      </c>
      <c r="D20" s="9" t="s">
        <v>104</v>
      </c>
      <c r="E20" s="35">
        <v>32.549</v>
      </c>
      <c r="F20" s="36"/>
      <c r="G20" s="12" t="s">
        <v>153</v>
      </c>
      <c r="H20" s="13"/>
      <c r="I20" s="14"/>
      <c r="J20" s="15"/>
    </row>
    <row r="21" ht="14.25" customHeight="1">
      <c r="A21" s="7" t="s">
        <v>63</v>
      </c>
      <c r="B21" s="49" t="s">
        <v>486</v>
      </c>
      <c r="C21" s="9" t="s">
        <v>60</v>
      </c>
      <c r="D21" s="7" t="s">
        <v>110</v>
      </c>
      <c r="E21" s="35">
        <v>35.574</v>
      </c>
      <c r="F21" s="36"/>
      <c r="G21" s="12" t="s">
        <v>174</v>
      </c>
      <c r="H21" s="13"/>
      <c r="I21" s="14"/>
      <c r="J21" s="15"/>
    </row>
    <row r="22" ht="14.25" customHeight="1">
      <c r="A22" s="7" t="s">
        <v>66</v>
      </c>
      <c r="B22" s="49" t="s">
        <v>327</v>
      </c>
      <c r="C22" s="9" t="s">
        <v>63</v>
      </c>
      <c r="D22" s="9" t="s">
        <v>104</v>
      </c>
      <c r="E22" s="35">
        <v>38.962</v>
      </c>
      <c r="F22" s="12"/>
      <c r="G22" s="12" t="s">
        <v>105</v>
      </c>
      <c r="H22" s="13"/>
      <c r="I22" s="14"/>
      <c r="J22" s="15"/>
    </row>
    <row r="23" ht="14.25" customHeight="1">
      <c r="A23" s="7" t="s">
        <v>68</v>
      </c>
      <c r="B23" s="49" t="s">
        <v>555</v>
      </c>
      <c r="C23" s="9" t="s">
        <v>66</v>
      </c>
      <c r="D23" s="7" t="s">
        <v>110</v>
      </c>
      <c r="E23" s="35">
        <v>47.916</v>
      </c>
      <c r="F23" s="36"/>
      <c r="G23" s="20" t="s">
        <v>123</v>
      </c>
      <c r="H23" s="13"/>
      <c r="I23" s="14"/>
      <c r="J23" s="15"/>
    </row>
    <row r="24" ht="14.25" customHeight="1">
      <c r="A24" s="7" t="s">
        <v>70</v>
      </c>
      <c r="B24" s="49" t="s">
        <v>682</v>
      </c>
      <c r="C24" s="9" t="s">
        <v>68</v>
      </c>
      <c r="D24" s="9" t="s">
        <v>114</v>
      </c>
      <c r="E24" s="35">
        <v>131.16400000000002</v>
      </c>
      <c r="F24" s="12"/>
      <c r="G24" s="12" t="s">
        <v>156</v>
      </c>
      <c r="H24" s="13"/>
      <c r="I24" s="14"/>
      <c r="J24" s="15"/>
    </row>
    <row r="25" ht="14.25" customHeight="1">
      <c r="A25" s="7" t="s">
        <v>71</v>
      </c>
      <c r="B25" s="49" t="s">
        <v>685</v>
      </c>
      <c r="C25" s="9" t="s">
        <v>70</v>
      </c>
      <c r="D25" s="9" t="s">
        <v>114</v>
      </c>
      <c r="E25" s="35">
        <v>152.702</v>
      </c>
      <c r="F25" s="12"/>
      <c r="G25" s="12" t="s">
        <v>156</v>
      </c>
      <c r="H25" s="13"/>
      <c r="I25" s="14"/>
      <c r="J25" s="15"/>
    </row>
    <row r="26" ht="14.25" customHeight="1">
      <c r="A26" s="7" t="s">
        <v>75</v>
      </c>
      <c r="B26" s="49" t="s">
        <v>686</v>
      </c>
      <c r="C26" s="9" t="s">
        <v>71</v>
      </c>
      <c r="D26" s="9" t="s">
        <v>114</v>
      </c>
      <c r="E26" s="35">
        <v>144.111</v>
      </c>
      <c r="F26" s="12"/>
      <c r="G26" s="12" t="s">
        <v>164</v>
      </c>
      <c r="H26" s="13"/>
      <c r="I26" s="14"/>
      <c r="J26" s="15"/>
    </row>
    <row r="27" ht="14.25" customHeight="1">
      <c r="A27" s="7" t="s">
        <v>76</v>
      </c>
      <c r="B27" s="49" t="s">
        <v>687</v>
      </c>
      <c r="C27" s="9" t="s">
        <v>75</v>
      </c>
      <c r="D27" s="7" t="s">
        <v>110</v>
      </c>
      <c r="E27" s="35">
        <v>65.824</v>
      </c>
      <c r="F27" s="12"/>
      <c r="G27" s="12" t="s">
        <v>169</v>
      </c>
      <c r="H27" s="13"/>
      <c r="I27" s="14"/>
      <c r="J27" s="15"/>
    </row>
    <row r="28" ht="14.25" customHeight="1">
      <c r="A28" s="9" t="s">
        <v>77</v>
      </c>
      <c r="B28" s="49" t="s">
        <v>662</v>
      </c>
      <c r="C28" s="9" t="s">
        <v>103</v>
      </c>
      <c r="D28" s="9" t="s">
        <v>114</v>
      </c>
      <c r="E28" s="35">
        <v>7.018</v>
      </c>
      <c r="F28" s="12"/>
      <c r="G28" s="12" t="s">
        <v>171</v>
      </c>
      <c r="H28" s="13"/>
      <c r="I28" s="14"/>
      <c r="J28" s="15"/>
    </row>
    <row r="29" ht="14.25" customHeight="1">
      <c r="A29" s="92" t="s">
        <v>79</v>
      </c>
      <c r="B29" s="26" t="s">
        <v>691</v>
      </c>
      <c r="C29" s="9" t="s">
        <v>103</v>
      </c>
      <c r="D29" s="7" t="s">
        <v>110</v>
      </c>
      <c r="E29" s="26">
        <v>74.5</v>
      </c>
      <c r="J29" s="15"/>
    </row>
    <row r="30" ht="14.25" customHeight="1">
      <c r="A30" s="92" t="s">
        <v>82</v>
      </c>
      <c r="B30" s="26" t="s">
        <v>692</v>
      </c>
      <c r="C30" s="9" t="s">
        <v>103</v>
      </c>
      <c r="D30" s="7" t="s">
        <v>110</v>
      </c>
      <c r="E30" s="26">
        <v>60.8</v>
      </c>
    </row>
    <row r="31" ht="14.25" customHeight="1">
      <c r="E31" s="6">
        <f>SUM(E3:E30)*1.21</f>
        <v>1693.99032</v>
      </c>
      <c r="N31" s="17"/>
    </row>
    <row r="32" ht="14.25" customHeight="1">
      <c r="N32" s="17"/>
    </row>
    <row r="33" ht="14.25" customHeight="1">
      <c r="B33" s="28" t="s">
        <v>89</v>
      </c>
      <c r="D33" s="29">
        <v>5.0</v>
      </c>
      <c r="N33" s="17"/>
    </row>
    <row r="34" ht="14.25" customHeight="1">
      <c r="B34" s="28" t="s">
        <v>90</v>
      </c>
      <c r="D34" s="29">
        <v>1.0</v>
      </c>
      <c r="N34" s="17"/>
    </row>
    <row r="35" ht="14.25" customHeight="1">
      <c r="B35" s="28" t="s">
        <v>91</v>
      </c>
      <c r="D35" s="29">
        <v>5.5</v>
      </c>
      <c r="N35" s="17"/>
    </row>
    <row r="36" ht="14.25" customHeight="1">
      <c r="B36" s="28" t="s">
        <v>92</v>
      </c>
      <c r="D36" s="30">
        <f>+D35*D34*D33</f>
        <v>27.5</v>
      </c>
      <c r="N36" s="17"/>
    </row>
    <row r="37" ht="14.25" customHeight="1">
      <c r="B37" s="28" t="s">
        <v>93</v>
      </c>
      <c r="D37" s="30">
        <f>+D36*3600</f>
        <v>99000</v>
      </c>
      <c r="N37" s="17"/>
    </row>
    <row r="38" ht="14.25" customHeight="1">
      <c r="B38" s="28" t="s">
        <v>4</v>
      </c>
      <c r="D38" s="31">
        <f>E31</f>
        <v>1693.99032</v>
      </c>
    </row>
    <row r="39" ht="14.25" customHeight="1">
      <c r="B39" s="28" t="s">
        <v>94</v>
      </c>
      <c r="D39" s="32">
        <f>+D37/D38</f>
        <v>58.4418924</v>
      </c>
      <c r="E39" s="28" t="s">
        <v>95</v>
      </c>
      <c r="F39" s="6">
        <f>D39*0.9</f>
        <v>52.59770316</v>
      </c>
    </row>
    <row r="40" ht="14.25" customHeight="1">
      <c r="B40" s="28"/>
      <c r="D40" s="28"/>
    </row>
    <row r="41" ht="14.25" customHeight="1">
      <c r="B41" s="28" t="s">
        <v>96</v>
      </c>
      <c r="D41" s="28" t="s">
        <v>97</v>
      </c>
    </row>
    <row r="42" ht="14.25" customHeight="1">
      <c r="B42" s="28" t="s">
        <v>98</v>
      </c>
      <c r="D42" s="29">
        <v>105.9</v>
      </c>
    </row>
    <row r="43" ht="14.25" customHeight="1">
      <c r="B43" s="28" t="s">
        <v>99</v>
      </c>
      <c r="D43" s="29">
        <f>D42*D33</f>
        <v>529.5</v>
      </c>
    </row>
    <row r="44" ht="14.25" customHeight="1">
      <c r="B44" s="28" t="s">
        <v>95</v>
      </c>
      <c r="D44" s="33">
        <f>+D37/D43</f>
        <v>186.9688385</v>
      </c>
    </row>
    <row r="45" ht="14.25" customHeight="1">
      <c r="B45" s="28"/>
      <c r="D45" s="28"/>
    </row>
    <row r="46" ht="14.25" customHeight="1">
      <c r="B46" s="28" t="s">
        <v>100</v>
      </c>
      <c r="D46" s="33">
        <f>+D44*0.85</f>
        <v>158.9235127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2:$H$31"/>
  <printOptions/>
  <pageMargins bottom="0.75" footer="0.0" header="0.0" left="0.7" right="0.7" top="0.75"/>
  <pageSetup orientation="landscape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8.57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538</v>
      </c>
      <c r="C3" s="9" t="s">
        <v>103</v>
      </c>
      <c r="D3" s="9" t="s">
        <v>114</v>
      </c>
      <c r="E3" s="7">
        <v>41.9</v>
      </c>
      <c r="F3" s="12"/>
      <c r="G3" s="12"/>
      <c r="H3" s="13"/>
      <c r="I3" s="14" t="s">
        <v>576</v>
      </c>
      <c r="J3" s="15"/>
      <c r="K3" s="4"/>
    </row>
    <row r="4" ht="14.25" customHeight="1">
      <c r="A4" s="7" t="s">
        <v>16</v>
      </c>
      <c r="B4" s="49" t="s">
        <v>552</v>
      </c>
      <c r="C4" s="9" t="s">
        <v>103</v>
      </c>
      <c r="D4" s="9" t="s">
        <v>114</v>
      </c>
      <c r="E4" s="7">
        <v>16.7</v>
      </c>
      <c r="F4" s="12"/>
      <c r="G4" s="12"/>
      <c r="H4" s="13"/>
      <c r="I4" s="14" t="s">
        <v>576</v>
      </c>
      <c r="J4" s="15"/>
      <c r="K4" s="4"/>
    </row>
    <row r="5" ht="14.25" customHeight="1">
      <c r="A5" s="7" t="s">
        <v>20</v>
      </c>
      <c r="B5" s="49" t="s">
        <v>665</v>
      </c>
      <c r="C5" s="9" t="s">
        <v>103</v>
      </c>
      <c r="D5" s="9" t="s">
        <v>114</v>
      </c>
      <c r="E5" s="7">
        <v>21.054</v>
      </c>
      <c r="F5" s="12"/>
      <c r="G5" s="12"/>
      <c r="H5" s="13"/>
      <c r="I5" s="14" t="s">
        <v>576</v>
      </c>
      <c r="J5" s="15"/>
      <c r="K5" s="4"/>
    </row>
    <row r="6" ht="14.25" customHeight="1">
      <c r="A6" s="7" t="s">
        <v>24</v>
      </c>
      <c r="B6" s="49" t="s">
        <v>667</v>
      </c>
      <c r="C6" s="9" t="s">
        <v>103</v>
      </c>
      <c r="D6" s="9" t="s">
        <v>114</v>
      </c>
      <c r="E6" s="7">
        <v>24.442</v>
      </c>
      <c r="F6" s="12"/>
      <c r="G6" s="12"/>
      <c r="H6" s="13"/>
      <c r="I6" s="14" t="s">
        <v>695</v>
      </c>
      <c r="J6" s="15"/>
      <c r="K6" s="5"/>
    </row>
    <row r="7" ht="14.25" customHeight="1">
      <c r="A7" s="7" t="s">
        <v>25</v>
      </c>
      <c r="B7" s="49" t="s">
        <v>44</v>
      </c>
      <c r="C7" s="9" t="s">
        <v>103</v>
      </c>
      <c r="D7" s="9" t="s">
        <v>114</v>
      </c>
      <c r="E7" s="7">
        <v>32.549</v>
      </c>
      <c r="F7" s="12"/>
      <c r="G7" s="12"/>
      <c r="H7" s="13"/>
      <c r="I7" s="14" t="s">
        <v>695</v>
      </c>
      <c r="J7" s="15"/>
      <c r="K7" s="5"/>
    </row>
    <row r="8" ht="14.25" customHeight="1">
      <c r="A8" s="7" t="s">
        <v>28</v>
      </c>
      <c r="B8" s="49" t="s">
        <v>671</v>
      </c>
      <c r="C8" s="9" t="s">
        <v>103</v>
      </c>
      <c r="D8" s="9" t="s">
        <v>114</v>
      </c>
      <c r="E8" s="7">
        <v>47.068999999999996</v>
      </c>
      <c r="F8" s="36"/>
      <c r="G8" s="12"/>
      <c r="H8" s="13"/>
      <c r="I8" s="14" t="s">
        <v>696</v>
      </c>
      <c r="J8" s="15"/>
      <c r="K8" s="5"/>
      <c r="P8" s="19"/>
    </row>
    <row r="9" ht="14.25" customHeight="1">
      <c r="A9" s="7" t="s">
        <v>32</v>
      </c>
      <c r="B9" s="49" t="s">
        <v>670</v>
      </c>
      <c r="C9" s="9" t="s">
        <v>103</v>
      </c>
      <c r="D9" s="9" t="s">
        <v>114</v>
      </c>
      <c r="E9" s="7">
        <v>47.068999999999996</v>
      </c>
      <c r="F9" s="36"/>
      <c r="G9" s="12"/>
      <c r="H9" s="13"/>
      <c r="I9" s="14" t="s">
        <v>576</v>
      </c>
      <c r="J9" s="15"/>
      <c r="K9" s="5"/>
      <c r="P9" s="19"/>
    </row>
    <row r="10" ht="14.25" customHeight="1">
      <c r="A10" s="7" t="s">
        <v>34</v>
      </c>
      <c r="B10" s="49" t="s">
        <v>674</v>
      </c>
      <c r="C10" s="9" t="s">
        <v>103</v>
      </c>
      <c r="D10" s="9" t="s">
        <v>114</v>
      </c>
      <c r="E10" s="7">
        <v>83.00599999999999</v>
      </c>
      <c r="F10" s="12"/>
      <c r="G10" s="12"/>
      <c r="H10" s="13"/>
      <c r="I10" s="14" t="s">
        <v>695</v>
      </c>
      <c r="J10" s="15"/>
      <c r="K10" s="5"/>
      <c r="P10" s="19"/>
    </row>
    <row r="11" ht="14.25" customHeight="1">
      <c r="A11" s="7" t="s">
        <v>36</v>
      </c>
      <c r="B11" s="49" t="s">
        <v>668</v>
      </c>
      <c r="C11" s="9" t="s">
        <v>103</v>
      </c>
      <c r="D11" s="9" t="s">
        <v>114</v>
      </c>
      <c r="E11" s="7">
        <v>110.59400000000002</v>
      </c>
      <c r="F11" s="36"/>
      <c r="G11" s="12"/>
      <c r="H11" s="13"/>
      <c r="I11" s="14" t="s">
        <v>696</v>
      </c>
      <c r="J11" s="15"/>
      <c r="K11" s="5"/>
      <c r="P11" s="19"/>
    </row>
    <row r="12" ht="14.25" customHeight="1">
      <c r="A12" s="7" t="s">
        <v>38</v>
      </c>
      <c r="B12" s="49" t="s">
        <v>676</v>
      </c>
      <c r="C12" s="9" t="s">
        <v>10</v>
      </c>
      <c r="D12" s="7" t="s">
        <v>110</v>
      </c>
      <c r="E12" s="7">
        <v>26.378</v>
      </c>
      <c r="F12" s="36"/>
      <c r="G12" s="12"/>
      <c r="H12" s="13"/>
      <c r="I12" s="14" t="s">
        <v>697</v>
      </c>
      <c r="J12" s="15"/>
      <c r="K12" s="5"/>
      <c r="P12" s="19"/>
    </row>
    <row r="13" ht="14.25" customHeight="1">
      <c r="A13" s="7" t="s">
        <v>43</v>
      </c>
      <c r="B13" s="49" t="s">
        <v>39</v>
      </c>
      <c r="C13" s="9" t="s">
        <v>38</v>
      </c>
      <c r="D13" s="9" t="s">
        <v>104</v>
      </c>
      <c r="E13" s="7">
        <v>15.73</v>
      </c>
      <c r="F13" s="36"/>
      <c r="G13" s="12"/>
      <c r="H13" s="13"/>
      <c r="I13" s="14" t="s">
        <v>697</v>
      </c>
      <c r="J13" s="15"/>
      <c r="P13" s="19"/>
    </row>
    <row r="14" ht="14.25" customHeight="1">
      <c r="A14" s="7" t="s">
        <v>46</v>
      </c>
      <c r="B14" s="49" t="s">
        <v>675</v>
      </c>
      <c r="C14" s="9" t="s">
        <v>25</v>
      </c>
      <c r="D14" s="7" t="s">
        <v>110</v>
      </c>
      <c r="E14" s="7">
        <v>37.147</v>
      </c>
      <c r="F14" s="36"/>
      <c r="G14" s="20"/>
      <c r="H14" s="13"/>
      <c r="I14" s="14" t="s">
        <v>576</v>
      </c>
      <c r="J14" s="15"/>
      <c r="P14" s="19"/>
    </row>
    <row r="15" ht="14.25" customHeight="1">
      <c r="A15" s="7" t="s">
        <v>50</v>
      </c>
      <c r="B15" s="49" t="s">
        <v>677</v>
      </c>
      <c r="C15" s="9" t="s">
        <v>46</v>
      </c>
      <c r="D15" s="9" t="s">
        <v>114</v>
      </c>
      <c r="E15" s="7">
        <v>162.50300000000001</v>
      </c>
      <c r="F15" s="36"/>
      <c r="G15" s="12"/>
      <c r="H15" s="13"/>
      <c r="I15" s="14" t="s">
        <v>695</v>
      </c>
      <c r="J15" s="15"/>
    </row>
    <row r="16" ht="14.25" customHeight="1">
      <c r="A16" s="7" t="s">
        <v>52</v>
      </c>
      <c r="B16" s="49" t="s">
        <v>662</v>
      </c>
      <c r="C16" s="9" t="s">
        <v>103</v>
      </c>
      <c r="D16" s="9" t="s">
        <v>114</v>
      </c>
      <c r="E16" s="7">
        <v>6.412999999999999</v>
      </c>
      <c r="F16" s="36"/>
      <c r="G16" s="12"/>
      <c r="H16" s="13"/>
      <c r="I16" s="14" t="s">
        <v>695</v>
      </c>
      <c r="J16" s="15"/>
    </row>
    <row r="17" ht="14.25" customHeight="1">
      <c r="A17" s="7" t="s">
        <v>54</v>
      </c>
      <c r="B17" s="49" t="s">
        <v>673</v>
      </c>
      <c r="C17" s="9" t="s">
        <v>680</v>
      </c>
      <c r="D17" s="7" t="s">
        <v>110</v>
      </c>
      <c r="E17" s="7">
        <v>202.796</v>
      </c>
      <c r="F17" s="36"/>
      <c r="G17" s="20"/>
      <c r="H17" s="13"/>
      <c r="I17" s="14" t="s">
        <v>697</v>
      </c>
      <c r="J17" s="15"/>
    </row>
    <row r="18" ht="14.25" customHeight="1">
      <c r="A18" s="7" t="s">
        <v>56</v>
      </c>
      <c r="B18" s="49" t="s">
        <v>483</v>
      </c>
      <c r="C18" s="9" t="s">
        <v>54</v>
      </c>
      <c r="D18" s="9" t="s">
        <v>104</v>
      </c>
      <c r="E18" s="7">
        <v>39.204</v>
      </c>
      <c r="F18" s="36"/>
      <c r="G18" s="20"/>
      <c r="H18" s="13"/>
      <c r="I18" s="14" t="s">
        <v>576</v>
      </c>
      <c r="J18" s="15"/>
    </row>
    <row r="19" ht="14.25" customHeight="1">
      <c r="A19" s="7" t="s">
        <v>57</v>
      </c>
      <c r="B19" s="49" t="s">
        <v>484</v>
      </c>
      <c r="C19" s="9" t="s">
        <v>56</v>
      </c>
      <c r="D19" s="7" t="s">
        <v>110</v>
      </c>
      <c r="E19" s="7">
        <v>31.218000000000004</v>
      </c>
      <c r="F19" s="36"/>
      <c r="G19" s="12"/>
      <c r="H19" s="13"/>
      <c r="I19" s="14" t="s">
        <v>697</v>
      </c>
      <c r="J19" s="15"/>
    </row>
    <row r="20" ht="14.25" customHeight="1">
      <c r="A20" s="7" t="s">
        <v>60</v>
      </c>
      <c r="B20" s="49" t="s">
        <v>683</v>
      </c>
      <c r="C20" s="9" t="s">
        <v>57</v>
      </c>
      <c r="D20" s="9" t="s">
        <v>104</v>
      </c>
      <c r="E20" s="7">
        <v>70.059</v>
      </c>
      <c r="F20" s="36"/>
      <c r="G20" s="12"/>
      <c r="H20" s="13"/>
      <c r="I20" s="14" t="s">
        <v>576</v>
      </c>
      <c r="J20" s="15"/>
    </row>
    <row r="21" ht="14.25" customHeight="1">
      <c r="A21" s="7" t="s">
        <v>63</v>
      </c>
      <c r="B21" s="49" t="s">
        <v>486</v>
      </c>
      <c r="C21" s="9" t="s">
        <v>60</v>
      </c>
      <c r="D21" s="7" t="s">
        <v>110</v>
      </c>
      <c r="E21" s="7">
        <v>66.913</v>
      </c>
      <c r="F21" s="36"/>
      <c r="G21" s="12"/>
      <c r="H21" s="13"/>
      <c r="I21" s="14" t="s">
        <v>697</v>
      </c>
      <c r="J21" s="15"/>
    </row>
    <row r="22" ht="14.25" customHeight="1">
      <c r="A22" s="7" t="s">
        <v>66</v>
      </c>
      <c r="B22" s="49" t="s">
        <v>327</v>
      </c>
      <c r="C22" s="9" t="s">
        <v>63</v>
      </c>
      <c r="D22" s="9" t="s">
        <v>104</v>
      </c>
      <c r="E22" s="7">
        <v>60.742000000000004</v>
      </c>
      <c r="F22" s="12"/>
      <c r="G22" s="12"/>
      <c r="H22" s="13"/>
      <c r="I22" s="14" t="s">
        <v>576</v>
      </c>
      <c r="J22" s="15"/>
    </row>
    <row r="23" ht="14.25" customHeight="1">
      <c r="A23" s="7" t="s">
        <v>68</v>
      </c>
      <c r="B23" s="49" t="s">
        <v>555</v>
      </c>
      <c r="C23" s="9" t="s">
        <v>66</v>
      </c>
      <c r="D23" s="7" t="s">
        <v>110</v>
      </c>
      <c r="E23" s="7">
        <v>34.485</v>
      </c>
      <c r="F23" s="36"/>
      <c r="G23" s="20"/>
      <c r="H23" s="13"/>
      <c r="I23" s="14" t="s">
        <v>697</v>
      </c>
      <c r="J23" s="15"/>
    </row>
    <row r="24" ht="14.25" customHeight="1">
      <c r="A24" s="7" t="s">
        <v>70</v>
      </c>
      <c r="B24" s="49" t="s">
        <v>682</v>
      </c>
      <c r="C24" s="9" t="s">
        <v>68</v>
      </c>
      <c r="D24" s="9" t="s">
        <v>114</v>
      </c>
      <c r="E24" s="7">
        <v>141.207</v>
      </c>
      <c r="F24" s="12"/>
      <c r="G24" s="12"/>
      <c r="H24" s="13"/>
      <c r="I24" s="14" t="s">
        <v>695</v>
      </c>
      <c r="J24" s="15"/>
    </row>
    <row r="25" ht="14.25" customHeight="1">
      <c r="A25" s="7" t="s">
        <v>71</v>
      </c>
      <c r="B25" s="49" t="s">
        <v>685</v>
      </c>
      <c r="C25" s="9" t="s">
        <v>70</v>
      </c>
      <c r="D25" s="9" t="s">
        <v>114</v>
      </c>
      <c r="E25" s="7">
        <v>146.652</v>
      </c>
      <c r="F25" s="12"/>
      <c r="G25" s="12"/>
      <c r="H25" s="13"/>
      <c r="I25" s="14" t="s">
        <v>696</v>
      </c>
      <c r="J25" s="15"/>
    </row>
    <row r="26" ht="14.25" customHeight="1">
      <c r="A26" s="7" t="s">
        <v>75</v>
      </c>
      <c r="B26" s="49" t="s">
        <v>686</v>
      </c>
      <c r="C26" s="9" t="s">
        <v>71</v>
      </c>
      <c r="D26" s="9" t="s">
        <v>114</v>
      </c>
      <c r="E26" s="7">
        <v>144.111</v>
      </c>
      <c r="F26" s="12"/>
      <c r="G26" s="12"/>
      <c r="H26" s="13"/>
      <c r="I26" s="14" t="s">
        <v>576</v>
      </c>
      <c r="J26" s="15"/>
    </row>
    <row r="27" ht="14.25" customHeight="1">
      <c r="A27" s="7" t="s">
        <v>76</v>
      </c>
      <c r="B27" s="49" t="s">
        <v>687</v>
      </c>
      <c r="C27" s="9" t="s">
        <v>75</v>
      </c>
      <c r="D27" s="7" t="s">
        <v>110</v>
      </c>
      <c r="E27" s="7">
        <v>68.607</v>
      </c>
      <c r="F27" s="12"/>
      <c r="G27" s="12"/>
      <c r="H27" s="13"/>
      <c r="I27" s="14" t="s">
        <v>697</v>
      </c>
      <c r="J27" s="15"/>
    </row>
    <row r="28" ht="14.25" customHeight="1">
      <c r="A28" s="9" t="s">
        <v>77</v>
      </c>
      <c r="B28" s="49" t="s">
        <v>662</v>
      </c>
      <c r="C28" s="9" t="s">
        <v>103</v>
      </c>
      <c r="D28" s="9" t="s">
        <v>114</v>
      </c>
      <c r="E28" s="7">
        <v>0.0</v>
      </c>
      <c r="F28" s="12"/>
      <c r="G28" s="12"/>
      <c r="H28" s="13"/>
      <c r="I28" s="14">
        <v>0.0</v>
      </c>
      <c r="J28" s="15"/>
    </row>
    <row r="29" ht="14.25" customHeight="1">
      <c r="A29" s="9" t="s">
        <v>79</v>
      </c>
      <c r="B29" s="49" t="s">
        <v>702</v>
      </c>
      <c r="C29" s="9" t="s">
        <v>54</v>
      </c>
      <c r="D29" s="9" t="s">
        <v>114</v>
      </c>
      <c r="E29" s="7">
        <v>35.816</v>
      </c>
      <c r="F29" s="12"/>
      <c r="G29" s="12"/>
      <c r="H29" s="13"/>
      <c r="I29" s="14" t="s">
        <v>697</v>
      </c>
      <c r="J29" s="15"/>
    </row>
    <row r="30" ht="14.25" customHeight="1">
      <c r="A30" s="9" t="s">
        <v>82</v>
      </c>
      <c r="B30" s="49" t="s">
        <v>703</v>
      </c>
      <c r="C30" s="9" t="s">
        <v>103</v>
      </c>
      <c r="D30" s="7" t="s">
        <v>110</v>
      </c>
      <c r="E30" s="7">
        <v>62.43600000000001</v>
      </c>
      <c r="F30" s="12"/>
      <c r="G30" s="12"/>
      <c r="H30" s="13"/>
      <c r="I30" s="14" t="s">
        <v>697</v>
      </c>
      <c r="J30" s="15"/>
    </row>
    <row r="31" ht="14.25" customHeight="1">
      <c r="A31" s="9" t="s">
        <v>84</v>
      </c>
      <c r="B31" s="49" t="s">
        <v>704</v>
      </c>
      <c r="C31" s="9" t="s">
        <v>103</v>
      </c>
      <c r="D31" s="7" t="s">
        <v>110</v>
      </c>
      <c r="E31" s="7">
        <v>130.075</v>
      </c>
      <c r="F31" s="12"/>
      <c r="G31" s="12"/>
      <c r="H31" s="13"/>
      <c r="I31" s="14" t="s">
        <v>697</v>
      </c>
      <c r="J31" s="15"/>
    </row>
    <row r="32" ht="14.25" customHeight="1">
      <c r="A32" s="9" t="s">
        <v>386</v>
      </c>
      <c r="B32" s="49" t="s">
        <v>698</v>
      </c>
      <c r="C32" s="9" t="s">
        <v>387</v>
      </c>
      <c r="D32" s="9" t="s">
        <v>114</v>
      </c>
      <c r="E32" s="7">
        <v>57.958999999999996</v>
      </c>
      <c r="F32" s="12"/>
      <c r="G32" s="12"/>
      <c r="H32" s="13"/>
      <c r="I32" s="14" t="s">
        <v>696</v>
      </c>
      <c r="J32" s="15"/>
    </row>
    <row r="33" ht="14.25" customHeight="1">
      <c r="A33" s="9" t="s">
        <v>387</v>
      </c>
      <c r="B33" s="49" t="s">
        <v>699</v>
      </c>
      <c r="C33" s="9" t="s">
        <v>103</v>
      </c>
      <c r="D33" s="9" t="s">
        <v>114</v>
      </c>
      <c r="E33" s="7">
        <v>10.769</v>
      </c>
      <c r="F33" s="12"/>
      <c r="G33" s="12"/>
      <c r="H33" s="13"/>
      <c r="I33" s="14" t="s">
        <v>696</v>
      </c>
      <c r="J33" s="15"/>
    </row>
    <row r="34" ht="14.25" customHeight="1">
      <c r="B34" s="28"/>
      <c r="D34" s="28"/>
      <c r="E34" s="6">
        <f>SUM(E3:E33)*D37</f>
        <v>2390.47963</v>
      </c>
      <c r="J34" s="15"/>
    </row>
    <row r="35" ht="14.25" customHeight="1">
      <c r="B35" s="28"/>
      <c r="D35" s="28"/>
    </row>
    <row r="36" ht="14.25" customHeight="1">
      <c r="B36" s="28"/>
      <c r="D36" s="51"/>
    </row>
    <row r="37" ht="14.25" customHeight="1">
      <c r="B37" s="29" t="s">
        <v>705</v>
      </c>
      <c r="D37" s="143">
        <v>1.21</v>
      </c>
    </row>
    <row r="38" ht="14.25" customHeight="1">
      <c r="B38" s="28" t="s">
        <v>89</v>
      </c>
      <c r="D38" s="29">
        <v>4.0</v>
      </c>
    </row>
    <row r="39" ht="14.25" customHeight="1">
      <c r="B39" s="28" t="s">
        <v>90</v>
      </c>
      <c r="D39" s="29">
        <v>1.0</v>
      </c>
    </row>
    <row r="40" ht="14.25" customHeight="1">
      <c r="B40" s="28" t="s">
        <v>91</v>
      </c>
      <c r="D40" s="29">
        <v>8.5</v>
      </c>
    </row>
    <row r="41" ht="14.25" customHeight="1">
      <c r="B41" s="28" t="s">
        <v>92</v>
      </c>
      <c r="D41" s="30">
        <f>+D40*D39*D38</f>
        <v>34</v>
      </c>
    </row>
    <row r="42" ht="14.25" customHeight="1">
      <c r="B42" s="28" t="s">
        <v>93</v>
      </c>
      <c r="D42" s="30">
        <f>+D41*3600</f>
        <v>122400</v>
      </c>
    </row>
    <row r="43" ht="14.25" customHeight="1">
      <c r="B43" s="28" t="s">
        <v>4</v>
      </c>
      <c r="D43" s="31">
        <f>E34</f>
        <v>2390.47963</v>
      </c>
    </row>
    <row r="44" ht="14.25" customHeight="1">
      <c r="B44" s="28" t="s">
        <v>94</v>
      </c>
      <c r="D44" s="32">
        <f>+D42/D43</f>
        <v>51.20311358</v>
      </c>
      <c r="E44" s="28" t="s">
        <v>95</v>
      </c>
      <c r="F44" s="6">
        <f>D44*0.9</f>
        <v>46.08280222</v>
      </c>
    </row>
    <row r="45" ht="14.25" customHeight="1">
      <c r="B45" s="28"/>
      <c r="D45" s="28"/>
    </row>
    <row r="46" ht="14.25" customHeight="1">
      <c r="B46" s="28" t="s">
        <v>96</v>
      </c>
      <c r="D46" s="28" t="s">
        <v>97</v>
      </c>
    </row>
    <row r="47" ht="14.25" customHeight="1">
      <c r="B47" s="28" t="s">
        <v>98</v>
      </c>
      <c r="D47" s="29">
        <v>105.9</v>
      </c>
    </row>
    <row r="48" ht="14.25" customHeight="1">
      <c r="B48" s="28" t="s">
        <v>99</v>
      </c>
      <c r="D48" s="29">
        <f>D47*D38</f>
        <v>423.6</v>
      </c>
    </row>
    <row r="49" ht="14.25" customHeight="1">
      <c r="B49" s="28" t="s">
        <v>95</v>
      </c>
      <c r="D49" s="33">
        <f>+D42/D48</f>
        <v>288.9518414</v>
      </c>
    </row>
    <row r="50" ht="14.25" customHeight="1">
      <c r="B50" s="28"/>
      <c r="D50" s="28"/>
    </row>
    <row r="51" ht="14.25" customHeight="1">
      <c r="B51" s="28" t="s">
        <v>100</v>
      </c>
      <c r="D51" s="33">
        <f>+D49*0.85</f>
        <v>245.6090652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4"/>
  <printOptions/>
  <pageMargins bottom="0.75" footer="0.0" header="0.0" left="0.7" right="0.7" top="0.75"/>
  <pageSetup orientation="landscape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15.0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707</v>
      </c>
      <c r="C3" s="9" t="s">
        <v>103</v>
      </c>
      <c r="D3" s="9" t="s">
        <v>114</v>
      </c>
      <c r="E3" s="7">
        <v>84.7</v>
      </c>
      <c r="F3" s="144"/>
      <c r="G3" s="145"/>
      <c r="H3" s="88"/>
      <c r="I3" s="146" t="s">
        <v>18</v>
      </c>
      <c r="J3" s="15"/>
      <c r="K3" s="4"/>
    </row>
    <row r="4" ht="14.25" customHeight="1">
      <c r="A4" s="7" t="s">
        <v>16</v>
      </c>
      <c r="B4" s="49" t="s">
        <v>708</v>
      </c>
      <c r="C4" s="9" t="s">
        <v>103</v>
      </c>
      <c r="D4" s="9" t="s">
        <v>114</v>
      </c>
      <c r="E4" s="7">
        <v>93.412</v>
      </c>
      <c r="F4" s="144"/>
      <c r="G4" s="145"/>
      <c r="H4" s="88"/>
      <c r="I4" s="146" t="s">
        <v>41</v>
      </c>
      <c r="J4" s="15"/>
      <c r="K4" s="4"/>
    </row>
    <row r="5" ht="14.25" customHeight="1">
      <c r="A5" s="7" t="s">
        <v>20</v>
      </c>
      <c r="B5" s="49" t="s">
        <v>538</v>
      </c>
      <c r="C5" s="9" t="s">
        <v>103</v>
      </c>
      <c r="D5" s="9" t="s">
        <v>114</v>
      </c>
      <c r="E5" s="7">
        <v>41.866</v>
      </c>
      <c r="F5" s="12"/>
      <c r="G5" s="12" t="s">
        <v>105</v>
      </c>
      <c r="H5" s="13"/>
      <c r="I5" s="14" t="s">
        <v>661</v>
      </c>
      <c r="J5" s="15"/>
      <c r="K5" s="4"/>
    </row>
    <row r="6" ht="14.25" customHeight="1">
      <c r="A6" s="7" t="s">
        <v>24</v>
      </c>
      <c r="B6" s="49" t="s">
        <v>552</v>
      </c>
      <c r="C6" s="9" t="s">
        <v>103</v>
      </c>
      <c r="D6" s="9" t="s">
        <v>114</v>
      </c>
      <c r="E6" s="7">
        <v>16.698</v>
      </c>
      <c r="F6" s="12"/>
      <c r="G6" s="12" t="s">
        <v>105</v>
      </c>
      <c r="H6" s="13"/>
      <c r="I6" s="14" t="s">
        <v>663</v>
      </c>
      <c r="J6" s="15"/>
      <c r="K6" s="4"/>
    </row>
    <row r="7" ht="14.25" customHeight="1">
      <c r="A7" s="7" t="s">
        <v>25</v>
      </c>
      <c r="B7" s="49" t="s">
        <v>665</v>
      </c>
      <c r="C7" s="9" t="s">
        <v>103</v>
      </c>
      <c r="D7" s="9" t="s">
        <v>114</v>
      </c>
      <c r="E7" s="7">
        <v>21.054</v>
      </c>
      <c r="F7" s="12"/>
      <c r="G7" s="12" t="s">
        <v>105</v>
      </c>
      <c r="H7" s="13"/>
      <c r="I7" s="14" t="s">
        <v>666</v>
      </c>
      <c r="J7" s="15"/>
      <c r="K7" s="4"/>
    </row>
    <row r="8" ht="14.25" customHeight="1">
      <c r="A8" s="7" t="s">
        <v>28</v>
      </c>
      <c r="B8" s="49" t="s">
        <v>667</v>
      </c>
      <c r="C8" s="9" t="s">
        <v>103</v>
      </c>
      <c r="D8" s="9" t="s">
        <v>114</v>
      </c>
      <c r="E8" s="7">
        <v>24.442</v>
      </c>
      <c r="F8" s="12"/>
      <c r="G8" s="12" t="s">
        <v>117</v>
      </c>
      <c r="H8" s="13"/>
      <c r="I8" s="14" t="s">
        <v>666</v>
      </c>
      <c r="J8" s="15"/>
      <c r="K8" s="5"/>
    </row>
    <row r="9" ht="14.25" customHeight="1">
      <c r="A9" s="7" t="s">
        <v>32</v>
      </c>
      <c r="B9" s="49" t="s">
        <v>44</v>
      </c>
      <c r="C9" s="9" t="s">
        <v>103</v>
      </c>
      <c r="D9" s="9" t="s">
        <v>114</v>
      </c>
      <c r="E9" s="7">
        <v>32.549</v>
      </c>
      <c r="F9" s="12"/>
      <c r="G9" s="12" t="s">
        <v>117</v>
      </c>
      <c r="H9" s="13"/>
      <c r="I9" s="14" t="s">
        <v>669</v>
      </c>
      <c r="J9" s="15"/>
      <c r="K9" s="5"/>
    </row>
    <row r="10" ht="14.25" customHeight="1">
      <c r="A10" s="7" t="s">
        <v>34</v>
      </c>
      <c r="B10" s="49" t="s">
        <v>671</v>
      </c>
      <c r="C10" s="9" t="s">
        <v>103</v>
      </c>
      <c r="D10" s="9" t="s">
        <v>114</v>
      </c>
      <c r="E10" s="7">
        <v>47.068999999999996</v>
      </c>
      <c r="F10" s="36"/>
      <c r="G10" s="12" t="s">
        <v>123</v>
      </c>
      <c r="H10" s="13"/>
      <c r="I10" s="14" t="s">
        <v>663</v>
      </c>
      <c r="J10" s="15"/>
      <c r="K10" s="5"/>
      <c r="P10" s="19"/>
    </row>
    <row r="11" ht="14.25" customHeight="1">
      <c r="A11" s="7" t="s">
        <v>36</v>
      </c>
      <c r="B11" s="49" t="s">
        <v>670</v>
      </c>
      <c r="C11" s="9" t="s">
        <v>103</v>
      </c>
      <c r="D11" s="9" t="s">
        <v>114</v>
      </c>
      <c r="E11" s="7">
        <v>47.068999999999996</v>
      </c>
      <c r="F11" s="36"/>
      <c r="G11" s="12" t="s">
        <v>126</v>
      </c>
      <c r="H11" s="13"/>
      <c r="I11" s="14" t="s">
        <v>661</v>
      </c>
      <c r="J11" s="15"/>
      <c r="K11" s="5"/>
      <c r="P11" s="19"/>
    </row>
    <row r="12" ht="14.25" customHeight="1">
      <c r="A12" s="7" t="s">
        <v>38</v>
      </c>
      <c r="B12" s="49" t="s">
        <v>674</v>
      </c>
      <c r="C12" s="9" t="s">
        <v>103</v>
      </c>
      <c r="D12" s="9" t="s">
        <v>114</v>
      </c>
      <c r="E12" s="7">
        <v>36.663</v>
      </c>
      <c r="F12" s="12"/>
      <c r="G12" s="12" t="s">
        <v>105</v>
      </c>
      <c r="H12" s="13"/>
      <c r="I12" s="14" t="s">
        <v>663</v>
      </c>
      <c r="J12" s="15"/>
      <c r="K12" s="5"/>
      <c r="P12" s="19"/>
    </row>
    <row r="13" ht="14.25" customHeight="1">
      <c r="A13" s="7" t="s">
        <v>43</v>
      </c>
      <c r="B13" s="49" t="s">
        <v>668</v>
      </c>
      <c r="C13" s="9" t="s">
        <v>103</v>
      </c>
      <c r="D13" s="9" t="s">
        <v>114</v>
      </c>
      <c r="E13" s="7">
        <v>62.193999999999996</v>
      </c>
      <c r="F13" s="36"/>
      <c r="G13" s="12" t="s">
        <v>123</v>
      </c>
      <c r="H13" s="13"/>
      <c r="I13" s="14" t="s">
        <v>661</v>
      </c>
      <c r="J13" s="15"/>
      <c r="K13" s="5"/>
      <c r="N13" s="17"/>
      <c r="P13" s="19"/>
    </row>
    <row r="14" ht="14.25" customHeight="1">
      <c r="A14" s="7" t="s">
        <v>46</v>
      </c>
      <c r="B14" s="49" t="s">
        <v>676</v>
      </c>
      <c r="C14" s="9" t="s">
        <v>20</v>
      </c>
      <c r="D14" s="7" t="s">
        <v>110</v>
      </c>
      <c r="E14" s="7">
        <v>12.825999999999999</v>
      </c>
      <c r="F14" s="36"/>
      <c r="G14" s="12" t="s">
        <v>123</v>
      </c>
      <c r="H14" s="13"/>
      <c r="I14" s="14" t="s">
        <v>18</v>
      </c>
      <c r="J14" s="15"/>
      <c r="K14" s="5"/>
      <c r="N14" s="17"/>
      <c r="P14" s="19"/>
    </row>
    <row r="15" ht="14.25" customHeight="1">
      <c r="A15" s="7" t="s">
        <v>50</v>
      </c>
      <c r="B15" s="49" t="s">
        <v>39</v>
      </c>
      <c r="C15" s="9" t="s">
        <v>46</v>
      </c>
      <c r="D15" s="9" t="s">
        <v>104</v>
      </c>
      <c r="E15" s="7">
        <v>7.018</v>
      </c>
      <c r="F15" s="36"/>
      <c r="G15" s="12" t="s">
        <v>117</v>
      </c>
      <c r="H15" s="13"/>
      <c r="I15" s="14" t="s">
        <v>41</v>
      </c>
      <c r="J15" s="15"/>
      <c r="N15" s="17"/>
      <c r="P15" s="19"/>
    </row>
    <row r="16" ht="14.25" customHeight="1">
      <c r="A16" s="7" t="s">
        <v>52</v>
      </c>
      <c r="B16" s="49" t="s">
        <v>675</v>
      </c>
      <c r="C16" s="9" t="s">
        <v>32</v>
      </c>
      <c r="D16" s="7" t="s">
        <v>110</v>
      </c>
      <c r="E16" s="7">
        <v>22.506</v>
      </c>
      <c r="F16" s="36"/>
      <c r="G16" s="20" t="s">
        <v>139</v>
      </c>
      <c r="H16" s="13"/>
      <c r="I16" s="14" t="s">
        <v>18</v>
      </c>
      <c r="J16" s="15"/>
      <c r="N16" s="17"/>
      <c r="P16" s="19"/>
    </row>
    <row r="17" ht="14.25" customHeight="1">
      <c r="A17" s="7" t="s">
        <v>54</v>
      </c>
      <c r="B17" s="49" t="s">
        <v>677</v>
      </c>
      <c r="C17" s="9" t="s">
        <v>52</v>
      </c>
      <c r="D17" s="9" t="s">
        <v>114</v>
      </c>
      <c r="E17" s="7">
        <v>162.50300000000001</v>
      </c>
      <c r="F17" s="36"/>
      <c r="G17" s="12" t="s">
        <v>139</v>
      </c>
      <c r="H17" s="13"/>
      <c r="I17" s="14" t="s">
        <v>678</v>
      </c>
      <c r="J17" s="15"/>
      <c r="N17" s="17"/>
    </row>
    <row r="18" ht="14.25" customHeight="1">
      <c r="A18" s="7" t="s">
        <v>56</v>
      </c>
      <c r="B18" s="49" t="s">
        <v>662</v>
      </c>
      <c r="C18" s="9" t="s">
        <v>103</v>
      </c>
      <c r="D18" s="9" t="s">
        <v>114</v>
      </c>
      <c r="E18" s="7">
        <v>0.0</v>
      </c>
      <c r="F18" s="36"/>
      <c r="G18" s="12" t="s">
        <v>139</v>
      </c>
      <c r="H18" s="13"/>
      <c r="I18" s="14">
        <v>0.0</v>
      </c>
      <c r="J18" s="15"/>
      <c r="N18" s="17"/>
    </row>
    <row r="19" ht="14.25" customHeight="1">
      <c r="A19" s="7" t="s">
        <v>57</v>
      </c>
      <c r="B19" s="49" t="s">
        <v>673</v>
      </c>
      <c r="C19" s="9" t="s">
        <v>709</v>
      </c>
      <c r="D19" s="7" t="s">
        <v>110</v>
      </c>
      <c r="E19" s="7">
        <v>64.009</v>
      </c>
      <c r="F19" s="36"/>
      <c r="G19" s="20" t="s">
        <v>126</v>
      </c>
      <c r="H19" s="13"/>
      <c r="I19" s="14" t="s">
        <v>18</v>
      </c>
      <c r="J19" s="15"/>
      <c r="N19" s="17"/>
    </row>
    <row r="20" ht="14.25" customHeight="1">
      <c r="A20" s="7" t="s">
        <v>60</v>
      </c>
      <c r="B20" s="49" t="s">
        <v>483</v>
      </c>
      <c r="C20" s="9" t="s">
        <v>57</v>
      </c>
      <c r="D20" s="9" t="s">
        <v>104</v>
      </c>
      <c r="E20" s="7">
        <v>10.89</v>
      </c>
      <c r="F20" s="36"/>
      <c r="G20" s="20" t="s">
        <v>126</v>
      </c>
      <c r="H20" s="13"/>
      <c r="I20" s="14" t="s">
        <v>41</v>
      </c>
      <c r="J20" s="15"/>
      <c r="N20" s="17"/>
    </row>
    <row r="21" ht="14.25" customHeight="1">
      <c r="A21" s="7" t="s">
        <v>63</v>
      </c>
      <c r="B21" s="49" t="s">
        <v>484</v>
      </c>
      <c r="C21" s="9" t="s">
        <v>60</v>
      </c>
      <c r="D21" s="7" t="s">
        <v>110</v>
      </c>
      <c r="E21" s="7">
        <v>9.68</v>
      </c>
      <c r="F21" s="36"/>
      <c r="G21" s="12" t="s">
        <v>117</v>
      </c>
      <c r="H21" s="13"/>
      <c r="I21" s="14" t="s">
        <v>681</v>
      </c>
      <c r="J21" s="15"/>
      <c r="N21" s="17"/>
    </row>
    <row r="22" ht="14.25" customHeight="1">
      <c r="A22" s="7" t="s">
        <v>66</v>
      </c>
      <c r="B22" s="49" t="s">
        <v>683</v>
      </c>
      <c r="C22" s="9" t="s">
        <v>63</v>
      </c>
      <c r="D22" s="9" t="s">
        <v>104</v>
      </c>
      <c r="E22" s="7">
        <v>32.549</v>
      </c>
      <c r="F22" s="36"/>
      <c r="G22" s="12" t="s">
        <v>153</v>
      </c>
      <c r="H22" s="13"/>
      <c r="I22" s="14" t="s">
        <v>41</v>
      </c>
      <c r="J22" s="15"/>
      <c r="N22" s="17"/>
    </row>
    <row r="23" ht="14.25" customHeight="1">
      <c r="A23" s="7" t="s">
        <v>68</v>
      </c>
      <c r="B23" s="49" t="s">
        <v>486</v>
      </c>
      <c r="C23" s="9" t="s">
        <v>66</v>
      </c>
      <c r="D23" s="7" t="s">
        <v>110</v>
      </c>
      <c r="E23" s="7">
        <v>35.574</v>
      </c>
      <c r="F23" s="36"/>
      <c r="G23" s="12" t="s">
        <v>174</v>
      </c>
      <c r="H23" s="13"/>
      <c r="I23" s="14" t="s">
        <v>681</v>
      </c>
      <c r="J23" s="15"/>
      <c r="N23" s="17"/>
    </row>
    <row r="24" ht="14.25" customHeight="1">
      <c r="A24" s="7" t="s">
        <v>70</v>
      </c>
      <c r="B24" s="49" t="s">
        <v>327</v>
      </c>
      <c r="C24" s="9" t="s">
        <v>68</v>
      </c>
      <c r="D24" s="9" t="s">
        <v>104</v>
      </c>
      <c r="E24" s="7">
        <v>38.962</v>
      </c>
      <c r="F24" s="12"/>
      <c r="G24" s="12" t="s">
        <v>105</v>
      </c>
      <c r="H24" s="13"/>
      <c r="I24" s="14" t="s">
        <v>41</v>
      </c>
      <c r="J24" s="15"/>
      <c r="N24" s="17"/>
    </row>
    <row r="25" ht="14.25" customHeight="1">
      <c r="A25" s="7" t="s">
        <v>71</v>
      </c>
      <c r="B25" s="49" t="s">
        <v>555</v>
      </c>
      <c r="C25" s="9" t="s">
        <v>70</v>
      </c>
      <c r="D25" s="7" t="s">
        <v>110</v>
      </c>
      <c r="E25" s="7">
        <v>47.916</v>
      </c>
      <c r="F25" s="36"/>
      <c r="G25" s="20" t="s">
        <v>123</v>
      </c>
      <c r="H25" s="13"/>
      <c r="I25" s="14" t="s">
        <v>681</v>
      </c>
      <c r="J25" s="15"/>
      <c r="N25" s="17"/>
    </row>
    <row r="26" ht="14.25" customHeight="1">
      <c r="A26" s="7" t="s">
        <v>75</v>
      </c>
      <c r="B26" s="49" t="s">
        <v>682</v>
      </c>
      <c r="C26" s="9" t="s">
        <v>71</v>
      </c>
      <c r="D26" s="9" t="s">
        <v>114</v>
      </c>
      <c r="E26" s="7">
        <v>131.16400000000002</v>
      </c>
      <c r="F26" s="12"/>
      <c r="G26" s="12" t="s">
        <v>156</v>
      </c>
      <c r="H26" s="13"/>
      <c r="I26" s="14" t="s">
        <v>678</v>
      </c>
      <c r="J26" s="15"/>
      <c r="N26" s="17"/>
    </row>
    <row r="27" ht="14.25" customHeight="1">
      <c r="A27" s="7" t="s">
        <v>76</v>
      </c>
      <c r="B27" s="49" t="s">
        <v>685</v>
      </c>
      <c r="C27" s="9" t="s">
        <v>75</v>
      </c>
      <c r="D27" s="9" t="s">
        <v>114</v>
      </c>
      <c r="E27" s="7">
        <v>152.702</v>
      </c>
      <c r="F27" s="12"/>
      <c r="G27" s="12" t="s">
        <v>156</v>
      </c>
      <c r="H27" s="13"/>
      <c r="I27" s="14" t="s">
        <v>666</v>
      </c>
      <c r="J27" s="15"/>
      <c r="N27" s="17"/>
    </row>
    <row r="28" ht="14.25" customHeight="1">
      <c r="A28" s="9" t="s">
        <v>77</v>
      </c>
      <c r="B28" s="49" t="s">
        <v>686</v>
      </c>
      <c r="C28" s="9" t="s">
        <v>76</v>
      </c>
      <c r="D28" s="9" t="s">
        <v>114</v>
      </c>
      <c r="E28" s="7">
        <v>144.111</v>
      </c>
      <c r="F28" s="12"/>
      <c r="G28" s="12" t="s">
        <v>164</v>
      </c>
      <c r="H28" s="13"/>
      <c r="I28" s="14" t="s">
        <v>669</v>
      </c>
      <c r="J28" s="15"/>
      <c r="N28" s="17"/>
    </row>
    <row r="29" ht="14.25" customHeight="1">
      <c r="A29" s="9" t="s">
        <v>79</v>
      </c>
      <c r="B29" s="49" t="s">
        <v>687</v>
      </c>
      <c r="C29" s="9" t="s">
        <v>77</v>
      </c>
      <c r="D29" s="7" t="s">
        <v>110</v>
      </c>
      <c r="E29" s="7">
        <v>65.824</v>
      </c>
      <c r="F29" s="12"/>
      <c r="G29" s="12" t="s">
        <v>169</v>
      </c>
      <c r="H29" s="13"/>
      <c r="I29" s="14" t="s">
        <v>681</v>
      </c>
      <c r="J29" s="15"/>
      <c r="N29" s="17"/>
    </row>
    <row r="30" ht="14.25" customHeight="1">
      <c r="A30" s="9" t="s">
        <v>82</v>
      </c>
      <c r="B30" s="49" t="s">
        <v>662</v>
      </c>
      <c r="C30" s="9" t="s">
        <v>103</v>
      </c>
      <c r="D30" s="9" t="s">
        <v>114</v>
      </c>
      <c r="E30" s="7">
        <v>7.018</v>
      </c>
      <c r="F30" s="12"/>
      <c r="G30" s="12" t="s">
        <v>171</v>
      </c>
      <c r="H30" s="13"/>
      <c r="I30" s="14" t="s">
        <v>678</v>
      </c>
      <c r="J30" s="15"/>
      <c r="N30" s="17"/>
    </row>
    <row r="31" ht="14.25" customHeight="1">
      <c r="E31" s="6">
        <f>SUM(E3:E30)</f>
        <v>1452.968</v>
      </c>
      <c r="N31" s="17"/>
    </row>
    <row r="32" ht="14.25" customHeight="1">
      <c r="N32" s="17"/>
    </row>
    <row r="33" ht="14.25" customHeight="1">
      <c r="N33" s="17"/>
    </row>
    <row r="34" ht="14.25" customHeight="1">
      <c r="B34" s="28" t="s">
        <v>89</v>
      </c>
      <c r="D34" s="29">
        <v>4.0</v>
      </c>
      <c r="N34" s="17"/>
    </row>
    <row r="35" ht="14.25" customHeight="1">
      <c r="B35" s="28" t="s">
        <v>90</v>
      </c>
      <c r="D35" s="29">
        <v>1.0</v>
      </c>
      <c r="N35" s="17"/>
    </row>
    <row r="36" ht="14.25" customHeight="1">
      <c r="B36" s="28" t="s">
        <v>91</v>
      </c>
      <c r="D36" s="29">
        <v>8.5</v>
      </c>
      <c r="N36" s="17"/>
    </row>
    <row r="37" ht="14.25" customHeight="1">
      <c r="B37" s="28" t="s">
        <v>92</v>
      </c>
      <c r="D37" s="30">
        <f>+D36*D35*D34</f>
        <v>34</v>
      </c>
      <c r="N37" s="17"/>
    </row>
    <row r="38" ht="14.25" customHeight="1">
      <c r="B38" s="28" t="s">
        <v>93</v>
      </c>
      <c r="D38" s="30">
        <f>+D37*3600</f>
        <v>122400</v>
      </c>
      <c r="N38" s="17"/>
    </row>
    <row r="39" ht="14.25" customHeight="1">
      <c r="B39" s="28" t="s">
        <v>4</v>
      </c>
      <c r="D39" s="31">
        <f>E31</f>
        <v>1452.968</v>
      </c>
      <c r="N39" s="17"/>
    </row>
    <row r="40" ht="14.25" customHeight="1">
      <c r="B40" s="28" t="s">
        <v>94</v>
      </c>
      <c r="D40" s="32">
        <f>+D38/D39</f>
        <v>84.24135975</v>
      </c>
      <c r="E40" s="28" t="s">
        <v>95</v>
      </c>
      <c r="F40" s="6">
        <f>D40*0.9</f>
        <v>75.81722378</v>
      </c>
      <c r="N40" s="17"/>
    </row>
    <row r="41" ht="14.25" customHeight="1">
      <c r="B41" s="28"/>
      <c r="D41" s="28"/>
      <c r="N41" s="17"/>
    </row>
    <row r="42" ht="14.25" customHeight="1">
      <c r="B42" s="28" t="s">
        <v>96</v>
      </c>
      <c r="D42" s="28" t="s">
        <v>97</v>
      </c>
    </row>
    <row r="43" ht="14.25" customHeight="1">
      <c r="B43" s="28" t="s">
        <v>98</v>
      </c>
      <c r="D43" s="29">
        <v>105.9</v>
      </c>
    </row>
    <row r="44" ht="14.25" customHeight="1">
      <c r="B44" s="28" t="s">
        <v>99</v>
      </c>
      <c r="D44" s="29">
        <f>D43*D34</f>
        <v>423.6</v>
      </c>
    </row>
    <row r="45" ht="14.25" customHeight="1">
      <c r="B45" s="28" t="s">
        <v>95</v>
      </c>
      <c r="D45" s="33">
        <f>+D38/D44</f>
        <v>288.9518414</v>
      </c>
    </row>
    <row r="46" ht="14.25" customHeight="1">
      <c r="B46" s="28"/>
      <c r="D46" s="28"/>
    </row>
    <row r="47" ht="14.25" customHeight="1">
      <c r="B47" s="28" t="s">
        <v>100</v>
      </c>
      <c r="D47" s="33">
        <f>+D45*0.85</f>
        <v>245.6090652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autoFilter ref="$A$2:$H$31"/>
  <printOptions/>
  <pageMargins bottom="0.75" footer="0.0" header="0.0" left="0.7" right="0.7" top="0.75"/>
  <pageSetup orientation="landscape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4.71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8.57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538</v>
      </c>
      <c r="C3" s="9" t="s">
        <v>84</v>
      </c>
      <c r="D3" s="9" t="s">
        <v>114</v>
      </c>
      <c r="E3" s="7">
        <v>41.866</v>
      </c>
      <c r="F3" s="12"/>
      <c r="G3" s="12" t="s">
        <v>105</v>
      </c>
      <c r="H3" s="13"/>
      <c r="I3" s="14" t="s">
        <v>669</v>
      </c>
      <c r="J3" s="15"/>
      <c r="K3" s="4"/>
    </row>
    <row r="4" ht="14.25" customHeight="1">
      <c r="A4" s="7" t="s">
        <v>16</v>
      </c>
      <c r="B4" s="49" t="s">
        <v>552</v>
      </c>
      <c r="C4" s="9" t="s">
        <v>386</v>
      </c>
      <c r="D4" s="9" t="s">
        <v>114</v>
      </c>
      <c r="E4" s="7">
        <v>16.698</v>
      </c>
      <c r="F4" s="12"/>
      <c r="G4" s="12" t="s">
        <v>105</v>
      </c>
      <c r="H4" s="13"/>
      <c r="I4" s="14" t="s">
        <v>30</v>
      </c>
      <c r="J4" s="15"/>
      <c r="K4" s="4"/>
    </row>
    <row r="5" ht="14.25" customHeight="1">
      <c r="A5" s="7" t="s">
        <v>20</v>
      </c>
      <c r="B5" s="49" t="s">
        <v>665</v>
      </c>
      <c r="C5" s="9" t="s">
        <v>103</v>
      </c>
      <c r="D5" s="9" t="s">
        <v>114</v>
      </c>
      <c r="E5" s="7">
        <v>21.054</v>
      </c>
      <c r="F5" s="12"/>
      <c r="G5" s="12" t="s">
        <v>105</v>
      </c>
      <c r="H5" s="13"/>
      <c r="I5" s="14" t="s">
        <v>30</v>
      </c>
      <c r="J5" s="15"/>
      <c r="K5" s="4"/>
    </row>
    <row r="6" ht="14.25" customHeight="1">
      <c r="A6" s="7" t="s">
        <v>24</v>
      </c>
      <c r="B6" s="49" t="s">
        <v>667</v>
      </c>
      <c r="C6" s="9" t="s">
        <v>103</v>
      </c>
      <c r="D6" s="9" t="s">
        <v>114</v>
      </c>
      <c r="E6" s="7">
        <v>24.442</v>
      </c>
      <c r="F6" s="12"/>
      <c r="G6" s="12" t="s">
        <v>117</v>
      </c>
      <c r="H6" s="13"/>
      <c r="I6" s="14" t="s">
        <v>678</v>
      </c>
      <c r="J6" s="15"/>
      <c r="K6" s="5"/>
    </row>
    <row r="7" ht="14.25" customHeight="1">
      <c r="A7" s="7" t="s">
        <v>25</v>
      </c>
      <c r="B7" s="49" t="s">
        <v>44</v>
      </c>
      <c r="C7" s="9" t="s">
        <v>103</v>
      </c>
      <c r="D7" s="9" t="s">
        <v>114</v>
      </c>
      <c r="E7" s="7">
        <v>32.549</v>
      </c>
      <c r="F7" s="12"/>
      <c r="G7" s="12" t="s">
        <v>117</v>
      </c>
      <c r="H7" s="13"/>
      <c r="I7" s="14" t="s">
        <v>681</v>
      </c>
      <c r="J7" s="15"/>
      <c r="K7" s="5"/>
    </row>
    <row r="8" ht="14.25" customHeight="1">
      <c r="A8" s="7" t="s">
        <v>28</v>
      </c>
      <c r="B8" s="49" t="s">
        <v>671</v>
      </c>
      <c r="C8" s="9" t="s">
        <v>103</v>
      </c>
      <c r="D8" s="9" t="s">
        <v>114</v>
      </c>
      <c r="E8" s="7">
        <v>47.068999999999996</v>
      </c>
      <c r="F8" s="36"/>
      <c r="G8" s="12" t="s">
        <v>123</v>
      </c>
      <c r="H8" s="13"/>
      <c r="I8" s="14" t="s">
        <v>661</v>
      </c>
      <c r="J8" s="15"/>
      <c r="K8" s="5"/>
      <c r="P8" s="19"/>
    </row>
    <row r="9" ht="14.25" customHeight="1">
      <c r="A9" s="7" t="s">
        <v>32</v>
      </c>
      <c r="B9" s="49" t="s">
        <v>670</v>
      </c>
      <c r="C9" s="9" t="s">
        <v>103</v>
      </c>
      <c r="D9" s="9" t="s">
        <v>114</v>
      </c>
      <c r="E9" s="7">
        <v>47.068999999999996</v>
      </c>
      <c r="F9" s="36"/>
      <c r="G9" s="12" t="s">
        <v>126</v>
      </c>
      <c r="H9" s="13"/>
      <c r="I9" s="14" t="s">
        <v>663</v>
      </c>
      <c r="J9" s="15"/>
      <c r="K9" s="5"/>
      <c r="P9" s="19"/>
    </row>
    <row r="10" ht="14.25" customHeight="1">
      <c r="A10" s="7" t="s">
        <v>34</v>
      </c>
      <c r="B10" s="49" t="s">
        <v>674</v>
      </c>
      <c r="C10" s="9" t="s">
        <v>84</v>
      </c>
      <c r="D10" s="9" t="s">
        <v>114</v>
      </c>
      <c r="E10" s="7">
        <v>36.663</v>
      </c>
      <c r="F10" s="12"/>
      <c r="G10" s="12" t="s">
        <v>105</v>
      </c>
      <c r="H10" s="13"/>
      <c r="I10" s="14" t="s">
        <v>661</v>
      </c>
      <c r="J10" s="15"/>
      <c r="K10" s="5"/>
      <c r="P10" s="19"/>
    </row>
    <row r="11" ht="14.25" customHeight="1">
      <c r="A11" s="7" t="s">
        <v>36</v>
      </c>
      <c r="B11" s="49" t="s">
        <v>668</v>
      </c>
      <c r="C11" s="9" t="s">
        <v>84</v>
      </c>
      <c r="D11" s="9" t="s">
        <v>114</v>
      </c>
      <c r="E11" s="7">
        <v>62.193999999999996</v>
      </c>
      <c r="F11" s="36"/>
      <c r="G11" s="12" t="s">
        <v>123</v>
      </c>
      <c r="H11" s="13"/>
      <c r="I11" s="14" t="s">
        <v>663</v>
      </c>
      <c r="J11" s="15"/>
      <c r="K11" s="5"/>
      <c r="P11" s="19"/>
    </row>
    <row r="12" ht="14.25" customHeight="1">
      <c r="A12" s="7" t="s">
        <v>38</v>
      </c>
      <c r="B12" s="49" t="s">
        <v>676</v>
      </c>
      <c r="C12" s="9" t="s">
        <v>10</v>
      </c>
      <c r="D12" s="7" t="s">
        <v>110</v>
      </c>
      <c r="E12" s="7">
        <v>12.825999999999999</v>
      </c>
      <c r="F12" s="36"/>
      <c r="G12" s="12" t="s">
        <v>123</v>
      </c>
      <c r="H12" s="13"/>
      <c r="I12" s="14" t="s">
        <v>18</v>
      </c>
      <c r="J12" s="15"/>
      <c r="K12" s="5"/>
      <c r="P12" s="19"/>
    </row>
    <row r="13" ht="14.25" customHeight="1">
      <c r="A13" s="7" t="s">
        <v>43</v>
      </c>
      <c r="B13" s="49" t="s">
        <v>39</v>
      </c>
      <c r="C13" s="9" t="s">
        <v>38</v>
      </c>
      <c r="D13" s="9" t="s">
        <v>104</v>
      </c>
      <c r="E13" s="7">
        <v>7.018</v>
      </c>
      <c r="F13" s="36"/>
      <c r="G13" s="12" t="s">
        <v>117</v>
      </c>
      <c r="H13" s="13"/>
      <c r="I13" s="14" t="s">
        <v>41</v>
      </c>
      <c r="J13" s="15"/>
      <c r="P13" s="19"/>
    </row>
    <row r="14" ht="14.25" customHeight="1">
      <c r="A14" s="7" t="s">
        <v>46</v>
      </c>
      <c r="B14" s="49" t="s">
        <v>675</v>
      </c>
      <c r="C14" s="9" t="s">
        <v>25</v>
      </c>
      <c r="D14" s="7" t="s">
        <v>110</v>
      </c>
      <c r="E14" s="7">
        <v>22.506</v>
      </c>
      <c r="F14" s="36"/>
      <c r="G14" s="20" t="s">
        <v>139</v>
      </c>
      <c r="H14" s="13"/>
      <c r="I14" s="14" t="s">
        <v>18</v>
      </c>
      <c r="J14" s="15"/>
      <c r="P14" s="19"/>
    </row>
    <row r="15" ht="14.25" customHeight="1">
      <c r="A15" s="7" t="s">
        <v>50</v>
      </c>
      <c r="B15" s="49" t="s">
        <v>677</v>
      </c>
      <c r="C15" s="9" t="s">
        <v>46</v>
      </c>
      <c r="D15" s="9" t="s">
        <v>114</v>
      </c>
      <c r="E15" s="7">
        <v>162.50300000000001</v>
      </c>
      <c r="F15" s="36"/>
      <c r="G15" s="12" t="s">
        <v>139</v>
      </c>
      <c r="H15" s="13"/>
      <c r="I15" s="14" t="s">
        <v>678</v>
      </c>
      <c r="J15" s="15"/>
    </row>
    <row r="16" ht="14.25" customHeight="1">
      <c r="A16" s="7" t="s">
        <v>52</v>
      </c>
      <c r="B16" s="49" t="s">
        <v>662</v>
      </c>
      <c r="C16" s="9" t="s">
        <v>103</v>
      </c>
      <c r="D16" s="9" t="s">
        <v>114</v>
      </c>
      <c r="E16" s="7">
        <v>6.412999999999999</v>
      </c>
      <c r="F16" s="36"/>
      <c r="G16" s="12" t="s">
        <v>139</v>
      </c>
      <c r="H16" s="13"/>
      <c r="I16" s="14" t="s">
        <v>678</v>
      </c>
      <c r="J16" s="15"/>
    </row>
    <row r="17" ht="14.25" customHeight="1">
      <c r="A17" s="7" t="s">
        <v>54</v>
      </c>
      <c r="B17" s="49" t="s">
        <v>673</v>
      </c>
      <c r="C17" s="9" t="s">
        <v>680</v>
      </c>
      <c r="D17" s="7" t="s">
        <v>110</v>
      </c>
      <c r="E17" s="7">
        <v>64.009</v>
      </c>
      <c r="F17" s="36"/>
      <c r="G17" s="20" t="s">
        <v>126</v>
      </c>
      <c r="H17" s="13"/>
      <c r="I17" s="14" t="s">
        <v>18</v>
      </c>
      <c r="J17" s="15"/>
    </row>
    <row r="18" ht="14.25" customHeight="1">
      <c r="A18" s="7" t="s">
        <v>56</v>
      </c>
      <c r="B18" s="49" t="s">
        <v>483</v>
      </c>
      <c r="C18" s="9" t="s">
        <v>54</v>
      </c>
      <c r="D18" s="9" t="s">
        <v>104</v>
      </c>
      <c r="E18" s="7">
        <v>10.89</v>
      </c>
      <c r="F18" s="36"/>
      <c r="G18" s="20" t="s">
        <v>126</v>
      </c>
      <c r="H18" s="13"/>
      <c r="I18" s="14" t="s">
        <v>41</v>
      </c>
      <c r="J18" s="15"/>
    </row>
    <row r="19" ht="14.25" customHeight="1">
      <c r="A19" s="7" t="s">
        <v>57</v>
      </c>
      <c r="B19" s="49" t="s">
        <v>484</v>
      </c>
      <c r="C19" s="9" t="s">
        <v>56</v>
      </c>
      <c r="D19" s="7" t="s">
        <v>110</v>
      </c>
      <c r="E19" s="7">
        <v>9.68</v>
      </c>
      <c r="F19" s="36"/>
      <c r="G19" s="12" t="s">
        <v>117</v>
      </c>
      <c r="H19" s="13"/>
      <c r="I19" s="14" t="s">
        <v>681</v>
      </c>
      <c r="J19" s="15"/>
    </row>
    <row r="20" ht="14.25" customHeight="1">
      <c r="A20" s="7" t="s">
        <v>60</v>
      </c>
      <c r="B20" s="49" t="s">
        <v>683</v>
      </c>
      <c r="C20" s="9" t="s">
        <v>57</v>
      </c>
      <c r="D20" s="9" t="s">
        <v>104</v>
      </c>
      <c r="E20" s="7">
        <v>32.549</v>
      </c>
      <c r="F20" s="36"/>
      <c r="G20" s="12" t="s">
        <v>153</v>
      </c>
      <c r="H20" s="13"/>
      <c r="I20" s="14" t="s">
        <v>41</v>
      </c>
      <c r="J20" s="15"/>
    </row>
    <row r="21" ht="14.25" customHeight="1">
      <c r="A21" s="7" t="s">
        <v>63</v>
      </c>
      <c r="B21" s="49" t="s">
        <v>486</v>
      </c>
      <c r="C21" s="9" t="s">
        <v>60</v>
      </c>
      <c r="D21" s="7" t="s">
        <v>110</v>
      </c>
      <c r="E21" s="7">
        <v>35.574</v>
      </c>
      <c r="F21" s="36"/>
      <c r="G21" s="12" t="s">
        <v>174</v>
      </c>
      <c r="H21" s="13"/>
      <c r="I21" s="14" t="s">
        <v>681</v>
      </c>
      <c r="J21" s="15"/>
    </row>
    <row r="22" ht="14.25" customHeight="1">
      <c r="A22" s="7" t="s">
        <v>66</v>
      </c>
      <c r="B22" s="49" t="s">
        <v>327</v>
      </c>
      <c r="C22" s="9" t="s">
        <v>63</v>
      </c>
      <c r="D22" s="9" t="s">
        <v>104</v>
      </c>
      <c r="E22" s="7">
        <v>38.962</v>
      </c>
      <c r="F22" s="12"/>
      <c r="G22" s="12" t="s">
        <v>105</v>
      </c>
      <c r="H22" s="13"/>
      <c r="I22" s="14" t="s">
        <v>41</v>
      </c>
      <c r="J22" s="15"/>
    </row>
    <row r="23" ht="14.25" customHeight="1">
      <c r="A23" s="7" t="s">
        <v>68</v>
      </c>
      <c r="B23" s="49" t="s">
        <v>555</v>
      </c>
      <c r="C23" s="9" t="s">
        <v>66</v>
      </c>
      <c r="D23" s="7" t="s">
        <v>110</v>
      </c>
      <c r="E23" s="7">
        <v>47.916</v>
      </c>
      <c r="F23" s="36"/>
      <c r="G23" s="20" t="s">
        <v>123</v>
      </c>
      <c r="H23" s="13"/>
      <c r="I23" s="14" t="s">
        <v>681</v>
      </c>
      <c r="J23" s="15"/>
    </row>
    <row r="24" ht="14.25" customHeight="1">
      <c r="A24" s="7" t="s">
        <v>70</v>
      </c>
      <c r="B24" s="49" t="s">
        <v>682</v>
      </c>
      <c r="C24" s="9" t="s">
        <v>68</v>
      </c>
      <c r="D24" s="9" t="s">
        <v>114</v>
      </c>
      <c r="E24" s="7">
        <v>131.16400000000002</v>
      </c>
      <c r="F24" s="12"/>
      <c r="G24" s="12" t="s">
        <v>156</v>
      </c>
      <c r="H24" s="13"/>
      <c r="I24" s="14" t="s">
        <v>678</v>
      </c>
      <c r="J24" s="15"/>
    </row>
    <row r="25" ht="14.25" customHeight="1">
      <c r="A25" s="7" t="s">
        <v>71</v>
      </c>
      <c r="B25" s="49" t="s">
        <v>685</v>
      </c>
      <c r="C25" s="9" t="s">
        <v>70</v>
      </c>
      <c r="D25" s="9" t="s">
        <v>114</v>
      </c>
      <c r="E25" s="7">
        <v>152.702</v>
      </c>
      <c r="F25" s="12"/>
      <c r="G25" s="12" t="s">
        <v>156</v>
      </c>
      <c r="H25" s="13"/>
      <c r="I25" s="14" t="s">
        <v>30</v>
      </c>
      <c r="J25" s="15"/>
    </row>
    <row r="26" ht="14.25" customHeight="1">
      <c r="A26" s="7" t="s">
        <v>75</v>
      </c>
      <c r="B26" s="49" t="s">
        <v>686</v>
      </c>
      <c r="C26" s="9" t="s">
        <v>71</v>
      </c>
      <c r="D26" s="9" t="s">
        <v>114</v>
      </c>
      <c r="E26" s="7">
        <v>144.111</v>
      </c>
      <c r="F26" s="12"/>
      <c r="G26" s="12" t="s">
        <v>164</v>
      </c>
      <c r="H26" s="13"/>
      <c r="I26" s="14" t="s">
        <v>669</v>
      </c>
      <c r="J26" s="15"/>
    </row>
    <row r="27" ht="14.25" customHeight="1">
      <c r="A27" s="7" t="s">
        <v>76</v>
      </c>
      <c r="B27" s="49" t="s">
        <v>687</v>
      </c>
      <c r="C27" s="9" t="s">
        <v>75</v>
      </c>
      <c r="D27" s="7" t="s">
        <v>110</v>
      </c>
      <c r="E27" s="7">
        <v>65.824</v>
      </c>
      <c r="F27" s="12"/>
      <c r="G27" s="12" t="s">
        <v>169</v>
      </c>
      <c r="H27" s="13"/>
      <c r="I27" s="14" t="s">
        <v>41</v>
      </c>
      <c r="J27" s="15"/>
    </row>
    <row r="28" ht="14.25" customHeight="1">
      <c r="A28" s="9" t="s">
        <v>77</v>
      </c>
      <c r="B28" s="49" t="s">
        <v>711</v>
      </c>
      <c r="C28" s="9" t="s">
        <v>103</v>
      </c>
      <c r="D28" s="7" t="s">
        <v>110</v>
      </c>
      <c r="E28" s="7">
        <v>125.114</v>
      </c>
      <c r="F28" s="12"/>
      <c r="G28" s="12"/>
      <c r="H28" s="13"/>
      <c r="I28" s="14" t="s">
        <v>18</v>
      </c>
      <c r="J28" s="15"/>
    </row>
    <row r="29" ht="14.25" customHeight="1">
      <c r="A29" s="9" t="s">
        <v>79</v>
      </c>
      <c r="B29" s="49" t="s">
        <v>714</v>
      </c>
      <c r="C29" s="9" t="s">
        <v>103</v>
      </c>
      <c r="D29" s="7" t="s">
        <v>110</v>
      </c>
      <c r="E29" s="7">
        <v>155.848</v>
      </c>
      <c r="F29" s="12"/>
      <c r="G29" s="12"/>
      <c r="H29" s="13"/>
      <c r="I29" s="14" t="s">
        <v>681</v>
      </c>
      <c r="J29" s="15"/>
    </row>
    <row r="30" ht="14.25" customHeight="1">
      <c r="A30" s="9" t="s">
        <v>82</v>
      </c>
      <c r="B30" s="49" t="s">
        <v>710</v>
      </c>
      <c r="C30" s="9" t="s">
        <v>103</v>
      </c>
      <c r="D30" s="7" t="s">
        <v>110</v>
      </c>
      <c r="E30" s="7">
        <v>155.848</v>
      </c>
      <c r="F30" s="12"/>
      <c r="G30" s="12"/>
      <c r="H30" s="13"/>
      <c r="I30" s="14" t="s">
        <v>661</v>
      </c>
      <c r="J30" s="15"/>
    </row>
    <row r="31" ht="14.25" customHeight="1">
      <c r="A31" s="9" t="s">
        <v>84</v>
      </c>
      <c r="B31" s="49" t="s">
        <v>712</v>
      </c>
      <c r="C31" s="9" t="s">
        <v>103</v>
      </c>
      <c r="D31" s="9" t="s">
        <v>114</v>
      </c>
      <c r="E31" s="7">
        <v>96.8</v>
      </c>
      <c r="F31" s="12"/>
      <c r="G31" s="12"/>
      <c r="H31" s="13"/>
      <c r="I31" s="14" t="s">
        <v>663</v>
      </c>
      <c r="J31" s="15"/>
    </row>
    <row r="32" ht="14.25" customHeight="1">
      <c r="A32" s="9" t="s">
        <v>386</v>
      </c>
      <c r="B32" s="49" t="s">
        <v>713</v>
      </c>
      <c r="C32" s="9" t="s">
        <v>103</v>
      </c>
      <c r="D32" s="9" t="s">
        <v>114</v>
      </c>
      <c r="E32" s="7">
        <v>96.8</v>
      </c>
      <c r="F32" s="12"/>
      <c r="G32" s="12"/>
      <c r="H32" s="13"/>
      <c r="I32" s="14" t="s">
        <v>41</v>
      </c>
      <c r="J32" s="15"/>
    </row>
    <row r="33" ht="14.25" customHeight="1">
      <c r="A33" s="9" t="s">
        <v>387</v>
      </c>
      <c r="F33" s="12"/>
      <c r="G33" s="12"/>
      <c r="H33" s="13"/>
      <c r="I33" s="14"/>
      <c r="J33" s="15"/>
    </row>
    <row r="34" ht="14.25" customHeight="1">
      <c r="A34" s="9" t="s">
        <v>388</v>
      </c>
      <c r="B34" s="49"/>
      <c r="C34" s="9"/>
      <c r="D34" s="9"/>
      <c r="E34" s="10">
        <f>SUM(E3:E32)</f>
        <v>1904.661</v>
      </c>
      <c r="F34" s="12"/>
      <c r="G34" s="12"/>
      <c r="H34" s="13"/>
      <c r="I34" s="14"/>
      <c r="J34" s="15"/>
    </row>
    <row r="35" ht="14.25" customHeight="1"/>
    <row r="36" ht="14.25" customHeight="1"/>
    <row r="37" ht="14.25" customHeight="1"/>
    <row r="38" ht="14.25" customHeight="1">
      <c r="B38" s="28" t="s">
        <v>89</v>
      </c>
      <c r="D38" s="29">
        <v>4.0</v>
      </c>
    </row>
    <row r="39" ht="14.25" customHeight="1">
      <c r="B39" s="28" t="s">
        <v>90</v>
      </c>
      <c r="D39" s="28">
        <v>1.0</v>
      </c>
    </row>
    <row r="40" ht="14.25" customHeight="1">
      <c r="B40" s="28" t="s">
        <v>91</v>
      </c>
      <c r="D40" s="29">
        <v>8.5</v>
      </c>
    </row>
    <row r="41" ht="14.25" customHeight="1">
      <c r="B41" s="28" t="s">
        <v>92</v>
      </c>
      <c r="D41" s="28">
        <f>+D40*D39*D38</f>
        <v>34</v>
      </c>
    </row>
    <row r="42" ht="14.25" customHeight="1">
      <c r="B42" s="28" t="s">
        <v>93</v>
      </c>
      <c r="D42" s="28">
        <f>+D41*3600</f>
        <v>122400</v>
      </c>
    </row>
    <row r="43" ht="14.25" customHeight="1">
      <c r="B43" s="28" t="s">
        <v>4</v>
      </c>
      <c r="D43" s="10">
        <f>E34</f>
        <v>1904.661</v>
      </c>
    </row>
    <row r="44" ht="14.25" customHeight="1">
      <c r="B44" s="28" t="s">
        <v>94</v>
      </c>
      <c r="D44" s="33">
        <f>+D42/D43</f>
        <v>64.26340435</v>
      </c>
      <c r="E44" s="6">
        <f>D44*0.9</f>
        <v>57.83706392</v>
      </c>
    </row>
    <row r="45" ht="14.25" customHeight="1">
      <c r="B45" s="28"/>
      <c r="D45" s="28"/>
    </row>
    <row r="46" ht="14.25" customHeight="1">
      <c r="B46" s="28" t="s">
        <v>96</v>
      </c>
      <c r="D46" s="28" t="s">
        <v>97</v>
      </c>
    </row>
    <row r="47" ht="14.25" customHeight="1">
      <c r="B47" s="28" t="s">
        <v>98</v>
      </c>
      <c r="D47" s="29">
        <v>198.0</v>
      </c>
    </row>
    <row r="48" ht="14.25" customHeight="1">
      <c r="B48" s="28" t="s">
        <v>99</v>
      </c>
      <c r="D48" s="29">
        <f>D38*D47</f>
        <v>792</v>
      </c>
    </row>
    <row r="49" ht="14.25" customHeight="1">
      <c r="B49" s="28" t="s">
        <v>95</v>
      </c>
      <c r="D49" s="33">
        <f>+D42/D48</f>
        <v>154.5454545</v>
      </c>
    </row>
    <row r="50" ht="14.25" customHeight="1">
      <c r="B50" s="28"/>
      <c r="D50" s="28"/>
    </row>
    <row r="51" ht="14.25" customHeight="1">
      <c r="B51" s="28" t="s">
        <v>100</v>
      </c>
      <c r="D51" s="33">
        <f>+D49*0.85</f>
        <v>131.3636364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4"/>
  <printOptions/>
  <pageMargins bottom="0.75" footer="0.0" header="0.0" left="0.7" right="0.7" top="0.75"/>
  <pageSetup orientation="landscape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8.57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538</v>
      </c>
      <c r="C3" s="9" t="s">
        <v>103</v>
      </c>
      <c r="D3" s="9" t="s">
        <v>114</v>
      </c>
      <c r="E3" s="7">
        <v>50.65786</v>
      </c>
      <c r="F3" s="12"/>
      <c r="G3" s="12"/>
      <c r="H3" s="13"/>
      <c r="I3" s="14" t="s">
        <v>576</v>
      </c>
      <c r="J3" s="15">
        <f t="shared" ref="J3:J31" si="1">E3/1.21</f>
        <v>41.866</v>
      </c>
      <c r="K3" s="4"/>
    </row>
    <row r="4" ht="14.25" customHeight="1">
      <c r="A4" s="7" t="s">
        <v>16</v>
      </c>
      <c r="B4" s="49" t="s">
        <v>552</v>
      </c>
      <c r="C4" s="9" t="s">
        <v>103</v>
      </c>
      <c r="D4" s="9" t="s">
        <v>114</v>
      </c>
      <c r="E4" s="7">
        <v>20.20458</v>
      </c>
      <c r="F4" s="12"/>
      <c r="G4" s="12"/>
      <c r="H4" s="13"/>
      <c r="I4" s="14" t="s">
        <v>576</v>
      </c>
      <c r="J4" s="15">
        <f t="shared" si="1"/>
        <v>16.698</v>
      </c>
      <c r="K4" s="4"/>
    </row>
    <row r="5" ht="14.25" customHeight="1">
      <c r="A5" s="7" t="s">
        <v>20</v>
      </c>
      <c r="B5" s="49" t="s">
        <v>665</v>
      </c>
      <c r="C5" s="9" t="s">
        <v>103</v>
      </c>
      <c r="D5" s="9" t="s">
        <v>114</v>
      </c>
      <c r="E5" s="7">
        <v>25.475339999999996</v>
      </c>
      <c r="F5" s="12"/>
      <c r="G5" s="12"/>
      <c r="H5" s="13"/>
      <c r="I5" s="14" t="s">
        <v>576</v>
      </c>
      <c r="J5" s="15">
        <f t="shared" si="1"/>
        <v>21.054</v>
      </c>
      <c r="K5" s="4"/>
    </row>
    <row r="6" ht="14.25" customHeight="1">
      <c r="A6" s="7" t="s">
        <v>24</v>
      </c>
      <c r="B6" s="49" t="s">
        <v>667</v>
      </c>
      <c r="C6" s="9" t="s">
        <v>103</v>
      </c>
      <c r="D6" s="9" t="s">
        <v>114</v>
      </c>
      <c r="E6" s="7">
        <v>29.57482</v>
      </c>
      <c r="F6" s="12"/>
      <c r="G6" s="12"/>
      <c r="H6" s="13"/>
      <c r="I6" s="14" t="s">
        <v>695</v>
      </c>
      <c r="J6" s="15">
        <f t="shared" si="1"/>
        <v>24.442</v>
      </c>
      <c r="K6" s="5"/>
    </row>
    <row r="7" ht="14.25" customHeight="1">
      <c r="A7" s="7" t="s">
        <v>25</v>
      </c>
      <c r="B7" s="49" t="s">
        <v>44</v>
      </c>
      <c r="C7" s="9" t="s">
        <v>103</v>
      </c>
      <c r="D7" s="9" t="s">
        <v>114</v>
      </c>
      <c r="E7" s="7">
        <v>39.38429</v>
      </c>
      <c r="F7" s="12"/>
      <c r="G7" s="12"/>
      <c r="H7" s="13"/>
      <c r="I7" s="14" t="s">
        <v>695</v>
      </c>
      <c r="J7" s="15">
        <f t="shared" si="1"/>
        <v>32.549</v>
      </c>
      <c r="K7" s="5"/>
    </row>
    <row r="8" ht="14.25" customHeight="1">
      <c r="A8" s="7" t="s">
        <v>28</v>
      </c>
      <c r="B8" s="49" t="s">
        <v>671</v>
      </c>
      <c r="C8" s="9" t="s">
        <v>103</v>
      </c>
      <c r="D8" s="9" t="s">
        <v>114</v>
      </c>
      <c r="E8" s="7">
        <v>56.953489999999995</v>
      </c>
      <c r="F8" s="36"/>
      <c r="G8" s="12"/>
      <c r="H8" s="13"/>
      <c r="I8" s="14" t="s">
        <v>696</v>
      </c>
      <c r="J8" s="15">
        <f t="shared" si="1"/>
        <v>47.069</v>
      </c>
      <c r="K8" s="5"/>
      <c r="P8" s="19"/>
    </row>
    <row r="9" ht="14.25" customHeight="1">
      <c r="A9" s="7" t="s">
        <v>32</v>
      </c>
      <c r="B9" s="49" t="s">
        <v>670</v>
      </c>
      <c r="C9" s="9" t="s">
        <v>103</v>
      </c>
      <c r="D9" s="9" t="s">
        <v>114</v>
      </c>
      <c r="E9" s="7">
        <v>56.953489999999995</v>
      </c>
      <c r="F9" s="36"/>
      <c r="G9" s="12"/>
      <c r="H9" s="13"/>
      <c r="I9" s="14" t="s">
        <v>576</v>
      </c>
      <c r="J9" s="15">
        <f t="shared" si="1"/>
        <v>47.069</v>
      </c>
      <c r="K9" s="5"/>
      <c r="P9" s="19"/>
    </row>
    <row r="10" ht="14.25" customHeight="1">
      <c r="A10" s="7" t="s">
        <v>34</v>
      </c>
      <c r="B10" s="49" t="s">
        <v>674</v>
      </c>
      <c r="C10" s="9" t="s">
        <v>103</v>
      </c>
      <c r="D10" s="9" t="s">
        <v>114</v>
      </c>
      <c r="E10" s="7">
        <v>100.43725999999998</v>
      </c>
      <c r="F10" s="12"/>
      <c r="G10" s="12"/>
      <c r="H10" s="13"/>
      <c r="I10" s="14" t="s">
        <v>695</v>
      </c>
      <c r="J10" s="15">
        <f t="shared" si="1"/>
        <v>83.006</v>
      </c>
      <c r="K10" s="5"/>
      <c r="P10" s="19"/>
    </row>
    <row r="11" ht="14.25" customHeight="1">
      <c r="A11" s="7" t="s">
        <v>36</v>
      </c>
      <c r="B11" s="49" t="s">
        <v>668</v>
      </c>
      <c r="C11" s="9" t="s">
        <v>103</v>
      </c>
      <c r="D11" s="9" t="s">
        <v>114</v>
      </c>
      <c r="E11" s="7">
        <v>133.81874000000002</v>
      </c>
      <c r="F11" s="36"/>
      <c r="G11" s="12"/>
      <c r="H11" s="13"/>
      <c r="I11" s="14" t="s">
        <v>696</v>
      </c>
      <c r="J11" s="15">
        <f t="shared" si="1"/>
        <v>110.594</v>
      </c>
      <c r="K11" s="5"/>
      <c r="P11" s="19"/>
    </row>
    <row r="12" ht="14.25" customHeight="1">
      <c r="A12" s="7" t="s">
        <v>38</v>
      </c>
      <c r="B12" s="49" t="s">
        <v>676</v>
      </c>
      <c r="C12" s="9" t="s">
        <v>10</v>
      </c>
      <c r="D12" s="7" t="s">
        <v>110</v>
      </c>
      <c r="E12" s="7">
        <v>31.917379999999998</v>
      </c>
      <c r="F12" s="36"/>
      <c r="G12" s="12"/>
      <c r="H12" s="13"/>
      <c r="I12" s="14" t="s">
        <v>697</v>
      </c>
      <c r="J12" s="15">
        <f t="shared" si="1"/>
        <v>26.378</v>
      </c>
      <c r="K12" s="5"/>
      <c r="P12" s="19"/>
    </row>
    <row r="13" ht="14.25" customHeight="1">
      <c r="A13" s="7" t="s">
        <v>43</v>
      </c>
      <c r="B13" s="49" t="s">
        <v>39</v>
      </c>
      <c r="C13" s="9" t="s">
        <v>38</v>
      </c>
      <c r="D13" s="9" t="s">
        <v>104</v>
      </c>
      <c r="E13" s="7">
        <v>19.0333</v>
      </c>
      <c r="F13" s="36"/>
      <c r="G13" s="12"/>
      <c r="H13" s="13"/>
      <c r="I13" s="14" t="s">
        <v>697</v>
      </c>
      <c r="J13" s="15">
        <f t="shared" si="1"/>
        <v>15.73</v>
      </c>
      <c r="P13" s="19"/>
    </row>
    <row r="14" ht="14.25" customHeight="1">
      <c r="A14" s="7" t="s">
        <v>46</v>
      </c>
      <c r="B14" s="49" t="s">
        <v>675</v>
      </c>
      <c r="C14" s="9" t="s">
        <v>25</v>
      </c>
      <c r="D14" s="7" t="s">
        <v>110</v>
      </c>
      <c r="E14" s="7">
        <v>44.947869999999995</v>
      </c>
      <c r="F14" s="36"/>
      <c r="G14" s="20"/>
      <c r="H14" s="13"/>
      <c r="I14" s="14" t="s">
        <v>576</v>
      </c>
      <c r="J14" s="15">
        <f t="shared" si="1"/>
        <v>37.147</v>
      </c>
      <c r="P14" s="19"/>
    </row>
    <row r="15" ht="14.25" customHeight="1">
      <c r="A15" s="7" t="s">
        <v>50</v>
      </c>
      <c r="B15" s="49" t="s">
        <v>677</v>
      </c>
      <c r="C15" s="9" t="s">
        <v>46</v>
      </c>
      <c r="D15" s="9" t="s">
        <v>114</v>
      </c>
      <c r="E15" s="7">
        <v>196.62863000000002</v>
      </c>
      <c r="F15" s="36"/>
      <c r="G15" s="12"/>
      <c r="H15" s="13"/>
      <c r="I15" s="14" t="s">
        <v>695</v>
      </c>
      <c r="J15" s="15">
        <f t="shared" si="1"/>
        <v>162.503</v>
      </c>
    </row>
    <row r="16" ht="14.25" customHeight="1">
      <c r="A16" s="7" t="s">
        <v>52</v>
      </c>
      <c r="B16" s="49" t="s">
        <v>662</v>
      </c>
      <c r="C16" s="9" t="s">
        <v>103</v>
      </c>
      <c r="D16" s="9" t="s">
        <v>114</v>
      </c>
      <c r="E16" s="7">
        <v>7.759729999999999</v>
      </c>
      <c r="F16" s="36"/>
      <c r="G16" s="12"/>
      <c r="H16" s="13"/>
      <c r="I16" s="14" t="s">
        <v>695</v>
      </c>
      <c r="J16" s="15">
        <f t="shared" si="1"/>
        <v>6.413</v>
      </c>
    </row>
    <row r="17" ht="14.25" customHeight="1">
      <c r="A17" s="7" t="s">
        <v>54</v>
      </c>
      <c r="B17" s="49" t="s">
        <v>673</v>
      </c>
      <c r="C17" s="9" t="s">
        <v>680</v>
      </c>
      <c r="D17" s="7" t="s">
        <v>110</v>
      </c>
      <c r="E17" s="7">
        <v>245.38315999999998</v>
      </c>
      <c r="F17" s="36"/>
      <c r="G17" s="20"/>
      <c r="H17" s="13"/>
      <c r="I17" s="14" t="s">
        <v>697</v>
      </c>
      <c r="J17" s="15">
        <f t="shared" si="1"/>
        <v>202.796</v>
      </c>
    </row>
    <row r="18" ht="14.25" customHeight="1">
      <c r="A18" s="7" t="s">
        <v>56</v>
      </c>
      <c r="B18" s="49" t="s">
        <v>483</v>
      </c>
      <c r="C18" s="9" t="s">
        <v>54</v>
      </c>
      <c r="D18" s="9" t="s">
        <v>104</v>
      </c>
      <c r="E18" s="7">
        <v>47.43684</v>
      </c>
      <c r="F18" s="36"/>
      <c r="G18" s="20"/>
      <c r="H18" s="13"/>
      <c r="I18" s="14" t="s">
        <v>576</v>
      </c>
      <c r="J18" s="15">
        <f t="shared" si="1"/>
        <v>39.204</v>
      </c>
    </row>
    <row r="19" ht="14.25" customHeight="1">
      <c r="A19" s="7" t="s">
        <v>57</v>
      </c>
      <c r="B19" s="49" t="s">
        <v>484</v>
      </c>
      <c r="C19" s="9" t="s">
        <v>56</v>
      </c>
      <c r="D19" s="7" t="s">
        <v>110</v>
      </c>
      <c r="E19" s="7">
        <v>37.77378</v>
      </c>
      <c r="F19" s="36"/>
      <c r="G19" s="12"/>
      <c r="H19" s="13"/>
      <c r="I19" s="14" t="s">
        <v>697</v>
      </c>
      <c r="J19" s="15">
        <f t="shared" si="1"/>
        <v>31.218</v>
      </c>
    </row>
    <row r="20" ht="14.25" customHeight="1">
      <c r="A20" s="7" t="s">
        <v>60</v>
      </c>
      <c r="B20" s="49" t="s">
        <v>683</v>
      </c>
      <c r="C20" s="9" t="s">
        <v>57</v>
      </c>
      <c r="D20" s="9" t="s">
        <v>104</v>
      </c>
      <c r="E20" s="7">
        <v>84.77139</v>
      </c>
      <c r="F20" s="36"/>
      <c r="G20" s="12"/>
      <c r="H20" s="13"/>
      <c r="I20" s="14" t="s">
        <v>576</v>
      </c>
      <c r="J20" s="15">
        <f t="shared" si="1"/>
        <v>70.059</v>
      </c>
    </row>
    <row r="21" ht="14.25" customHeight="1">
      <c r="A21" s="7" t="s">
        <v>63</v>
      </c>
      <c r="B21" s="49" t="s">
        <v>486</v>
      </c>
      <c r="C21" s="9" t="s">
        <v>60</v>
      </c>
      <c r="D21" s="7" t="s">
        <v>110</v>
      </c>
      <c r="E21" s="7">
        <v>80.96472999999999</v>
      </c>
      <c r="F21" s="36"/>
      <c r="G21" s="12"/>
      <c r="H21" s="13"/>
      <c r="I21" s="14" t="s">
        <v>697</v>
      </c>
      <c r="J21" s="15">
        <f t="shared" si="1"/>
        <v>66.913</v>
      </c>
    </row>
    <row r="22" ht="14.25" customHeight="1">
      <c r="A22" s="7" t="s">
        <v>66</v>
      </c>
      <c r="B22" s="49" t="s">
        <v>327</v>
      </c>
      <c r="C22" s="9" t="s">
        <v>63</v>
      </c>
      <c r="D22" s="9" t="s">
        <v>104</v>
      </c>
      <c r="E22" s="7">
        <v>73.49782</v>
      </c>
      <c r="F22" s="12"/>
      <c r="G22" s="12"/>
      <c r="H22" s="13"/>
      <c r="I22" s="14" t="s">
        <v>576</v>
      </c>
      <c r="J22" s="15">
        <f t="shared" si="1"/>
        <v>60.742</v>
      </c>
    </row>
    <row r="23" ht="14.25" customHeight="1">
      <c r="A23" s="7" t="s">
        <v>68</v>
      </c>
      <c r="B23" s="49" t="s">
        <v>555</v>
      </c>
      <c r="C23" s="9" t="s">
        <v>66</v>
      </c>
      <c r="D23" s="7" t="s">
        <v>110</v>
      </c>
      <c r="E23" s="7">
        <v>41.72685</v>
      </c>
      <c r="F23" s="36"/>
      <c r="G23" s="20"/>
      <c r="H23" s="13"/>
      <c r="I23" s="14" t="s">
        <v>697</v>
      </c>
      <c r="J23" s="15">
        <f t="shared" si="1"/>
        <v>34.485</v>
      </c>
    </row>
    <row r="24" ht="14.25" customHeight="1">
      <c r="A24" s="7" t="s">
        <v>70</v>
      </c>
      <c r="B24" s="49" t="s">
        <v>682</v>
      </c>
      <c r="C24" s="9" t="s">
        <v>68</v>
      </c>
      <c r="D24" s="9" t="s">
        <v>114</v>
      </c>
      <c r="E24" s="7">
        <v>170.86047</v>
      </c>
      <c r="F24" s="12"/>
      <c r="G24" s="12"/>
      <c r="H24" s="13"/>
      <c r="I24" s="14" t="s">
        <v>695</v>
      </c>
      <c r="J24" s="15">
        <f t="shared" si="1"/>
        <v>141.207</v>
      </c>
    </row>
    <row r="25" ht="14.25" customHeight="1">
      <c r="A25" s="7" t="s">
        <v>71</v>
      </c>
      <c r="B25" s="49" t="s">
        <v>685</v>
      </c>
      <c r="C25" s="9" t="s">
        <v>70</v>
      </c>
      <c r="D25" s="9" t="s">
        <v>114</v>
      </c>
      <c r="E25" s="7">
        <v>177.44892</v>
      </c>
      <c r="F25" s="12"/>
      <c r="G25" s="12"/>
      <c r="H25" s="13"/>
      <c r="I25" s="14" t="s">
        <v>696</v>
      </c>
      <c r="J25" s="15">
        <f t="shared" si="1"/>
        <v>146.652</v>
      </c>
    </row>
    <row r="26" ht="14.25" customHeight="1">
      <c r="A26" s="7" t="s">
        <v>75</v>
      </c>
      <c r="B26" s="49" t="s">
        <v>686</v>
      </c>
      <c r="C26" s="9" t="s">
        <v>71</v>
      </c>
      <c r="D26" s="9" t="s">
        <v>114</v>
      </c>
      <c r="E26" s="7">
        <v>174.37430999999998</v>
      </c>
      <c r="F26" s="12"/>
      <c r="G26" s="12"/>
      <c r="H26" s="13"/>
      <c r="I26" s="14" t="s">
        <v>576</v>
      </c>
      <c r="J26" s="15">
        <f t="shared" si="1"/>
        <v>144.111</v>
      </c>
    </row>
    <row r="27" ht="14.25" customHeight="1">
      <c r="A27" s="7" t="s">
        <v>76</v>
      </c>
      <c r="B27" s="49" t="s">
        <v>687</v>
      </c>
      <c r="C27" s="9" t="s">
        <v>75</v>
      </c>
      <c r="D27" s="7" t="s">
        <v>110</v>
      </c>
      <c r="E27" s="7">
        <v>83.01447</v>
      </c>
      <c r="F27" s="12"/>
      <c r="G27" s="12"/>
      <c r="H27" s="13"/>
      <c r="I27" s="14" t="s">
        <v>697</v>
      </c>
      <c r="J27" s="15">
        <f t="shared" si="1"/>
        <v>68.607</v>
      </c>
    </row>
    <row r="28" ht="14.25" customHeight="1">
      <c r="A28" s="9" t="s">
        <v>77</v>
      </c>
      <c r="B28" s="49" t="s">
        <v>662</v>
      </c>
      <c r="C28" s="9" t="s">
        <v>103</v>
      </c>
      <c r="D28" s="9" t="s">
        <v>114</v>
      </c>
      <c r="E28" s="7">
        <v>0.0</v>
      </c>
      <c r="F28" s="12"/>
      <c r="G28" s="12"/>
      <c r="H28" s="13"/>
      <c r="I28" s="14">
        <v>0.0</v>
      </c>
      <c r="J28" s="15">
        <f t="shared" si="1"/>
        <v>0</v>
      </c>
    </row>
    <row r="29" ht="14.25" customHeight="1">
      <c r="A29" s="9" t="s">
        <v>79</v>
      </c>
      <c r="B29" s="49" t="s">
        <v>702</v>
      </c>
      <c r="C29" s="9" t="s">
        <v>54</v>
      </c>
      <c r="D29" s="9" t="s">
        <v>114</v>
      </c>
      <c r="E29" s="7">
        <v>43.337360000000004</v>
      </c>
      <c r="F29" s="12"/>
      <c r="G29" s="12"/>
      <c r="H29" s="13"/>
      <c r="I29" s="14" t="s">
        <v>697</v>
      </c>
      <c r="J29" s="15">
        <f t="shared" si="1"/>
        <v>35.816</v>
      </c>
    </row>
    <row r="30" ht="14.25" customHeight="1">
      <c r="A30" s="9" t="s">
        <v>386</v>
      </c>
      <c r="B30" s="49" t="s">
        <v>698</v>
      </c>
      <c r="C30" s="9" t="s">
        <v>387</v>
      </c>
      <c r="D30" s="9" t="s">
        <v>114</v>
      </c>
      <c r="E30" s="7">
        <v>70.13038999999999</v>
      </c>
      <c r="F30" s="12"/>
      <c r="G30" s="12"/>
      <c r="H30" s="13"/>
      <c r="I30" s="14" t="s">
        <v>696</v>
      </c>
      <c r="J30" s="15">
        <f t="shared" si="1"/>
        <v>57.959</v>
      </c>
    </row>
    <row r="31" ht="14.25" customHeight="1">
      <c r="A31" s="9" t="s">
        <v>387</v>
      </c>
      <c r="B31" s="49" t="s">
        <v>699</v>
      </c>
      <c r="C31" s="9" t="s">
        <v>103</v>
      </c>
      <c r="D31" s="9" t="s">
        <v>114</v>
      </c>
      <c r="E31" s="7">
        <v>13.03049</v>
      </c>
      <c r="F31" s="12"/>
      <c r="G31" s="12"/>
      <c r="H31" s="13"/>
      <c r="I31" s="14" t="s">
        <v>696</v>
      </c>
      <c r="J31" s="15">
        <f t="shared" si="1"/>
        <v>10.769</v>
      </c>
    </row>
    <row r="32" ht="14.25" customHeight="1">
      <c r="B32" s="28"/>
      <c r="D32" s="28"/>
      <c r="E32" s="6">
        <f>SUM(E3:E31)</f>
        <v>2157.49776</v>
      </c>
      <c r="J32" s="15">
        <f>E32*1.21</f>
        <v>2610.57229</v>
      </c>
    </row>
    <row r="33" ht="14.25" customHeight="1">
      <c r="B33" s="28"/>
      <c r="D33" s="28"/>
    </row>
    <row r="34" ht="14.25" customHeight="1">
      <c r="B34" s="28"/>
      <c r="D34" s="51"/>
    </row>
    <row r="35" ht="14.25" customHeight="1">
      <c r="B35" s="28"/>
      <c r="D35" s="33"/>
    </row>
    <row r="36" ht="14.25" customHeight="1">
      <c r="B36" s="28" t="s">
        <v>89</v>
      </c>
      <c r="D36" s="29">
        <v>5.0</v>
      </c>
    </row>
    <row r="37" ht="14.25" customHeight="1">
      <c r="B37" s="28" t="s">
        <v>90</v>
      </c>
      <c r="D37" s="29">
        <v>1.0</v>
      </c>
    </row>
    <row r="38" ht="14.25" customHeight="1">
      <c r="B38" s="28" t="s">
        <v>91</v>
      </c>
      <c r="D38" s="29">
        <v>5.5</v>
      </c>
    </row>
    <row r="39" ht="14.25" customHeight="1">
      <c r="B39" s="28" t="s">
        <v>92</v>
      </c>
      <c r="D39" s="30">
        <f>+D38*D37*D36</f>
        <v>27.5</v>
      </c>
    </row>
    <row r="40" ht="14.25" customHeight="1">
      <c r="B40" s="28" t="s">
        <v>93</v>
      </c>
      <c r="D40" s="30">
        <f>+D39*3600</f>
        <v>99000</v>
      </c>
    </row>
    <row r="41" ht="14.25" customHeight="1">
      <c r="B41" s="28" t="s">
        <v>4</v>
      </c>
      <c r="D41" s="31">
        <f>E32</f>
        <v>2157.49776</v>
      </c>
    </row>
    <row r="42" ht="14.25" customHeight="1">
      <c r="B42" s="28" t="s">
        <v>94</v>
      </c>
      <c r="D42" s="32">
        <f>+D40/D41</f>
        <v>45.88649028</v>
      </c>
      <c r="E42" s="28" t="s">
        <v>95</v>
      </c>
      <c r="F42" s="6">
        <f>D42*0.9</f>
        <v>41.29784125</v>
      </c>
    </row>
    <row r="43" ht="14.25" customHeight="1">
      <c r="B43" s="28"/>
      <c r="D43" s="28"/>
    </row>
    <row r="44" ht="14.25" customHeight="1">
      <c r="B44" s="28" t="s">
        <v>96</v>
      </c>
      <c r="D44" s="28" t="s">
        <v>97</v>
      </c>
    </row>
    <row r="45" ht="14.25" customHeight="1">
      <c r="B45" s="28" t="s">
        <v>98</v>
      </c>
      <c r="D45" s="29">
        <v>105.9</v>
      </c>
    </row>
    <row r="46" ht="14.25" customHeight="1">
      <c r="B46" s="28" t="s">
        <v>99</v>
      </c>
      <c r="D46" s="29">
        <f>D45*D36</f>
        <v>529.5</v>
      </c>
    </row>
    <row r="47" ht="14.25" customHeight="1">
      <c r="B47" s="28" t="s">
        <v>95</v>
      </c>
      <c r="D47" s="33">
        <f>+D40/D46</f>
        <v>186.9688385</v>
      </c>
    </row>
    <row r="48" ht="14.25" customHeight="1">
      <c r="B48" s="28"/>
      <c r="D48" s="28"/>
    </row>
    <row r="49" ht="14.25" customHeight="1">
      <c r="B49" s="28" t="s">
        <v>100</v>
      </c>
      <c r="D49" s="33">
        <f>+D47*0.85</f>
        <v>158.9235127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2:$H$32"/>
  <printOptions/>
  <pageMargins bottom="0.75" footer="0.0" header="0.0" left="0.7" right="0.7" top="0.75"/>
  <pageSetup orientation="landscape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43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8.57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538</v>
      </c>
      <c r="C3" s="9" t="s">
        <v>103</v>
      </c>
      <c r="D3" s="9" t="s">
        <v>114</v>
      </c>
      <c r="E3" s="10">
        <v>34.6</v>
      </c>
      <c r="F3" s="12"/>
      <c r="G3" s="12"/>
      <c r="H3" s="13"/>
      <c r="I3" s="14" t="s">
        <v>696</v>
      </c>
      <c r="J3" s="15"/>
      <c r="K3" s="4"/>
    </row>
    <row r="4" ht="14.25" customHeight="1">
      <c r="A4" s="7" t="s">
        <v>16</v>
      </c>
      <c r="B4" s="49" t="s">
        <v>552</v>
      </c>
      <c r="C4" s="9" t="s">
        <v>103</v>
      </c>
      <c r="D4" s="9" t="s">
        <v>114</v>
      </c>
      <c r="E4" s="10">
        <v>13.8</v>
      </c>
      <c r="F4" s="12"/>
      <c r="G4" s="12"/>
      <c r="H4" s="13"/>
      <c r="I4" s="14" t="s">
        <v>716</v>
      </c>
      <c r="J4" s="15"/>
      <c r="K4" s="4"/>
    </row>
    <row r="5" ht="14.25" customHeight="1">
      <c r="A5" s="7" t="s">
        <v>20</v>
      </c>
      <c r="B5" s="49" t="s">
        <v>665</v>
      </c>
      <c r="C5" s="9" t="s">
        <v>103</v>
      </c>
      <c r="D5" s="9" t="s">
        <v>114</v>
      </c>
      <c r="E5" s="10">
        <v>17.4</v>
      </c>
      <c r="F5" s="12"/>
      <c r="G5" s="12"/>
      <c r="H5" s="13"/>
      <c r="I5" s="14" t="s">
        <v>715</v>
      </c>
      <c r="J5" s="15"/>
      <c r="K5" s="4"/>
    </row>
    <row r="6" ht="14.25" customHeight="1">
      <c r="A6" s="7" t="s">
        <v>24</v>
      </c>
      <c r="B6" s="49" t="s">
        <v>667</v>
      </c>
      <c r="C6" s="9" t="s">
        <v>103</v>
      </c>
      <c r="D6" s="9" t="s">
        <v>114</v>
      </c>
      <c r="E6" s="10">
        <v>20.2</v>
      </c>
      <c r="F6" s="12"/>
      <c r="G6" s="12"/>
      <c r="H6" s="13"/>
      <c r="I6" s="14" t="s">
        <v>716</v>
      </c>
      <c r="J6" s="15"/>
      <c r="K6" s="5"/>
    </row>
    <row r="7" ht="14.25" customHeight="1">
      <c r="A7" s="7" t="s">
        <v>25</v>
      </c>
      <c r="B7" s="49" t="s">
        <v>44</v>
      </c>
      <c r="C7" s="9" t="s">
        <v>103</v>
      </c>
      <c r="D7" s="9" t="s">
        <v>114</v>
      </c>
      <c r="E7" s="10">
        <v>26.9</v>
      </c>
      <c r="F7" s="12"/>
      <c r="G7" s="12"/>
      <c r="H7" s="13"/>
      <c r="I7" s="14" t="s">
        <v>717</v>
      </c>
      <c r="J7" s="15"/>
      <c r="K7" s="5"/>
    </row>
    <row r="8" ht="14.25" customHeight="1">
      <c r="A8" s="7" t="s">
        <v>28</v>
      </c>
      <c r="B8" s="49" t="s">
        <v>671</v>
      </c>
      <c r="C8" s="9" t="s">
        <v>103</v>
      </c>
      <c r="D8" s="9" t="s">
        <v>114</v>
      </c>
      <c r="E8" s="10">
        <v>38.9</v>
      </c>
      <c r="F8" s="36"/>
      <c r="G8" s="12"/>
      <c r="H8" s="13"/>
      <c r="I8" s="14" t="s">
        <v>716</v>
      </c>
      <c r="J8" s="15"/>
      <c r="K8" s="5"/>
      <c r="P8" s="19"/>
    </row>
    <row r="9" ht="14.25" customHeight="1">
      <c r="A9" s="7" t="s">
        <v>32</v>
      </c>
      <c r="B9" s="49" t="s">
        <v>670</v>
      </c>
      <c r="C9" s="9" t="s">
        <v>103</v>
      </c>
      <c r="D9" s="9" t="s">
        <v>114</v>
      </c>
      <c r="E9" s="10">
        <v>38.9</v>
      </c>
      <c r="F9" s="36"/>
      <c r="G9" s="12"/>
      <c r="H9" s="13"/>
      <c r="I9" s="14" t="s">
        <v>717</v>
      </c>
      <c r="J9" s="15"/>
      <c r="K9" s="5"/>
      <c r="P9" s="19"/>
    </row>
    <row r="10" ht="14.25" customHeight="1">
      <c r="A10" s="7" t="s">
        <v>34</v>
      </c>
      <c r="B10" s="49" t="s">
        <v>674</v>
      </c>
      <c r="C10" s="9" t="s">
        <v>103</v>
      </c>
      <c r="D10" s="9" t="s">
        <v>114</v>
      </c>
      <c r="E10" s="10">
        <v>68.6</v>
      </c>
      <c r="F10" s="12"/>
      <c r="G10" s="12"/>
      <c r="H10" s="13"/>
      <c r="I10" s="14" t="s">
        <v>717</v>
      </c>
      <c r="J10" s="15"/>
      <c r="K10" s="5"/>
      <c r="P10" s="19"/>
    </row>
    <row r="11" ht="14.25" customHeight="1">
      <c r="A11" s="7" t="s">
        <v>36</v>
      </c>
      <c r="B11" s="49" t="s">
        <v>668</v>
      </c>
      <c r="C11" s="9" t="s">
        <v>103</v>
      </c>
      <c r="D11" s="9" t="s">
        <v>114</v>
      </c>
      <c r="E11" s="10">
        <v>91.4</v>
      </c>
      <c r="F11" s="36"/>
      <c r="G11" s="12"/>
      <c r="H11" s="13"/>
      <c r="I11" s="14" t="s">
        <v>717</v>
      </c>
      <c r="J11" s="15"/>
      <c r="K11" s="5"/>
      <c r="P11" s="19"/>
    </row>
    <row r="12" ht="14.25" customHeight="1">
      <c r="A12" s="7" t="s">
        <v>38</v>
      </c>
      <c r="B12" s="49" t="s">
        <v>676</v>
      </c>
      <c r="C12" s="9" t="s">
        <v>10</v>
      </c>
      <c r="D12" s="7" t="s">
        <v>110</v>
      </c>
      <c r="E12" s="10">
        <v>21.8</v>
      </c>
      <c r="F12" s="36"/>
      <c r="G12" s="12"/>
      <c r="H12" s="13"/>
      <c r="I12" s="14" t="s">
        <v>721</v>
      </c>
      <c r="J12" s="15"/>
      <c r="K12" s="5"/>
      <c r="P12" s="19"/>
    </row>
    <row r="13" ht="14.25" customHeight="1">
      <c r="A13" s="7" t="s">
        <v>43</v>
      </c>
      <c r="B13" s="49" t="s">
        <v>39</v>
      </c>
      <c r="C13" s="9" t="s">
        <v>38</v>
      </c>
      <c r="D13" s="9" t="s">
        <v>104</v>
      </c>
      <c r="E13" s="10">
        <v>13.0</v>
      </c>
      <c r="F13" s="36"/>
      <c r="G13" s="12"/>
      <c r="H13" s="13"/>
      <c r="I13" s="14" t="s">
        <v>715</v>
      </c>
      <c r="J13" s="15"/>
      <c r="P13" s="19"/>
    </row>
    <row r="14" ht="14.25" customHeight="1">
      <c r="A14" s="7" t="s">
        <v>46</v>
      </c>
      <c r="B14" s="49" t="s">
        <v>675</v>
      </c>
      <c r="C14" s="9" t="s">
        <v>25</v>
      </c>
      <c r="D14" s="7" t="s">
        <v>110</v>
      </c>
      <c r="E14" s="10">
        <v>30.7</v>
      </c>
      <c r="F14" s="36"/>
      <c r="G14" s="20"/>
      <c r="H14" s="13"/>
      <c r="I14" s="14" t="s">
        <v>721</v>
      </c>
      <c r="J14" s="15"/>
      <c r="P14" s="19"/>
    </row>
    <row r="15" ht="14.25" customHeight="1">
      <c r="A15" s="7" t="s">
        <v>50</v>
      </c>
      <c r="B15" s="49" t="s">
        <v>677</v>
      </c>
      <c r="C15" s="9" t="s">
        <v>46</v>
      </c>
      <c r="D15" s="9" t="s">
        <v>114</v>
      </c>
      <c r="E15" s="10">
        <v>134.3</v>
      </c>
      <c r="F15" s="36"/>
      <c r="G15" s="12"/>
      <c r="H15" s="13"/>
      <c r="I15" s="14" t="s">
        <v>717</v>
      </c>
      <c r="J15" s="15"/>
    </row>
    <row r="16" ht="14.25" customHeight="1">
      <c r="A16" s="7" t="s">
        <v>52</v>
      </c>
      <c r="B16" s="49" t="s">
        <v>662</v>
      </c>
      <c r="C16" s="9" t="s">
        <v>103</v>
      </c>
      <c r="D16" s="9" t="s">
        <v>114</v>
      </c>
      <c r="E16" s="10">
        <v>0.0</v>
      </c>
      <c r="F16" s="36"/>
      <c r="G16" s="12"/>
      <c r="H16" s="13"/>
      <c r="I16" s="14" t="s">
        <v>717</v>
      </c>
      <c r="J16" s="15"/>
    </row>
    <row r="17" ht="14.25" customHeight="1">
      <c r="A17" s="7" t="s">
        <v>54</v>
      </c>
      <c r="B17" s="49" t="s">
        <v>673</v>
      </c>
      <c r="C17" s="9" t="s">
        <v>680</v>
      </c>
      <c r="D17" s="7" t="s">
        <v>110</v>
      </c>
      <c r="E17" s="10">
        <v>167.6</v>
      </c>
      <c r="F17" s="36"/>
      <c r="G17" s="20"/>
      <c r="H17" s="13"/>
      <c r="I17" s="14" t="s">
        <v>721</v>
      </c>
      <c r="J17" s="15"/>
    </row>
    <row r="18" ht="14.25" customHeight="1">
      <c r="A18" s="7" t="s">
        <v>56</v>
      </c>
      <c r="B18" s="49" t="s">
        <v>483</v>
      </c>
      <c r="C18" s="9" t="s">
        <v>54</v>
      </c>
      <c r="D18" s="9" t="s">
        <v>104</v>
      </c>
      <c r="E18" s="10">
        <v>32.4</v>
      </c>
      <c r="F18" s="36"/>
      <c r="G18" s="20"/>
      <c r="H18" s="13"/>
      <c r="I18" s="14" t="s">
        <v>715</v>
      </c>
      <c r="J18" s="15"/>
    </row>
    <row r="19" ht="14.25" customHeight="1">
      <c r="A19" s="7" t="s">
        <v>57</v>
      </c>
      <c r="B19" s="49" t="s">
        <v>484</v>
      </c>
      <c r="C19" s="9" t="s">
        <v>56</v>
      </c>
      <c r="D19" s="7" t="s">
        <v>110</v>
      </c>
      <c r="E19" s="10">
        <v>25.8</v>
      </c>
      <c r="F19" s="36"/>
      <c r="G19" s="12"/>
      <c r="H19" s="13"/>
      <c r="I19" s="14" t="s">
        <v>721</v>
      </c>
      <c r="J19" s="15"/>
    </row>
    <row r="20" ht="14.25" customHeight="1">
      <c r="A20" s="7" t="s">
        <v>60</v>
      </c>
      <c r="B20" s="49" t="s">
        <v>683</v>
      </c>
      <c r="C20" s="9" t="s">
        <v>57</v>
      </c>
      <c r="D20" s="9" t="s">
        <v>104</v>
      </c>
      <c r="E20" s="10">
        <v>57.9</v>
      </c>
      <c r="F20" s="36"/>
      <c r="G20" s="12"/>
      <c r="H20" s="13"/>
      <c r="I20" s="14" t="s">
        <v>715</v>
      </c>
      <c r="J20" s="15"/>
    </row>
    <row r="21" ht="14.25" customHeight="1">
      <c r="A21" s="7" t="s">
        <v>63</v>
      </c>
      <c r="B21" s="49" t="s">
        <v>486</v>
      </c>
      <c r="C21" s="9" t="s">
        <v>60</v>
      </c>
      <c r="D21" s="7" t="s">
        <v>110</v>
      </c>
      <c r="E21" s="10">
        <v>55.3</v>
      </c>
      <c r="F21" s="36"/>
      <c r="G21" s="12"/>
      <c r="H21" s="13"/>
      <c r="I21" s="14" t="s">
        <v>721</v>
      </c>
      <c r="J21" s="15"/>
    </row>
    <row r="22" ht="14.25" customHeight="1">
      <c r="A22" s="7" t="s">
        <v>66</v>
      </c>
      <c r="B22" s="49" t="s">
        <v>327</v>
      </c>
      <c r="C22" s="9" t="s">
        <v>63</v>
      </c>
      <c r="D22" s="9" t="s">
        <v>104</v>
      </c>
      <c r="E22" s="10">
        <v>50.2</v>
      </c>
      <c r="F22" s="12"/>
      <c r="G22" s="12"/>
      <c r="H22" s="13"/>
      <c r="I22" s="14" t="s">
        <v>721</v>
      </c>
      <c r="J22" s="15"/>
    </row>
    <row r="23" ht="14.25" customHeight="1">
      <c r="A23" s="7" t="s">
        <v>68</v>
      </c>
      <c r="B23" s="49" t="s">
        <v>555</v>
      </c>
      <c r="C23" s="9" t="s">
        <v>66</v>
      </c>
      <c r="D23" s="7" t="s">
        <v>110</v>
      </c>
      <c r="E23" s="10">
        <v>28.5</v>
      </c>
      <c r="F23" s="36"/>
      <c r="G23" s="20"/>
      <c r="H23" s="13"/>
      <c r="I23" s="14" t="s">
        <v>721</v>
      </c>
      <c r="J23" s="15"/>
    </row>
    <row r="24" ht="14.25" customHeight="1">
      <c r="A24" s="7" t="s">
        <v>70</v>
      </c>
      <c r="B24" s="49" t="s">
        <v>682</v>
      </c>
      <c r="C24" s="9" t="s">
        <v>68</v>
      </c>
      <c r="D24" s="9" t="s">
        <v>114</v>
      </c>
      <c r="E24" s="10">
        <v>116.7</v>
      </c>
      <c r="F24" s="12"/>
      <c r="G24" s="12"/>
      <c r="H24" s="13"/>
      <c r="I24" s="14" t="s">
        <v>717</v>
      </c>
      <c r="J24" s="15"/>
    </row>
    <row r="25" ht="14.25" customHeight="1">
      <c r="A25" s="7" t="s">
        <v>71</v>
      </c>
      <c r="B25" s="49" t="s">
        <v>685</v>
      </c>
      <c r="C25" s="9" t="s">
        <v>70</v>
      </c>
      <c r="D25" s="9" t="s">
        <v>114</v>
      </c>
      <c r="E25" s="10">
        <v>121.2</v>
      </c>
      <c r="F25" s="12"/>
      <c r="G25" s="12"/>
      <c r="H25" s="13"/>
      <c r="I25" s="14" t="s">
        <v>716</v>
      </c>
      <c r="J25" s="15"/>
    </row>
    <row r="26" ht="14.25" customHeight="1">
      <c r="A26" s="7" t="s">
        <v>75</v>
      </c>
      <c r="B26" s="49" t="s">
        <v>686</v>
      </c>
      <c r="C26" s="9" t="s">
        <v>71</v>
      </c>
      <c r="D26" s="9" t="s">
        <v>114</v>
      </c>
      <c r="E26" s="10">
        <v>119.1</v>
      </c>
      <c r="F26" s="12"/>
      <c r="G26" s="12"/>
      <c r="H26" s="13"/>
      <c r="I26" s="14" t="s">
        <v>716</v>
      </c>
      <c r="J26" s="15"/>
    </row>
    <row r="27" ht="14.25" customHeight="1">
      <c r="A27" s="7" t="s">
        <v>76</v>
      </c>
      <c r="B27" s="49" t="s">
        <v>687</v>
      </c>
      <c r="C27" s="9" t="s">
        <v>75</v>
      </c>
      <c r="D27" s="7" t="s">
        <v>110</v>
      </c>
      <c r="E27" s="10">
        <v>56.7</v>
      </c>
      <c r="F27" s="12"/>
      <c r="G27" s="12"/>
      <c r="H27" s="13"/>
      <c r="I27" s="14" t="s">
        <v>721</v>
      </c>
      <c r="J27" s="15"/>
    </row>
    <row r="28" ht="14.25" customHeight="1">
      <c r="A28" s="9" t="s">
        <v>77</v>
      </c>
      <c r="B28" s="49" t="s">
        <v>662</v>
      </c>
      <c r="C28" s="9" t="s">
        <v>103</v>
      </c>
      <c r="D28" s="9" t="s">
        <v>114</v>
      </c>
      <c r="E28" s="10">
        <v>5.3</v>
      </c>
      <c r="F28" s="12"/>
      <c r="G28" s="12"/>
      <c r="H28" s="13"/>
      <c r="I28" s="14" t="s">
        <v>716</v>
      </c>
    </row>
    <row r="29" ht="14.25" customHeight="1">
      <c r="A29" s="9" t="s">
        <v>79</v>
      </c>
      <c r="B29" s="49" t="s">
        <v>702</v>
      </c>
      <c r="C29" s="9" t="s">
        <v>54</v>
      </c>
      <c r="D29" s="9" t="s">
        <v>114</v>
      </c>
      <c r="E29" s="10">
        <v>29.6</v>
      </c>
      <c r="F29" s="12"/>
      <c r="G29" s="12"/>
      <c r="H29" s="13"/>
      <c r="I29" s="14" t="s">
        <v>715</v>
      </c>
    </row>
    <row r="30" ht="14.25" customHeight="1">
      <c r="A30" s="9" t="s">
        <v>82</v>
      </c>
      <c r="B30" s="49" t="s">
        <v>703</v>
      </c>
      <c r="C30" s="9" t="s">
        <v>103</v>
      </c>
      <c r="D30" s="7" t="s">
        <v>110</v>
      </c>
      <c r="E30" s="10">
        <v>51.6</v>
      </c>
      <c r="F30" s="12"/>
      <c r="G30" s="12"/>
      <c r="H30" s="13"/>
      <c r="I30" s="14" t="s">
        <v>715</v>
      </c>
    </row>
    <row r="31" ht="14.25" customHeight="1">
      <c r="A31" s="9" t="s">
        <v>84</v>
      </c>
      <c r="B31" s="49" t="s">
        <v>704</v>
      </c>
      <c r="C31" s="9" t="s">
        <v>103</v>
      </c>
      <c r="D31" s="7" t="s">
        <v>110</v>
      </c>
      <c r="E31" s="10">
        <v>107.5</v>
      </c>
      <c r="F31" s="12"/>
      <c r="G31" s="12"/>
      <c r="H31" s="13"/>
      <c r="I31" s="14" t="s">
        <v>715</v>
      </c>
    </row>
    <row r="32" ht="14.25" customHeight="1">
      <c r="A32" s="9" t="s">
        <v>386</v>
      </c>
      <c r="B32" s="49" t="s">
        <v>698</v>
      </c>
      <c r="C32" s="9" t="s">
        <v>387</v>
      </c>
      <c r="D32" s="9" t="s">
        <v>114</v>
      </c>
      <c r="E32" s="10">
        <v>47.9</v>
      </c>
      <c r="F32" s="12"/>
      <c r="G32" s="12"/>
      <c r="H32" s="13"/>
      <c r="I32" s="138" t="s">
        <v>721</v>
      </c>
    </row>
    <row r="33" ht="14.25" customHeight="1">
      <c r="A33" s="9" t="s">
        <v>387</v>
      </c>
      <c r="B33" s="123" t="s">
        <v>724</v>
      </c>
      <c r="C33" s="9" t="s">
        <v>103</v>
      </c>
      <c r="D33" s="9" t="s">
        <v>725</v>
      </c>
      <c r="E33" s="10">
        <v>8.9</v>
      </c>
      <c r="F33" s="13"/>
      <c r="G33" s="13"/>
      <c r="H33" s="13"/>
      <c r="I33" s="147" t="s">
        <v>721</v>
      </c>
    </row>
    <row r="34" ht="14.25" customHeight="1">
      <c r="A34" s="122" t="s">
        <v>388</v>
      </c>
      <c r="B34" s="148" t="s">
        <v>718</v>
      </c>
      <c r="C34" s="9" t="s">
        <v>103</v>
      </c>
      <c r="D34" s="7" t="s">
        <v>110</v>
      </c>
      <c r="E34" s="122">
        <v>45.0</v>
      </c>
      <c r="F34" s="149"/>
      <c r="G34" s="149"/>
      <c r="H34" s="149"/>
      <c r="I34" s="122" t="s">
        <v>715</v>
      </c>
    </row>
    <row r="35" ht="14.25" customHeight="1">
      <c r="A35" s="122" t="s">
        <v>389</v>
      </c>
      <c r="B35" s="26" t="s">
        <v>719</v>
      </c>
      <c r="C35" s="9" t="s">
        <v>103</v>
      </c>
      <c r="D35" s="7" t="s">
        <v>110</v>
      </c>
      <c r="E35" s="122">
        <v>55.2</v>
      </c>
      <c r="F35" s="149"/>
      <c r="G35" s="149"/>
      <c r="H35" s="149"/>
      <c r="I35" s="122" t="s">
        <v>715</v>
      </c>
    </row>
    <row r="36" ht="14.25" customHeight="1">
      <c r="A36" s="122" t="s">
        <v>445</v>
      </c>
      <c r="B36" s="150" t="s">
        <v>720</v>
      </c>
      <c r="C36" s="9" t="s">
        <v>103</v>
      </c>
      <c r="D36" s="7" t="s">
        <v>110</v>
      </c>
      <c r="E36" s="122">
        <v>60.9</v>
      </c>
      <c r="F36" s="149"/>
      <c r="G36" s="149"/>
      <c r="H36" s="149"/>
      <c r="I36" s="122" t="s">
        <v>715</v>
      </c>
    </row>
    <row r="37" ht="14.25" customHeight="1">
      <c r="A37" s="122"/>
      <c r="B37" s="150"/>
      <c r="C37" s="149"/>
      <c r="D37" s="7"/>
      <c r="E37" s="151">
        <f>SUM(E3:E36)</f>
        <v>1793.8</v>
      </c>
      <c r="F37" s="149"/>
      <c r="G37" s="149"/>
      <c r="H37" s="149"/>
      <c r="I37" s="149"/>
    </row>
    <row r="38" ht="14.25" customHeight="1"/>
    <row r="39" ht="14.25" customHeight="1"/>
    <row r="40" ht="14.25" customHeight="1"/>
    <row r="41" ht="14.25" customHeight="1">
      <c r="B41" s="28" t="s">
        <v>89</v>
      </c>
      <c r="D41" s="29">
        <v>4.0</v>
      </c>
    </row>
    <row r="42" ht="14.25" customHeight="1">
      <c r="B42" s="28" t="s">
        <v>90</v>
      </c>
      <c r="D42" s="28">
        <v>1.0</v>
      </c>
    </row>
    <row r="43" ht="14.25" customHeight="1">
      <c r="B43" s="28" t="s">
        <v>91</v>
      </c>
      <c r="D43" s="29">
        <v>7.5</v>
      </c>
    </row>
    <row r="44" ht="14.25" customHeight="1">
      <c r="B44" s="28" t="s">
        <v>92</v>
      </c>
      <c r="D44" s="28">
        <f>+D43*D42*D41</f>
        <v>30</v>
      </c>
    </row>
    <row r="45" ht="14.25" customHeight="1">
      <c r="B45" s="28" t="s">
        <v>93</v>
      </c>
      <c r="D45" s="28">
        <f>+D44*3600</f>
        <v>108000</v>
      </c>
    </row>
    <row r="46" ht="14.25" customHeight="1">
      <c r="B46" s="28" t="s">
        <v>4</v>
      </c>
      <c r="D46" s="51">
        <v>1793.8</v>
      </c>
    </row>
    <row r="47" ht="14.25" customHeight="1">
      <c r="B47" s="28" t="s">
        <v>94</v>
      </c>
      <c r="D47" s="33">
        <f>+D45/D46</f>
        <v>60.20738098</v>
      </c>
    </row>
    <row r="48" ht="14.25" customHeight="1">
      <c r="B48" s="28"/>
      <c r="D48" s="28"/>
    </row>
    <row r="49" ht="14.25" customHeight="1">
      <c r="B49" s="28" t="s">
        <v>96</v>
      </c>
      <c r="D49" s="28" t="s">
        <v>97</v>
      </c>
    </row>
    <row r="50" ht="14.25" customHeight="1">
      <c r="B50" s="28" t="s">
        <v>98</v>
      </c>
      <c r="D50" s="29">
        <v>493.4</v>
      </c>
    </row>
    <row r="51" ht="14.25" customHeight="1">
      <c r="B51" s="28" t="s">
        <v>99</v>
      </c>
      <c r="D51" s="29">
        <f>D41*D50</f>
        <v>1973.6</v>
      </c>
    </row>
    <row r="52" ht="14.25" customHeight="1">
      <c r="B52" s="28" t="s">
        <v>95</v>
      </c>
      <c r="D52" s="33">
        <f>+D45/D51</f>
        <v>54.72233482</v>
      </c>
    </row>
    <row r="53" ht="14.25" customHeight="1">
      <c r="B53" s="28"/>
      <c r="D53" s="28"/>
    </row>
    <row r="54" ht="14.25" customHeight="1">
      <c r="B54" s="28" t="s">
        <v>100</v>
      </c>
      <c r="D54" s="33">
        <f>+D52*0.85</f>
        <v>46.5139846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7"/>
  <printOptions/>
  <pageMargins bottom="0.75" footer="0.0" header="0.0" left="0.7" right="0.7" top="0.75"/>
  <pageSetup orientation="landscape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6.0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8.57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538</v>
      </c>
      <c r="C3" s="9" t="s">
        <v>103</v>
      </c>
      <c r="D3" s="9" t="s">
        <v>114</v>
      </c>
      <c r="E3" s="10">
        <v>34.6</v>
      </c>
      <c r="F3" s="12"/>
      <c r="G3" s="12"/>
      <c r="H3" s="13"/>
      <c r="I3" s="14" t="s">
        <v>727</v>
      </c>
      <c r="J3" s="15"/>
      <c r="K3" s="4"/>
    </row>
    <row r="4" ht="14.25" customHeight="1">
      <c r="A4" s="7" t="s">
        <v>16</v>
      </c>
      <c r="B4" s="49" t="s">
        <v>552</v>
      </c>
      <c r="C4" s="9" t="s">
        <v>103</v>
      </c>
      <c r="D4" s="9" t="s">
        <v>114</v>
      </c>
      <c r="E4" s="10">
        <v>13.8</v>
      </c>
      <c r="F4" s="12"/>
      <c r="G4" s="12"/>
      <c r="H4" s="13"/>
      <c r="I4" s="14" t="s">
        <v>728</v>
      </c>
      <c r="J4" s="15"/>
      <c r="K4" s="4"/>
    </row>
    <row r="5" ht="14.25" customHeight="1">
      <c r="A5" s="7" t="s">
        <v>20</v>
      </c>
      <c r="B5" s="49" t="s">
        <v>665</v>
      </c>
      <c r="C5" s="9" t="s">
        <v>103</v>
      </c>
      <c r="D5" s="9" t="s">
        <v>114</v>
      </c>
      <c r="E5" s="10">
        <v>17.4</v>
      </c>
      <c r="F5" s="12"/>
      <c r="G5" s="12"/>
      <c r="H5" s="13"/>
      <c r="I5" s="14" t="s">
        <v>727</v>
      </c>
      <c r="J5" s="15"/>
      <c r="K5" s="4"/>
    </row>
    <row r="6" ht="14.25" customHeight="1">
      <c r="A6" s="7" t="s">
        <v>24</v>
      </c>
      <c r="B6" s="49" t="s">
        <v>667</v>
      </c>
      <c r="C6" s="9" t="s">
        <v>103</v>
      </c>
      <c r="D6" s="9" t="s">
        <v>114</v>
      </c>
      <c r="E6" s="10">
        <v>20.2</v>
      </c>
      <c r="F6" s="12"/>
      <c r="G6" s="12"/>
      <c r="H6" s="13"/>
      <c r="I6" s="14" t="s">
        <v>727</v>
      </c>
      <c r="J6" s="15"/>
      <c r="K6" s="5"/>
    </row>
    <row r="7" ht="14.25" customHeight="1">
      <c r="A7" s="7" t="s">
        <v>25</v>
      </c>
      <c r="B7" s="49" t="s">
        <v>44</v>
      </c>
      <c r="C7" s="9" t="s">
        <v>103</v>
      </c>
      <c r="D7" s="9" t="s">
        <v>114</v>
      </c>
      <c r="E7" s="10">
        <v>26.9</v>
      </c>
      <c r="F7" s="12"/>
      <c r="G7" s="12"/>
      <c r="H7" s="13"/>
      <c r="I7" s="14" t="s">
        <v>727</v>
      </c>
      <c r="J7" s="15"/>
      <c r="K7" s="5"/>
    </row>
    <row r="8" ht="14.25" customHeight="1">
      <c r="A8" s="7" t="s">
        <v>28</v>
      </c>
      <c r="B8" s="49" t="s">
        <v>671</v>
      </c>
      <c r="C8" s="9" t="s">
        <v>103</v>
      </c>
      <c r="D8" s="9" t="s">
        <v>114</v>
      </c>
      <c r="E8" s="10">
        <v>38.9</v>
      </c>
      <c r="F8" s="36"/>
      <c r="G8" s="12"/>
      <c r="H8" s="13"/>
      <c r="I8" s="14" t="s">
        <v>727</v>
      </c>
      <c r="J8" s="15"/>
      <c r="K8" s="5"/>
      <c r="P8" s="19"/>
    </row>
    <row r="9" ht="14.25" customHeight="1">
      <c r="A9" s="7" t="s">
        <v>32</v>
      </c>
      <c r="B9" s="49" t="s">
        <v>670</v>
      </c>
      <c r="C9" s="9" t="s">
        <v>103</v>
      </c>
      <c r="D9" s="9" t="s">
        <v>114</v>
      </c>
      <c r="E9" s="10">
        <v>38.9</v>
      </c>
      <c r="F9" s="36"/>
      <c r="G9" s="12"/>
      <c r="H9" s="13"/>
      <c r="I9" s="14" t="s">
        <v>727</v>
      </c>
      <c r="J9" s="15"/>
      <c r="K9" s="5"/>
      <c r="P9" s="19"/>
    </row>
    <row r="10" ht="14.25" customHeight="1">
      <c r="A10" s="7" t="s">
        <v>34</v>
      </c>
      <c r="B10" s="49" t="s">
        <v>674</v>
      </c>
      <c r="C10" s="9" t="s">
        <v>386</v>
      </c>
      <c r="D10" s="9" t="s">
        <v>114</v>
      </c>
      <c r="E10" s="10">
        <v>68.6</v>
      </c>
      <c r="F10" s="12"/>
      <c r="G10" s="12"/>
      <c r="H10" s="13"/>
      <c r="I10" s="14" t="s">
        <v>728</v>
      </c>
      <c r="J10" s="15"/>
      <c r="K10" s="5"/>
      <c r="P10" s="19"/>
    </row>
    <row r="11" ht="14.25" customHeight="1">
      <c r="A11" s="7" t="s">
        <v>36</v>
      </c>
      <c r="B11" s="49" t="s">
        <v>668</v>
      </c>
      <c r="C11" s="9" t="s">
        <v>386</v>
      </c>
      <c r="D11" s="9" t="s">
        <v>114</v>
      </c>
      <c r="E11" s="10">
        <v>91.4</v>
      </c>
      <c r="F11" s="36"/>
      <c r="G11" s="12"/>
      <c r="H11" s="13"/>
      <c r="I11" s="14" t="s">
        <v>728</v>
      </c>
      <c r="J11" s="15"/>
      <c r="K11" s="5"/>
      <c r="P11" s="19"/>
    </row>
    <row r="12" ht="14.25" customHeight="1">
      <c r="A12" s="7" t="s">
        <v>38</v>
      </c>
      <c r="B12" s="49" t="s">
        <v>676</v>
      </c>
      <c r="C12" s="9" t="s">
        <v>10</v>
      </c>
      <c r="D12" s="7" t="s">
        <v>110</v>
      </c>
      <c r="E12" s="10">
        <v>21.8</v>
      </c>
      <c r="F12" s="36"/>
      <c r="G12" s="12"/>
      <c r="H12" s="13"/>
      <c r="I12" s="14" t="s">
        <v>715</v>
      </c>
      <c r="J12" s="15"/>
      <c r="K12" s="5"/>
      <c r="P12" s="19"/>
    </row>
    <row r="13" ht="14.25" customHeight="1">
      <c r="A13" s="7" t="s">
        <v>43</v>
      </c>
      <c r="B13" s="49" t="s">
        <v>39</v>
      </c>
      <c r="C13" s="9" t="s">
        <v>38</v>
      </c>
      <c r="D13" s="9" t="s">
        <v>104</v>
      </c>
      <c r="E13" s="10">
        <v>13.0</v>
      </c>
      <c r="F13" s="36"/>
      <c r="G13" s="12"/>
      <c r="H13" s="13"/>
      <c r="I13" s="14" t="s">
        <v>715</v>
      </c>
      <c r="J13" s="15"/>
      <c r="P13" s="19"/>
    </row>
    <row r="14" ht="14.25" customHeight="1">
      <c r="A14" s="7" t="s">
        <v>46</v>
      </c>
      <c r="B14" s="49" t="s">
        <v>675</v>
      </c>
      <c r="C14" s="9" t="s">
        <v>25</v>
      </c>
      <c r="D14" s="7" t="s">
        <v>110</v>
      </c>
      <c r="E14" s="10">
        <v>30.7</v>
      </c>
      <c r="F14" s="36"/>
      <c r="G14" s="20"/>
      <c r="H14" s="13"/>
      <c r="I14" s="14" t="s">
        <v>715</v>
      </c>
      <c r="J14" s="15"/>
      <c r="P14" s="19"/>
    </row>
    <row r="15" ht="14.25" customHeight="1">
      <c r="A15" s="7" t="s">
        <v>50</v>
      </c>
      <c r="B15" s="49" t="s">
        <v>677</v>
      </c>
      <c r="C15" s="9" t="s">
        <v>46</v>
      </c>
      <c r="D15" s="9" t="s">
        <v>114</v>
      </c>
      <c r="E15" s="10">
        <v>134.3</v>
      </c>
      <c r="F15" s="36"/>
      <c r="G15" s="12"/>
      <c r="H15" s="13"/>
      <c r="I15" s="14" t="s">
        <v>727</v>
      </c>
      <c r="J15" s="15"/>
    </row>
    <row r="16" ht="14.25" customHeight="1">
      <c r="A16" s="7" t="s">
        <v>52</v>
      </c>
      <c r="B16" s="49" t="s">
        <v>662</v>
      </c>
      <c r="C16" s="9" t="s">
        <v>103</v>
      </c>
      <c r="D16" s="9" t="s">
        <v>114</v>
      </c>
      <c r="E16" s="10">
        <v>5.3</v>
      </c>
      <c r="F16" s="36"/>
      <c r="G16" s="12"/>
      <c r="H16" s="13"/>
      <c r="I16" s="14" t="s">
        <v>727</v>
      </c>
      <c r="J16" s="15"/>
    </row>
    <row r="17" ht="14.25" customHeight="1">
      <c r="A17" s="7" t="s">
        <v>54</v>
      </c>
      <c r="B17" s="49" t="s">
        <v>673</v>
      </c>
      <c r="C17" s="9" t="s">
        <v>680</v>
      </c>
      <c r="D17" s="7" t="s">
        <v>110</v>
      </c>
      <c r="E17" s="10">
        <v>167.6</v>
      </c>
      <c r="F17" s="36"/>
      <c r="G17" s="20"/>
      <c r="H17" s="13"/>
      <c r="I17" s="14" t="s">
        <v>715</v>
      </c>
      <c r="J17" s="15"/>
    </row>
    <row r="18" ht="14.25" customHeight="1">
      <c r="A18" s="7" t="s">
        <v>56</v>
      </c>
      <c r="B18" s="49" t="s">
        <v>483</v>
      </c>
      <c r="C18" s="9" t="s">
        <v>54</v>
      </c>
      <c r="D18" s="9" t="s">
        <v>104</v>
      </c>
      <c r="E18" s="10">
        <v>32.4</v>
      </c>
      <c r="F18" s="36"/>
      <c r="G18" s="20"/>
      <c r="H18" s="13"/>
      <c r="I18" s="14" t="s">
        <v>715</v>
      </c>
      <c r="J18" s="15"/>
    </row>
    <row r="19" ht="14.25" customHeight="1">
      <c r="A19" s="7" t="s">
        <v>57</v>
      </c>
      <c r="B19" s="49" t="s">
        <v>484</v>
      </c>
      <c r="C19" s="9" t="s">
        <v>56</v>
      </c>
      <c r="D19" s="7" t="s">
        <v>110</v>
      </c>
      <c r="E19" s="10">
        <v>25.8</v>
      </c>
      <c r="F19" s="36"/>
      <c r="G19" s="12"/>
      <c r="H19" s="13"/>
      <c r="I19" s="14" t="s">
        <v>731</v>
      </c>
      <c r="J19" s="15"/>
    </row>
    <row r="20" ht="14.25" customHeight="1">
      <c r="A20" s="7" t="s">
        <v>60</v>
      </c>
      <c r="B20" s="49" t="s">
        <v>683</v>
      </c>
      <c r="C20" s="9" t="s">
        <v>57</v>
      </c>
      <c r="D20" s="9" t="s">
        <v>104</v>
      </c>
      <c r="E20" s="10">
        <v>57.9</v>
      </c>
      <c r="F20" s="36"/>
      <c r="G20" s="12"/>
      <c r="H20" s="13"/>
      <c r="I20" s="14" t="s">
        <v>715</v>
      </c>
      <c r="J20" s="15"/>
    </row>
    <row r="21" ht="14.25" customHeight="1">
      <c r="A21" s="7" t="s">
        <v>63</v>
      </c>
      <c r="B21" s="49" t="s">
        <v>486</v>
      </c>
      <c r="C21" s="9" t="s">
        <v>60</v>
      </c>
      <c r="D21" s="7" t="s">
        <v>110</v>
      </c>
      <c r="E21" s="10">
        <v>55.3</v>
      </c>
      <c r="F21" s="36"/>
      <c r="G21" s="12"/>
      <c r="H21" s="13"/>
      <c r="I21" s="14" t="s">
        <v>731</v>
      </c>
      <c r="J21" s="15"/>
    </row>
    <row r="22" ht="14.25" customHeight="1">
      <c r="A22" s="7" t="s">
        <v>66</v>
      </c>
      <c r="B22" s="49" t="s">
        <v>327</v>
      </c>
      <c r="C22" s="9" t="s">
        <v>63</v>
      </c>
      <c r="D22" s="9" t="s">
        <v>104</v>
      </c>
      <c r="E22" s="10">
        <v>50.2</v>
      </c>
      <c r="F22" s="12"/>
      <c r="G22" s="12"/>
      <c r="H22" s="13"/>
      <c r="I22" s="14" t="s">
        <v>715</v>
      </c>
      <c r="J22" s="15"/>
    </row>
    <row r="23" ht="14.25" customHeight="1">
      <c r="A23" s="7" t="s">
        <v>68</v>
      </c>
      <c r="B23" s="49" t="s">
        <v>555</v>
      </c>
      <c r="C23" s="9" t="s">
        <v>66</v>
      </c>
      <c r="D23" s="7" t="s">
        <v>110</v>
      </c>
      <c r="E23" s="10">
        <v>28.5</v>
      </c>
      <c r="F23" s="36"/>
      <c r="G23" s="20"/>
      <c r="H23" s="13"/>
      <c r="I23" s="14" t="s">
        <v>731</v>
      </c>
      <c r="J23" s="15"/>
    </row>
    <row r="24" ht="14.25" customHeight="1">
      <c r="A24" s="7" t="s">
        <v>70</v>
      </c>
      <c r="B24" s="49" t="s">
        <v>682</v>
      </c>
      <c r="C24" s="9" t="s">
        <v>68</v>
      </c>
      <c r="D24" s="9" t="s">
        <v>114</v>
      </c>
      <c r="E24" s="10">
        <v>116.7</v>
      </c>
      <c r="F24" s="12"/>
      <c r="G24" s="12"/>
      <c r="H24" s="13"/>
      <c r="I24" s="14" t="s">
        <v>728</v>
      </c>
      <c r="J24" s="15"/>
    </row>
    <row r="25" ht="14.25" customHeight="1">
      <c r="A25" s="7" t="s">
        <v>71</v>
      </c>
      <c r="B25" s="49" t="s">
        <v>685</v>
      </c>
      <c r="C25" s="9" t="s">
        <v>70</v>
      </c>
      <c r="D25" s="9" t="s">
        <v>114</v>
      </c>
      <c r="E25" s="10">
        <v>121.2</v>
      </c>
      <c r="F25" s="12"/>
      <c r="G25" s="12"/>
      <c r="H25" s="13"/>
      <c r="I25" s="14" t="s">
        <v>728</v>
      </c>
      <c r="J25" s="15"/>
    </row>
    <row r="26" ht="14.25" customHeight="1">
      <c r="A26" s="7" t="s">
        <v>75</v>
      </c>
      <c r="B26" s="49" t="s">
        <v>686</v>
      </c>
      <c r="C26" s="9" t="s">
        <v>71</v>
      </c>
      <c r="D26" s="9" t="s">
        <v>114</v>
      </c>
      <c r="E26" s="10">
        <v>119.1</v>
      </c>
      <c r="F26" s="12"/>
      <c r="G26" s="12"/>
      <c r="H26" s="13"/>
      <c r="I26" s="14" t="s">
        <v>727</v>
      </c>
      <c r="J26" s="15"/>
    </row>
    <row r="27" ht="14.25" customHeight="1">
      <c r="A27" s="7" t="s">
        <v>76</v>
      </c>
      <c r="B27" s="49" t="s">
        <v>687</v>
      </c>
      <c r="C27" s="9" t="s">
        <v>75</v>
      </c>
      <c r="D27" s="7" t="s">
        <v>110</v>
      </c>
      <c r="E27" s="10">
        <v>56.7</v>
      </c>
      <c r="F27" s="12"/>
      <c r="G27" s="12"/>
      <c r="H27" s="13"/>
      <c r="I27" s="14" t="s">
        <v>715</v>
      </c>
      <c r="J27" s="15"/>
    </row>
    <row r="28" ht="14.25" customHeight="1">
      <c r="A28" s="9" t="s">
        <v>77</v>
      </c>
      <c r="B28" s="49" t="s">
        <v>730</v>
      </c>
      <c r="C28" s="9" t="s">
        <v>16</v>
      </c>
      <c r="D28" s="9" t="s">
        <v>114</v>
      </c>
      <c r="E28" s="10">
        <v>47.9</v>
      </c>
      <c r="F28" s="12"/>
      <c r="G28" s="12"/>
      <c r="H28" s="13"/>
      <c r="I28" s="14" t="s">
        <v>728</v>
      </c>
    </row>
    <row r="29" ht="14.25" customHeight="1">
      <c r="A29" s="9" t="s">
        <v>79</v>
      </c>
      <c r="B29" s="49" t="s">
        <v>729</v>
      </c>
      <c r="C29" s="9" t="s">
        <v>103</v>
      </c>
      <c r="D29" s="9" t="s">
        <v>114</v>
      </c>
      <c r="E29" s="10">
        <v>47.9</v>
      </c>
      <c r="F29" s="12"/>
      <c r="G29" s="12"/>
      <c r="H29" s="13"/>
      <c r="I29" s="14" t="s">
        <v>728</v>
      </c>
    </row>
    <row r="30" ht="14.25" customHeight="1">
      <c r="A30" s="9" t="s">
        <v>82</v>
      </c>
      <c r="B30" s="49" t="s">
        <v>734</v>
      </c>
      <c r="C30" s="9" t="s">
        <v>103</v>
      </c>
      <c r="D30" s="7" t="s">
        <v>110</v>
      </c>
      <c r="E30" s="10">
        <v>107.5</v>
      </c>
      <c r="F30" s="12"/>
      <c r="G30" s="12"/>
      <c r="H30" s="13"/>
      <c r="I30" s="14" t="s">
        <v>731</v>
      </c>
    </row>
    <row r="31" ht="14.25" customHeight="1">
      <c r="A31" s="9" t="s">
        <v>84</v>
      </c>
      <c r="B31" s="49" t="s">
        <v>735</v>
      </c>
      <c r="C31" s="9" t="s">
        <v>84</v>
      </c>
      <c r="D31" s="9" t="s">
        <v>110</v>
      </c>
      <c r="E31" s="10">
        <v>103.2</v>
      </c>
      <c r="F31" s="12"/>
      <c r="G31" s="12"/>
      <c r="H31" s="13"/>
      <c r="I31" s="14" t="s">
        <v>731</v>
      </c>
    </row>
    <row r="32" ht="14.25" customHeight="1">
      <c r="A32" s="9" t="s">
        <v>386</v>
      </c>
      <c r="B32" s="49" t="s">
        <v>736</v>
      </c>
      <c r="C32" s="9" t="s">
        <v>103</v>
      </c>
      <c r="D32" s="9" t="s">
        <v>110</v>
      </c>
      <c r="E32" s="10">
        <v>107.5</v>
      </c>
      <c r="F32" s="12"/>
      <c r="G32" s="12"/>
      <c r="H32" s="13"/>
      <c r="I32" s="14" t="s">
        <v>731</v>
      </c>
    </row>
    <row r="33" ht="14.25" customHeight="1">
      <c r="A33" s="9" t="s">
        <v>387</v>
      </c>
      <c r="B33" s="49" t="s">
        <v>737</v>
      </c>
      <c r="C33" s="9" t="s">
        <v>387</v>
      </c>
      <c r="D33" s="9" t="s">
        <v>110</v>
      </c>
      <c r="E33" s="10">
        <v>103.2</v>
      </c>
      <c r="F33" s="12"/>
      <c r="G33" s="12"/>
      <c r="H33" s="13"/>
      <c r="I33" s="14" t="s">
        <v>731</v>
      </c>
    </row>
    <row r="34" ht="14.25" customHeight="1">
      <c r="A34" s="9"/>
      <c r="F34" s="12"/>
      <c r="G34" s="12"/>
      <c r="H34" s="13"/>
    </row>
    <row r="35" ht="14.25" customHeight="1">
      <c r="B35" s="28"/>
      <c r="D35" s="29"/>
      <c r="E35" s="16">
        <f>SUM(E3:E33)</f>
        <v>1904.4</v>
      </c>
    </row>
    <row r="36" ht="14.25" customHeight="1">
      <c r="B36" s="28"/>
      <c r="D36" s="28"/>
    </row>
    <row r="37" ht="14.25" customHeight="1">
      <c r="B37" s="28"/>
      <c r="D37" s="28"/>
    </row>
    <row r="38" ht="14.25" customHeight="1">
      <c r="B38" s="28" t="s">
        <v>89</v>
      </c>
      <c r="D38" s="29">
        <v>4.0</v>
      </c>
    </row>
    <row r="39" ht="14.25" customHeight="1">
      <c r="B39" s="28" t="s">
        <v>90</v>
      </c>
      <c r="D39" s="28">
        <v>1.0</v>
      </c>
    </row>
    <row r="40" ht="14.25" customHeight="1">
      <c r="B40" s="28" t="s">
        <v>91</v>
      </c>
      <c r="D40" s="29">
        <v>8.0</v>
      </c>
    </row>
    <row r="41" ht="14.25" customHeight="1">
      <c r="B41" s="28" t="s">
        <v>92</v>
      </c>
      <c r="D41" s="28">
        <f>+D40*D39*D38</f>
        <v>32</v>
      </c>
    </row>
    <row r="42" ht="14.25" customHeight="1">
      <c r="B42" s="28" t="s">
        <v>93</v>
      </c>
      <c r="D42" s="28">
        <f>+D41*3600</f>
        <v>115200</v>
      </c>
    </row>
    <row r="43" ht="14.25" customHeight="1">
      <c r="B43" s="28" t="s">
        <v>4</v>
      </c>
      <c r="D43" s="51">
        <v>1904.4</v>
      </c>
    </row>
    <row r="44" ht="14.25" customHeight="1">
      <c r="B44" s="28" t="s">
        <v>94</v>
      </c>
      <c r="D44" s="33">
        <f>+D42/D43</f>
        <v>60.49149338</v>
      </c>
    </row>
    <row r="45" ht="14.25" customHeight="1">
      <c r="B45" s="28"/>
      <c r="D45" s="28"/>
    </row>
    <row r="46" ht="14.25" customHeight="1">
      <c r="B46" s="28" t="s">
        <v>96</v>
      </c>
      <c r="D46" s="28" t="s">
        <v>97</v>
      </c>
    </row>
    <row r="47" ht="14.25" customHeight="1">
      <c r="B47" s="28" t="s">
        <v>98</v>
      </c>
      <c r="D47" s="29">
        <v>507.5</v>
      </c>
    </row>
    <row r="48" ht="14.25" customHeight="1">
      <c r="B48" s="28" t="s">
        <v>99</v>
      </c>
      <c r="D48" s="29">
        <f>D38*D47</f>
        <v>2030</v>
      </c>
    </row>
    <row r="49" ht="14.25" customHeight="1">
      <c r="B49" s="28" t="s">
        <v>95</v>
      </c>
      <c r="D49" s="33">
        <f>+D42/D48</f>
        <v>56.74876847</v>
      </c>
    </row>
    <row r="50" ht="14.25" customHeight="1">
      <c r="B50" s="28"/>
      <c r="D50" s="28"/>
    </row>
    <row r="51" ht="14.25" customHeight="1">
      <c r="B51" s="28" t="s">
        <v>100</v>
      </c>
      <c r="D51" s="33">
        <f>+D49*0.85</f>
        <v>48.2364532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autoFilter ref="$A$2:$H$35"/>
  <printOptions/>
  <pageMargins bottom="0.75" footer="0.0" header="0.0" left="0.7" right="0.7" top="0.75"/>
  <pageSetup orientation="landscape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8.57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538</v>
      </c>
      <c r="C3" s="9" t="s">
        <v>103</v>
      </c>
      <c r="D3" s="9" t="s">
        <v>114</v>
      </c>
      <c r="E3" s="10">
        <v>34.6</v>
      </c>
      <c r="F3" s="12"/>
      <c r="G3" s="12" t="s">
        <v>105</v>
      </c>
      <c r="H3" s="13"/>
      <c r="I3" s="14" t="s">
        <v>661</v>
      </c>
      <c r="J3" s="15"/>
      <c r="K3" s="4"/>
    </row>
    <row r="4" ht="14.25" customHeight="1">
      <c r="A4" s="7" t="s">
        <v>16</v>
      </c>
      <c r="B4" s="49" t="s">
        <v>552</v>
      </c>
      <c r="C4" s="9" t="s">
        <v>103</v>
      </c>
      <c r="D4" s="9" t="s">
        <v>114</v>
      </c>
      <c r="E4" s="10">
        <v>13.8</v>
      </c>
      <c r="F4" s="12"/>
      <c r="G4" s="12" t="s">
        <v>105</v>
      </c>
      <c r="H4" s="13"/>
      <c r="I4" s="14" t="s">
        <v>663</v>
      </c>
      <c r="J4" s="15"/>
      <c r="K4" s="4"/>
    </row>
    <row r="5" ht="14.25" customHeight="1">
      <c r="A5" s="7" t="s">
        <v>20</v>
      </c>
      <c r="B5" s="49" t="s">
        <v>665</v>
      </c>
      <c r="C5" s="9" t="s">
        <v>103</v>
      </c>
      <c r="D5" s="9" t="s">
        <v>114</v>
      </c>
      <c r="E5" s="10">
        <v>17.4</v>
      </c>
      <c r="F5" s="12"/>
      <c r="G5" s="12" t="s">
        <v>105</v>
      </c>
      <c r="H5" s="13"/>
      <c r="I5" s="14" t="s">
        <v>666</v>
      </c>
      <c r="J5" s="15"/>
      <c r="K5" s="4"/>
    </row>
    <row r="6" ht="14.25" customHeight="1">
      <c r="A6" s="7" t="s">
        <v>24</v>
      </c>
      <c r="B6" s="49" t="s">
        <v>667</v>
      </c>
      <c r="C6" s="9" t="s">
        <v>103</v>
      </c>
      <c r="D6" s="9" t="s">
        <v>114</v>
      </c>
      <c r="E6" s="10">
        <v>20.2</v>
      </c>
      <c r="F6" s="12"/>
      <c r="G6" s="12" t="s">
        <v>117</v>
      </c>
      <c r="H6" s="13"/>
      <c r="I6" s="14" t="s">
        <v>666</v>
      </c>
      <c r="J6" s="15"/>
      <c r="K6" s="5"/>
    </row>
    <row r="7" ht="14.25" customHeight="1">
      <c r="A7" s="7" t="s">
        <v>25</v>
      </c>
      <c r="B7" s="49" t="s">
        <v>44</v>
      </c>
      <c r="C7" s="9" t="s">
        <v>103</v>
      </c>
      <c r="D7" s="9" t="s">
        <v>114</v>
      </c>
      <c r="E7" s="10">
        <v>26.9</v>
      </c>
      <c r="F7" s="12"/>
      <c r="G7" s="12" t="s">
        <v>117</v>
      </c>
      <c r="H7" s="13"/>
      <c r="I7" s="14" t="s">
        <v>669</v>
      </c>
      <c r="J7" s="15"/>
      <c r="K7" s="5"/>
    </row>
    <row r="8" ht="14.25" customHeight="1">
      <c r="A8" s="7" t="s">
        <v>28</v>
      </c>
      <c r="B8" s="49" t="s">
        <v>671</v>
      </c>
      <c r="C8" s="9" t="s">
        <v>103</v>
      </c>
      <c r="D8" s="9" t="s">
        <v>114</v>
      </c>
      <c r="E8" s="10">
        <v>38.9</v>
      </c>
      <c r="F8" s="36"/>
      <c r="G8" s="12" t="s">
        <v>123</v>
      </c>
      <c r="H8" s="13"/>
      <c r="I8" s="14" t="s">
        <v>663</v>
      </c>
      <c r="J8" s="15"/>
      <c r="K8" s="5"/>
      <c r="P8" s="19"/>
    </row>
    <row r="9" ht="14.25" customHeight="1">
      <c r="A9" s="7" t="s">
        <v>32</v>
      </c>
      <c r="B9" s="49" t="s">
        <v>670</v>
      </c>
      <c r="C9" s="9" t="s">
        <v>103</v>
      </c>
      <c r="D9" s="9" t="s">
        <v>114</v>
      </c>
      <c r="E9" s="10">
        <v>38.9</v>
      </c>
      <c r="F9" s="36"/>
      <c r="G9" s="12" t="s">
        <v>126</v>
      </c>
      <c r="H9" s="13"/>
      <c r="I9" s="14" t="s">
        <v>661</v>
      </c>
      <c r="J9" s="15"/>
      <c r="K9" s="5"/>
      <c r="P9" s="19"/>
    </row>
    <row r="10" ht="14.25" customHeight="1">
      <c r="A10" s="7" t="s">
        <v>34</v>
      </c>
      <c r="B10" s="49" t="s">
        <v>674</v>
      </c>
      <c r="C10" s="9" t="s">
        <v>103</v>
      </c>
      <c r="D10" s="9" t="s">
        <v>114</v>
      </c>
      <c r="E10" s="10">
        <v>30.3</v>
      </c>
      <c r="F10" s="12"/>
      <c r="G10" s="12" t="s">
        <v>105</v>
      </c>
      <c r="H10" s="13"/>
      <c r="I10" s="14" t="s">
        <v>663</v>
      </c>
      <c r="J10" s="15"/>
      <c r="K10" s="5"/>
      <c r="P10" s="19"/>
    </row>
    <row r="11" ht="14.25" customHeight="1">
      <c r="A11" s="7" t="s">
        <v>36</v>
      </c>
      <c r="B11" s="49" t="s">
        <v>668</v>
      </c>
      <c r="C11" s="9" t="s">
        <v>103</v>
      </c>
      <c r="D11" s="9" t="s">
        <v>114</v>
      </c>
      <c r="E11" s="10">
        <v>51.4</v>
      </c>
      <c r="F11" s="36"/>
      <c r="G11" s="12" t="s">
        <v>123</v>
      </c>
      <c r="H11" s="13"/>
      <c r="I11" s="14" t="s">
        <v>663</v>
      </c>
      <c r="J11" s="15"/>
      <c r="K11" s="5"/>
      <c r="P11" s="19"/>
    </row>
    <row r="12" ht="14.25" customHeight="1">
      <c r="A12" s="7" t="s">
        <v>38</v>
      </c>
      <c r="B12" s="49" t="s">
        <v>676</v>
      </c>
      <c r="C12" s="9" t="s">
        <v>10</v>
      </c>
      <c r="D12" s="7" t="s">
        <v>110</v>
      </c>
      <c r="E12" s="10">
        <v>10.6</v>
      </c>
      <c r="F12" s="36"/>
      <c r="G12" s="12" t="s">
        <v>123</v>
      </c>
      <c r="H12" s="13"/>
      <c r="I12" s="14" t="s">
        <v>18</v>
      </c>
      <c r="J12" s="15"/>
      <c r="K12" s="5"/>
      <c r="P12" s="19"/>
    </row>
    <row r="13" ht="14.25" customHeight="1">
      <c r="A13" s="7" t="s">
        <v>43</v>
      </c>
      <c r="B13" s="49" t="s">
        <v>39</v>
      </c>
      <c r="C13" s="9" t="s">
        <v>38</v>
      </c>
      <c r="D13" s="9" t="s">
        <v>104</v>
      </c>
      <c r="E13" s="10">
        <v>5.8</v>
      </c>
      <c r="F13" s="36"/>
      <c r="G13" s="12" t="s">
        <v>117</v>
      </c>
      <c r="H13" s="13"/>
      <c r="I13" s="14" t="s">
        <v>41</v>
      </c>
      <c r="J13" s="15"/>
      <c r="P13" s="19"/>
    </row>
    <row r="14" ht="14.25" customHeight="1">
      <c r="A14" s="7" t="s">
        <v>46</v>
      </c>
      <c r="B14" s="49" t="s">
        <v>675</v>
      </c>
      <c r="C14" s="9" t="s">
        <v>25</v>
      </c>
      <c r="D14" s="7" t="s">
        <v>110</v>
      </c>
      <c r="E14" s="10">
        <v>18.6</v>
      </c>
      <c r="F14" s="36"/>
      <c r="G14" s="20" t="s">
        <v>139</v>
      </c>
      <c r="H14" s="13"/>
      <c r="I14" s="14" t="s">
        <v>18</v>
      </c>
      <c r="J14" s="15"/>
      <c r="P14" s="19"/>
    </row>
    <row r="15" ht="14.25" customHeight="1">
      <c r="A15" s="7" t="s">
        <v>50</v>
      </c>
      <c r="B15" s="49" t="s">
        <v>677</v>
      </c>
      <c r="C15" s="9" t="s">
        <v>46</v>
      </c>
      <c r="D15" s="9" t="s">
        <v>114</v>
      </c>
      <c r="E15" s="10">
        <v>134.3</v>
      </c>
      <c r="F15" s="36"/>
      <c r="G15" s="12" t="s">
        <v>139</v>
      </c>
      <c r="H15" s="13"/>
      <c r="I15" s="14" t="s">
        <v>678</v>
      </c>
      <c r="J15" s="15"/>
    </row>
    <row r="16" ht="14.25" customHeight="1">
      <c r="A16" s="7" t="s">
        <v>52</v>
      </c>
      <c r="B16" s="49" t="s">
        <v>662</v>
      </c>
      <c r="C16" s="9" t="s">
        <v>103</v>
      </c>
      <c r="D16" s="9" t="s">
        <v>114</v>
      </c>
      <c r="E16" s="10">
        <v>5.3</v>
      </c>
      <c r="F16" s="36"/>
      <c r="G16" s="12" t="s">
        <v>139</v>
      </c>
      <c r="H16" s="13"/>
      <c r="I16" s="14" t="s">
        <v>678</v>
      </c>
      <c r="J16" s="15"/>
    </row>
    <row r="17" ht="14.25" customHeight="1">
      <c r="A17" s="7" t="s">
        <v>54</v>
      </c>
      <c r="B17" s="49" t="s">
        <v>673</v>
      </c>
      <c r="C17" s="9" t="s">
        <v>680</v>
      </c>
      <c r="D17" s="7" t="s">
        <v>110</v>
      </c>
      <c r="E17" s="10">
        <v>52.9</v>
      </c>
      <c r="F17" s="36"/>
      <c r="G17" s="20" t="s">
        <v>126</v>
      </c>
      <c r="H17" s="13"/>
      <c r="I17" s="14" t="s">
        <v>18</v>
      </c>
      <c r="J17" s="15"/>
    </row>
    <row r="18" ht="14.25" customHeight="1">
      <c r="A18" s="7" t="s">
        <v>56</v>
      </c>
      <c r="B18" s="49" t="s">
        <v>483</v>
      </c>
      <c r="C18" s="9" t="s">
        <v>54</v>
      </c>
      <c r="D18" s="9" t="s">
        <v>104</v>
      </c>
      <c r="E18" s="10">
        <v>9.0</v>
      </c>
      <c r="F18" s="36"/>
      <c r="G18" s="20" t="s">
        <v>126</v>
      </c>
      <c r="H18" s="13"/>
      <c r="I18" s="14" t="s">
        <v>41</v>
      </c>
      <c r="J18" s="15"/>
    </row>
    <row r="19" ht="14.25" customHeight="1">
      <c r="A19" s="7" t="s">
        <v>57</v>
      </c>
      <c r="B19" s="49" t="s">
        <v>484</v>
      </c>
      <c r="C19" s="9" t="s">
        <v>56</v>
      </c>
      <c r="D19" s="7" t="s">
        <v>110</v>
      </c>
      <c r="E19" s="10">
        <v>8.0</v>
      </c>
      <c r="F19" s="36"/>
      <c r="G19" s="12" t="s">
        <v>117</v>
      </c>
      <c r="H19" s="13"/>
      <c r="I19" s="14" t="s">
        <v>681</v>
      </c>
      <c r="J19" s="15"/>
    </row>
    <row r="20" ht="14.25" customHeight="1">
      <c r="A20" s="7" t="s">
        <v>60</v>
      </c>
      <c r="B20" s="49" t="s">
        <v>683</v>
      </c>
      <c r="C20" s="9" t="s">
        <v>57</v>
      </c>
      <c r="D20" s="9" t="s">
        <v>104</v>
      </c>
      <c r="E20" s="10">
        <v>26.9</v>
      </c>
      <c r="F20" s="36"/>
      <c r="G20" s="12" t="s">
        <v>153</v>
      </c>
      <c r="H20" s="13"/>
      <c r="I20" s="14" t="s">
        <v>41</v>
      </c>
      <c r="J20" s="15"/>
    </row>
    <row r="21" ht="14.25" customHeight="1">
      <c r="A21" s="7" t="s">
        <v>63</v>
      </c>
      <c r="B21" s="49" t="s">
        <v>486</v>
      </c>
      <c r="C21" s="9" t="s">
        <v>60</v>
      </c>
      <c r="D21" s="7" t="s">
        <v>110</v>
      </c>
      <c r="E21" s="10">
        <v>29.4</v>
      </c>
      <c r="F21" s="36"/>
      <c r="G21" s="12" t="s">
        <v>174</v>
      </c>
      <c r="H21" s="13"/>
      <c r="I21" s="14" t="s">
        <v>681</v>
      </c>
      <c r="J21" s="15"/>
    </row>
    <row r="22" ht="14.25" customHeight="1">
      <c r="A22" s="7" t="s">
        <v>66</v>
      </c>
      <c r="B22" s="49" t="s">
        <v>327</v>
      </c>
      <c r="C22" s="9" t="s">
        <v>63</v>
      </c>
      <c r="D22" s="9" t="s">
        <v>104</v>
      </c>
      <c r="E22" s="10">
        <v>32.2</v>
      </c>
      <c r="F22" s="12"/>
      <c r="G22" s="12" t="s">
        <v>105</v>
      </c>
      <c r="H22" s="13"/>
      <c r="I22" s="14" t="s">
        <v>41</v>
      </c>
      <c r="J22" s="15"/>
    </row>
    <row r="23" ht="14.25" customHeight="1">
      <c r="A23" s="7" t="s">
        <v>68</v>
      </c>
      <c r="B23" s="49" t="s">
        <v>555</v>
      </c>
      <c r="C23" s="9" t="s">
        <v>66</v>
      </c>
      <c r="D23" s="7" t="s">
        <v>110</v>
      </c>
      <c r="E23" s="10">
        <v>39.6</v>
      </c>
      <c r="F23" s="36"/>
      <c r="G23" s="20" t="s">
        <v>123</v>
      </c>
      <c r="H23" s="13"/>
      <c r="I23" s="14" t="s">
        <v>681</v>
      </c>
      <c r="J23" s="15"/>
    </row>
    <row r="24" ht="14.25" customHeight="1">
      <c r="A24" s="7" t="s">
        <v>70</v>
      </c>
      <c r="B24" s="49" t="s">
        <v>682</v>
      </c>
      <c r="C24" s="9" t="s">
        <v>68</v>
      </c>
      <c r="D24" s="9" t="s">
        <v>114</v>
      </c>
      <c r="E24" s="10">
        <v>108.4</v>
      </c>
      <c r="F24" s="12"/>
      <c r="G24" s="12" t="s">
        <v>156</v>
      </c>
      <c r="H24" s="13"/>
      <c r="I24" s="14" t="s">
        <v>678</v>
      </c>
      <c r="J24" s="15"/>
    </row>
    <row r="25" ht="14.25" customHeight="1">
      <c r="A25" s="7" t="s">
        <v>71</v>
      </c>
      <c r="B25" s="49" t="s">
        <v>685</v>
      </c>
      <c r="C25" s="9" t="s">
        <v>70</v>
      </c>
      <c r="D25" s="9" t="s">
        <v>114</v>
      </c>
      <c r="E25" s="10">
        <v>126.2</v>
      </c>
      <c r="F25" s="12"/>
      <c r="G25" s="12" t="s">
        <v>156</v>
      </c>
      <c r="H25" s="13"/>
      <c r="I25" s="14" t="s">
        <v>666</v>
      </c>
      <c r="J25" s="15"/>
    </row>
    <row r="26" ht="14.25" customHeight="1">
      <c r="A26" s="7" t="s">
        <v>75</v>
      </c>
      <c r="B26" s="49" t="s">
        <v>686</v>
      </c>
      <c r="C26" s="9" t="s">
        <v>71</v>
      </c>
      <c r="D26" s="9" t="s">
        <v>114</v>
      </c>
      <c r="E26" s="10">
        <v>119.1</v>
      </c>
      <c r="F26" s="12"/>
      <c r="G26" s="12" t="s">
        <v>164</v>
      </c>
      <c r="H26" s="13"/>
      <c r="I26" s="14" t="s">
        <v>669</v>
      </c>
      <c r="J26" s="15"/>
    </row>
    <row r="27" ht="14.25" customHeight="1">
      <c r="A27" s="7" t="s">
        <v>76</v>
      </c>
      <c r="B27" s="49" t="s">
        <v>687</v>
      </c>
      <c r="C27" s="9" t="s">
        <v>75</v>
      </c>
      <c r="D27" s="7" t="s">
        <v>110</v>
      </c>
      <c r="E27" s="10">
        <v>54.4</v>
      </c>
      <c r="F27" s="12"/>
      <c r="G27" s="12" t="s">
        <v>169</v>
      </c>
      <c r="H27" s="13"/>
      <c r="I27" s="14" t="s">
        <v>681</v>
      </c>
      <c r="J27" s="15"/>
    </row>
    <row r="28" ht="14.25" customHeight="1">
      <c r="A28" s="9" t="s">
        <v>77</v>
      </c>
      <c r="B28" s="49" t="s">
        <v>662</v>
      </c>
      <c r="C28" s="9" t="s">
        <v>103</v>
      </c>
      <c r="D28" s="9" t="s">
        <v>114</v>
      </c>
      <c r="E28" s="10">
        <v>5.8</v>
      </c>
      <c r="F28" s="12"/>
      <c r="G28" s="12" t="s">
        <v>171</v>
      </c>
      <c r="H28" s="13"/>
      <c r="I28" s="14" t="s">
        <v>678</v>
      </c>
    </row>
    <row r="29" ht="14.25" customHeight="1">
      <c r="A29" s="9" t="s">
        <v>79</v>
      </c>
      <c r="B29" s="49" t="s">
        <v>699</v>
      </c>
      <c r="C29" s="9" t="s">
        <v>103</v>
      </c>
      <c r="D29" s="9" t="s">
        <v>114</v>
      </c>
      <c r="E29" s="10">
        <v>6.9</v>
      </c>
      <c r="F29" s="12"/>
      <c r="G29" s="12"/>
      <c r="H29" s="13"/>
      <c r="I29" s="14" t="s">
        <v>661</v>
      </c>
    </row>
    <row r="30" ht="14.25" customHeight="1">
      <c r="A30" s="9" t="s">
        <v>82</v>
      </c>
      <c r="B30" s="49" t="s">
        <v>740</v>
      </c>
      <c r="C30" s="9" t="s">
        <v>79</v>
      </c>
      <c r="D30" s="9" t="s">
        <v>114</v>
      </c>
      <c r="E30" s="10">
        <v>47.9</v>
      </c>
      <c r="F30" s="12"/>
      <c r="G30" s="12"/>
      <c r="H30" s="13"/>
      <c r="I30" s="14" t="s">
        <v>663</v>
      </c>
    </row>
    <row r="31" ht="14.25" customHeight="1">
      <c r="A31" s="9" t="s">
        <v>84</v>
      </c>
      <c r="B31" s="49" t="s">
        <v>741</v>
      </c>
      <c r="C31" s="9" t="s">
        <v>103</v>
      </c>
      <c r="D31" s="9" t="s">
        <v>114</v>
      </c>
      <c r="E31" s="10">
        <v>43.6</v>
      </c>
      <c r="F31" s="12"/>
      <c r="G31" s="12"/>
      <c r="H31" s="13"/>
      <c r="I31" s="14" t="s">
        <v>663</v>
      </c>
    </row>
    <row r="32" ht="14.25" customHeight="1">
      <c r="A32" s="9" t="s">
        <v>386</v>
      </c>
      <c r="B32" s="49" t="s">
        <v>739</v>
      </c>
      <c r="C32" s="9" t="s">
        <v>103</v>
      </c>
      <c r="D32" s="9" t="s">
        <v>114</v>
      </c>
      <c r="E32" s="10">
        <v>51.6</v>
      </c>
      <c r="F32" s="12"/>
      <c r="G32" s="12"/>
      <c r="H32" s="13"/>
      <c r="I32" s="14" t="s">
        <v>661</v>
      </c>
    </row>
    <row r="33" ht="14.25" customHeight="1">
      <c r="A33" s="9"/>
      <c r="B33" s="49"/>
      <c r="C33" s="9"/>
      <c r="D33" s="9"/>
      <c r="E33" s="10">
        <f>SUM(E3:E32)*1.21</f>
        <v>1462.769</v>
      </c>
      <c r="F33" s="12"/>
      <c r="G33" s="12"/>
      <c r="H33" s="13"/>
      <c r="I33" s="14"/>
    </row>
    <row r="34" ht="14.25" customHeight="1">
      <c r="A34" s="9"/>
      <c r="B34" s="49"/>
      <c r="C34" s="9"/>
      <c r="D34" s="9"/>
      <c r="E34" s="10"/>
      <c r="F34" s="12"/>
      <c r="G34" s="12"/>
      <c r="H34" s="13"/>
      <c r="I34" s="14"/>
    </row>
    <row r="35" ht="14.25" customHeight="1">
      <c r="B35" s="28"/>
      <c r="D35" s="28"/>
    </row>
    <row r="36" ht="14.25" customHeight="1">
      <c r="B36" s="28"/>
      <c r="D36" s="29"/>
    </row>
    <row r="37" ht="14.25" customHeight="1">
      <c r="B37" s="28" t="s">
        <v>89</v>
      </c>
      <c r="D37" s="29">
        <v>3.0</v>
      </c>
    </row>
    <row r="38" ht="14.25" customHeight="1">
      <c r="B38" s="28" t="s">
        <v>90</v>
      </c>
      <c r="D38" s="29">
        <v>1.0</v>
      </c>
    </row>
    <row r="39" ht="14.25" customHeight="1">
      <c r="B39" s="28" t="s">
        <v>91</v>
      </c>
      <c r="D39" s="29">
        <v>7.5</v>
      </c>
    </row>
    <row r="40" ht="14.25" customHeight="1">
      <c r="B40" s="28" t="s">
        <v>92</v>
      </c>
      <c r="D40" s="30">
        <f>+D39*D38*D37</f>
        <v>22.5</v>
      </c>
    </row>
    <row r="41" ht="14.25" customHeight="1">
      <c r="B41" s="28" t="s">
        <v>93</v>
      </c>
      <c r="D41" s="30">
        <f>+D40*3600</f>
        <v>81000</v>
      </c>
    </row>
    <row r="42" ht="14.25" customHeight="1">
      <c r="B42" s="28" t="s">
        <v>4</v>
      </c>
      <c r="D42" s="31">
        <f>E33</f>
        <v>1462.769</v>
      </c>
    </row>
    <row r="43" ht="14.25" customHeight="1">
      <c r="B43" s="28" t="s">
        <v>94</v>
      </c>
      <c r="D43" s="32">
        <f>+D41/D42</f>
        <v>55.37443028</v>
      </c>
      <c r="E43" s="28" t="s">
        <v>95</v>
      </c>
      <c r="F43" s="6">
        <f>D43*0.9</f>
        <v>49.83698725</v>
      </c>
    </row>
    <row r="44" ht="14.25" customHeight="1">
      <c r="B44" s="28"/>
      <c r="D44" s="28"/>
    </row>
    <row r="45" ht="14.25" customHeight="1">
      <c r="B45" s="28" t="s">
        <v>96</v>
      </c>
      <c r="D45" s="28" t="s">
        <v>97</v>
      </c>
    </row>
    <row r="46" ht="14.25" customHeight="1">
      <c r="B46" s="28" t="s">
        <v>98</v>
      </c>
      <c r="D46" s="29">
        <v>105.9</v>
      </c>
    </row>
    <row r="47" ht="14.25" customHeight="1">
      <c r="B47" s="28" t="s">
        <v>99</v>
      </c>
      <c r="D47" s="29">
        <f>D46*D37</f>
        <v>317.7</v>
      </c>
    </row>
    <row r="48" ht="14.25" customHeight="1">
      <c r="B48" s="28" t="s">
        <v>95</v>
      </c>
      <c r="D48" s="33">
        <f>+D41/D47</f>
        <v>254.9575071</v>
      </c>
    </row>
    <row r="49" ht="14.25" customHeight="1">
      <c r="B49" s="28"/>
      <c r="D49" s="28"/>
    </row>
    <row r="50" ht="14.25" customHeight="1">
      <c r="B50" s="28" t="s">
        <v>100</v>
      </c>
      <c r="D50" s="33">
        <f>+D48*0.85</f>
        <v>216.713881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autoFilter ref="$A$2:$H$33"/>
  <printOptions/>
  <pageMargins bottom="0.75" footer="0.0" header="0.0" left="0.7" right="0.7" top="0.75"/>
  <pageSetup orientation="landscape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8.57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538</v>
      </c>
      <c r="C3" s="9" t="s">
        <v>103</v>
      </c>
      <c r="D3" s="9" t="s">
        <v>114</v>
      </c>
      <c r="E3" s="10">
        <v>34.6</v>
      </c>
      <c r="F3" s="12"/>
      <c r="G3" s="12" t="s">
        <v>105</v>
      </c>
      <c r="H3" s="13"/>
      <c r="I3" s="14" t="s">
        <v>661</v>
      </c>
      <c r="J3" s="15"/>
      <c r="K3" s="4"/>
    </row>
    <row r="4" ht="14.25" customHeight="1">
      <c r="A4" s="7" t="s">
        <v>16</v>
      </c>
      <c r="B4" s="49" t="s">
        <v>552</v>
      </c>
      <c r="C4" s="9" t="s">
        <v>103</v>
      </c>
      <c r="D4" s="9" t="s">
        <v>114</v>
      </c>
      <c r="E4" s="10">
        <v>13.8</v>
      </c>
      <c r="F4" s="12"/>
      <c r="G4" s="12" t="s">
        <v>105</v>
      </c>
      <c r="H4" s="13"/>
      <c r="I4" s="14" t="s">
        <v>663</v>
      </c>
      <c r="J4" s="15"/>
      <c r="K4" s="4"/>
    </row>
    <row r="5" ht="14.25" customHeight="1">
      <c r="A5" s="7" t="s">
        <v>20</v>
      </c>
      <c r="B5" s="49" t="s">
        <v>665</v>
      </c>
      <c r="C5" s="9" t="s">
        <v>103</v>
      </c>
      <c r="D5" s="9" t="s">
        <v>114</v>
      </c>
      <c r="E5" s="10">
        <v>17.4</v>
      </c>
      <c r="F5" s="12"/>
      <c r="G5" s="12" t="s">
        <v>105</v>
      </c>
      <c r="H5" s="13"/>
      <c r="I5" s="14" t="s">
        <v>666</v>
      </c>
      <c r="J5" s="15"/>
      <c r="K5" s="4"/>
    </row>
    <row r="6" ht="14.25" customHeight="1">
      <c r="A6" s="7" t="s">
        <v>24</v>
      </c>
      <c r="B6" s="49" t="s">
        <v>667</v>
      </c>
      <c r="C6" s="9" t="s">
        <v>103</v>
      </c>
      <c r="D6" s="9" t="s">
        <v>114</v>
      </c>
      <c r="E6" s="10">
        <v>20.2</v>
      </c>
      <c r="F6" s="12"/>
      <c r="G6" s="12" t="s">
        <v>117</v>
      </c>
      <c r="H6" s="13"/>
      <c r="I6" s="14" t="s">
        <v>666</v>
      </c>
      <c r="J6" s="15"/>
      <c r="K6" s="5"/>
    </row>
    <row r="7" ht="14.25" customHeight="1">
      <c r="A7" s="7" t="s">
        <v>25</v>
      </c>
      <c r="B7" s="49" t="s">
        <v>44</v>
      </c>
      <c r="C7" s="9" t="s">
        <v>103</v>
      </c>
      <c r="D7" s="9" t="s">
        <v>114</v>
      </c>
      <c r="E7" s="10">
        <v>26.9</v>
      </c>
      <c r="F7" s="12"/>
      <c r="G7" s="12" t="s">
        <v>117</v>
      </c>
      <c r="H7" s="13"/>
      <c r="I7" s="14" t="s">
        <v>669</v>
      </c>
      <c r="J7" s="15"/>
      <c r="K7" s="5"/>
    </row>
    <row r="8" ht="14.25" customHeight="1">
      <c r="A8" s="7" t="s">
        <v>28</v>
      </c>
      <c r="B8" s="49" t="s">
        <v>671</v>
      </c>
      <c r="C8" s="9" t="s">
        <v>103</v>
      </c>
      <c r="D8" s="9" t="s">
        <v>114</v>
      </c>
      <c r="E8" s="10">
        <v>38.9</v>
      </c>
      <c r="F8" s="36"/>
      <c r="G8" s="12" t="s">
        <v>123</v>
      </c>
      <c r="H8" s="13"/>
      <c r="I8" s="14" t="s">
        <v>663</v>
      </c>
      <c r="J8" s="15"/>
      <c r="K8" s="5"/>
      <c r="P8" s="19"/>
    </row>
    <row r="9" ht="14.25" customHeight="1">
      <c r="A9" s="7" t="s">
        <v>32</v>
      </c>
      <c r="B9" s="49" t="s">
        <v>670</v>
      </c>
      <c r="C9" s="9" t="s">
        <v>103</v>
      </c>
      <c r="D9" s="9" t="s">
        <v>114</v>
      </c>
      <c r="E9" s="10">
        <v>38.9</v>
      </c>
      <c r="F9" s="36"/>
      <c r="G9" s="12" t="s">
        <v>126</v>
      </c>
      <c r="H9" s="13"/>
      <c r="I9" s="14" t="s">
        <v>661</v>
      </c>
      <c r="J9" s="15"/>
      <c r="K9" s="5"/>
      <c r="P9" s="19"/>
    </row>
    <row r="10" ht="14.25" customHeight="1">
      <c r="A10" s="7" t="s">
        <v>34</v>
      </c>
      <c r="B10" s="49" t="s">
        <v>674</v>
      </c>
      <c r="C10" s="9" t="s">
        <v>103</v>
      </c>
      <c r="D10" s="9" t="s">
        <v>114</v>
      </c>
      <c r="E10" s="10">
        <v>30.3</v>
      </c>
      <c r="F10" s="12"/>
      <c r="G10" s="12" t="s">
        <v>105</v>
      </c>
      <c r="H10" s="13"/>
      <c r="I10" s="14" t="s">
        <v>663</v>
      </c>
      <c r="J10" s="15"/>
      <c r="K10" s="5"/>
      <c r="P10" s="19"/>
    </row>
    <row r="11" ht="14.25" customHeight="1">
      <c r="A11" s="7" t="s">
        <v>36</v>
      </c>
      <c r="B11" s="49" t="s">
        <v>668</v>
      </c>
      <c r="C11" s="9" t="s">
        <v>103</v>
      </c>
      <c r="D11" s="9" t="s">
        <v>114</v>
      </c>
      <c r="E11" s="10">
        <v>51.4</v>
      </c>
      <c r="F11" s="36"/>
      <c r="G11" s="12" t="s">
        <v>123</v>
      </c>
      <c r="H11" s="13"/>
      <c r="I11" s="14" t="s">
        <v>661</v>
      </c>
      <c r="J11" s="15"/>
      <c r="K11" s="5"/>
      <c r="P11" s="19"/>
    </row>
    <row r="12" ht="14.25" customHeight="1">
      <c r="A12" s="7" t="s">
        <v>38</v>
      </c>
      <c r="B12" s="49" t="s">
        <v>676</v>
      </c>
      <c r="C12" s="9" t="s">
        <v>10</v>
      </c>
      <c r="D12" s="7" t="s">
        <v>110</v>
      </c>
      <c r="E12" s="10">
        <v>10.6</v>
      </c>
      <c r="F12" s="36"/>
      <c r="G12" s="12" t="s">
        <v>123</v>
      </c>
      <c r="H12" s="13"/>
      <c r="I12" s="14" t="s">
        <v>18</v>
      </c>
      <c r="J12" s="15"/>
      <c r="K12" s="5"/>
      <c r="P12" s="19"/>
    </row>
    <row r="13" ht="14.25" customHeight="1">
      <c r="A13" s="7" t="s">
        <v>43</v>
      </c>
      <c r="B13" s="49" t="s">
        <v>39</v>
      </c>
      <c r="C13" s="9" t="s">
        <v>38</v>
      </c>
      <c r="D13" s="9" t="s">
        <v>104</v>
      </c>
      <c r="E13" s="10">
        <v>5.8</v>
      </c>
      <c r="F13" s="36"/>
      <c r="G13" s="12" t="s">
        <v>117</v>
      </c>
      <c r="H13" s="13"/>
      <c r="I13" s="14" t="s">
        <v>41</v>
      </c>
      <c r="J13" s="15"/>
      <c r="P13" s="19"/>
    </row>
    <row r="14" ht="14.25" customHeight="1">
      <c r="A14" s="7" t="s">
        <v>46</v>
      </c>
      <c r="B14" s="49" t="s">
        <v>675</v>
      </c>
      <c r="C14" s="9" t="s">
        <v>25</v>
      </c>
      <c r="D14" s="7" t="s">
        <v>110</v>
      </c>
      <c r="E14" s="10">
        <v>18.6</v>
      </c>
      <c r="F14" s="36"/>
      <c r="G14" s="20" t="s">
        <v>139</v>
      </c>
      <c r="H14" s="13"/>
      <c r="I14" s="14" t="s">
        <v>18</v>
      </c>
      <c r="J14" s="15"/>
      <c r="P14" s="19"/>
    </row>
    <row r="15" ht="14.25" customHeight="1">
      <c r="A15" s="7" t="s">
        <v>50</v>
      </c>
      <c r="B15" s="49" t="s">
        <v>677</v>
      </c>
      <c r="C15" s="9" t="s">
        <v>46</v>
      </c>
      <c r="D15" s="9" t="s">
        <v>114</v>
      </c>
      <c r="E15" s="10">
        <v>134.3</v>
      </c>
      <c r="F15" s="36"/>
      <c r="G15" s="12" t="s">
        <v>139</v>
      </c>
      <c r="H15" s="13"/>
      <c r="I15" s="14" t="s">
        <v>678</v>
      </c>
      <c r="J15" s="15"/>
    </row>
    <row r="16" ht="14.25" customHeight="1">
      <c r="A16" s="7" t="s">
        <v>52</v>
      </c>
      <c r="B16" s="49" t="s">
        <v>662</v>
      </c>
      <c r="C16" s="9" t="s">
        <v>103</v>
      </c>
      <c r="D16" s="9" t="s">
        <v>114</v>
      </c>
      <c r="E16" s="10">
        <v>5.8</v>
      </c>
      <c r="F16" s="36"/>
      <c r="G16" s="12" t="s">
        <v>139</v>
      </c>
      <c r="H16" s="13"/>
      <c r="I16" s="14">
        <v>0.0</v>
      </c>
      <c r="J16" s="15"/>
    </row>
    <row r="17" ht="14.25" customHeight="1">
      <c r="A17" s="7" t="s">
        <v>54</v>
      </c>
      <c r="B17" s="49" t="s">
        <v>673</v>
      </c>
      <c r="C17" s="9" t="s">
        <v>680</v>
      </c>
      <c r="D17" s="7" t="s">
        <v>110</v>
      </c>
      <c r="E17" s="10">
        <v>52.9</v>
      </c>
      <c r="F17" s="36"/>
      <c r="G17" s="20" t="s">
        <v>126</v>
      </c>
      <c r="H17" s="13"/>
      <c r="I17" s="14" t="s">
        <v>18</v>
      </c>
      <c r="J17" s="15"/>
    </row>
    <row r="18" ht="14.25" customHeight="1">
      <c r="A18" s="7" t="s">
        <v>56</v>
      </c>
      <c r="B18" s="49" t="s">
        <v>483</v>
      </c>
      <c r="C18" s="9" t="s">
        <v>54</v>
      </c>
      <c r="D18" s="9" t="s">
        <v>104</v>
      </c>
      <c r="E18" s="10">
        <v>9.0</v>
      </c>
      <c r="F18" s="36"/>
      <c r="G18" s="20" t="s">
        <v>126</v>
      </c>
      <c r="H18" s="13"/>
      <c r="I18" s="14" t="s">
        <v>41</v>
      </c>
      <c r="J18" s="15"/>
    </row>
    <row r="19" ht="14.25" customHeight="1">
      <c r="A19" s="7" t="s">
        <v>57</v>
      </c>
      <c r="B19" s="49" t="s">
        <v>484</v>
      </c>
      <c r="C19" s="9" t="s">
        <v>56</v>
      </c>
      <c r="D19" s="7" t="s">
        <v>110</v>
      </c>
      <c r="E19" s="10">
        <v>8.0</v>
      </c>
      <c r="F19" s="36"/>
      <c r="G19" s="12" t="s">
        <v>117</v>
      </c>
      <c r="H19" s="13"/>
      <c r="I19" s="14" t="s">
        <v>681</v>
      </c>
      <c r="J19" s="15"/>
    </row>
    <row r="20" ht="14.25" customHeight="1">
      <c r="A20" s="7" t="s">
        <v>60</v>
      </c>
      <c r="B20" s="49" t="s">
        <v>683</v>
      </c>
      <c r="C20" s="9" t="s">
        <v>57</v>
      </c>
      <c r="D20" s="9" t="s">
        <v>104</v>
      </c>
      <c r="E20" s="10">
        <v>26.9</v>
      </c>
      <c r="F20" s="36"/>
      <c r="G20" s="12" t="s">
        <v>153</v>
      </c>
      <c r="H20" s="13"/>
      <c r="I20" s="14" t="s">
        <v>41</v>
      </c>
      <c r="J20" s="15"/>
    </row>
    <row r="21" ht="14.25" customHeight="1">
      <c r="A21" s="7" t="s">
        <v>63</v>
      </c>
      <c r="B21" s="49" t="s">
        <v>486</v>
      </c>
      <c r="C21" s="9" t="s">
        <v>60</v>
      </c>
      <c r="D21" s="7" t="s">
        <v>110</v>
      </c>
      <c r="E21" s="10">
        <v>29.4</v>
      </c>
      <c r="F21" s="36"/>
      <c r="G21" s="12" t="s">
        <v>174</v>
      </c>
      <c r="H21" s="13"/>
      <c r="I21" s="14" t="s">
        <v>681</v>
      </c>
      <c r="J21" s="15"/>
    </row>
    <row r="22" ht="14.25" customHeight="1">
      <c r="A22" s="7" t="s">
        <v>66</v>
      </c>
      <c r="B22" s="49" t="s">
        <v>327</v>
      </c>
      <c r="C22" s="9" t="s">
        <v>63</v>
      </c>
      <c r="D22" s="9" t="s">
        <v>104</v>
      </c>
      <c r="E22" s="10">
        <v>32.2</v>
      </c>
      <c r="F22" s="12"/>
      <c r="G22" s="12" t="s">
        <v>105</v>
      </c>
      <c r="H22" s="13"/>
      <c r="I22" s="14" t="s">
        <v>41</v>
      </c>
      <c r="J22" s="15"/>
    </row>
    <row r="23" ht="14.25" customHeight="1">
      <c r="A23" s="7" t="s">
        <v>68</v>
      </c>
      <c r="B23" s="49" t="s">
        <v>555</v>
      </c>
      <c r="C23" s="9" t="s">
        <v>66</v>
      </c>
      <c r="D23" s="7" t="s">
        <v>110</v>
      </c>
      <c r="E23" s="10">
        <v>39.6</v>
      </c>
      <c r="F23" s="36"/>
      <c r="G23" s="20" t="s">
        <v>123</v>
      </c>
      <c r="H23" s="13"/>
      <c r="I23" s="14" t="s">
        <v>681</v>
      </c>
      <c r="J23" s="15"/>
    </row>
    <row r="24" ht="14.25" customHeight="1">
      <c r="A24" s="7" t="s">
        <v>70</v>
      </c>
      <c r="B24" s="49" t="s">
        <v>682</v>
      </c>
      <c r="C24" s="9" t="s">
        <v>68</v>
      </c>
      <c r="D24" s="9" t="s">
        <v>114</v>
      </c>
      <c r="E24" s="10">
        <v>108.4</v>
      </c>
      <c r="F24" s="12"/>
      <c r="G24" s="12" t="s">
        <v>156</v>
      </c>
      <c r="H24" s="13"/>
      <c r="I24" s="14" t="s">
        <v>678</v>
      </c>
      <c r="J24" s="15"/>
    </row>
    <row r="25" ht="14.25" customHeight="1">
      <c r="A25" s="7" t="s">
        <v>71</v>
      </c>
      <c r="B25" s="49" t="s">
        <v>685</v>
      </c>
      <c r="C25" s="9" t="s">
        <v>70</v>
      </c>
      <c r="D25" s="9" t="s">
        <v>114</v>
      </c>
      <c r="E25" s="10">
        <v>126.2</v>
      </c>
      <c r="F25" s="12"/>
      <c r="G25" s="12" t="s">
        <v>156</v>
      </c>
      <c r="H25" s="13"/>
      <c r="I25" s="14" t="s">
        <v>666</v>
      </c>
      <c r="J25" s="15"/>
    </row>
    <row r="26" ht="14.25" customHeight="1">
      <c r="A26" s="7" t="s">
        <v>75</v>
      </c>
      <c r="B26" s="49" t="s">
        <v>686</v>
      </c>
      <c r="C26" s="9" t="s">
        <v>71</v>
      </c>
      <c r="D26" s="9" t="s">
        <v>114</v>
      </c>
      <c r="E26" s="10">
        <v>119.1</v>
      </c>
      <c r="F26" s="12"/>
      <c r="G26" s="12" t="s">
        <v>164</v>
      </c>
      <c r="H26" s="13"/>
      <c r="I26" s="14" t="s">
        <v>669</v>
      </c>
      <c r="J26" s="15"/>
    </row>
    <row r="27" ht="14.25" customHeight="1">
      <c r="A27" s="7" t="s">
        <v>76</v>
      </c>
      <c r="B27" s="49" t="s">
        <v>687</v>
      </c>
      <c r="C27" s="9" t="s">
        <v>75</v>
      </c>
      <c r="D27" s="7" t="s">
        <v>110</v>
      </c>
      <c r="E27" s="10">
        <v>54.4</v>
      </c>
      <c r="F27" s="12"/>
      <c r="G27" s="12" t="s">
        <v>169</v>
      </c>
      <c r="H27" s="13"/>
      <c r="I27" s="14" t="s">
        <v>681</v>
      </c>
      <c r="J27" s="15"/>
    </row>
    <row r="28" ht="14.25" customHeight="1">
      <c r="A28" s="9" t="s">
        <v>77</v>
      </c>
      <c r="B28" s="49" t="s">
        <v>743</v>
      </c>
      <c r="C28" s="9" t="s">
        <v>103</v>
      </c>
      <c r="D28" s="9" t="s">
        <v>114</v>
      </c>
      <c r="E28" s="9">
        <v>31.6</v>
      </c>
      <c r="F28" s="12"/>
      <c r="G28" s="12" t="s">
        <v>171</v>
      </c>
      <c r="H28" s="13"/>
      <c r="I28" s="14" t="s">
        <v>661</v>
      </c>
    </row>
    <row r="29" ht="14.25" customHeight="1">
      <c r="A29" s="9" t="s">
        <v>77</v>
      </c>
      <c r="B29" s="49" t="s">
        <v>744</v>
      </c>
      <c r="C29" s="9" t="s">
        <v>103</v>
      </c>
      <c r="D29" s="9" t="s">
        <v>114</v>
      </c>
      <c r="E29" s="9">
        <v>107.5</v>
      </c>
      <c r="F29" s="12"/>
      <c r="G29" s="12" t="s">
        <v>171</v>
      </c>
      <c r="H29" s="13"/>
      <c r="I29" s="14" t="s">
        <v>18</v>
      </c>
    </row>
    <row r="30" ht="14.25" customHeight="1">
      <c r="A30" s="9" t="s">
        <v>77</v>
      </c>
      <c r="B30" s="49" t="s">
        <v>746</v>
      </c>
      <c r="C30" s="9" t="s">
        <v>103</v>
      </c>
      <c r="D30" s="9" t="s">
        <v>114</v>
      </c>
      <c r="E30" s="9">
        <v>73.0</v>
      </c>
      <c r="F30" s="12"/>
      <c r="G30" s="12" t="s">
        <v>171</v>
      </c>
      <c r="H30" s="13"/>
      <c r="I30" s="14" t="s">
        <v>41</v>
      </c>
    </row>
    <row r="31" ht="14.25" customHeight="1">
      <c r="A31" s="9" t="s">
        <v>77</v>
      </c>
      <c r="B31" s="49" t="s">
        <v>745</v>
      </c>
      <c r="C31" s="9" t="s">
        <v>77</v>
      </c>
      <c r="D31" s="9" t="s">
        <v>114</v>
      </c>
      <c r="E31" s="9">
        <v>28.6</v>
      </c>
      <c r="F31" s="12"/>
      <c r="G31" s="12" t="s">
        <v>171</v>
      </c>
      <c r="H31" s="13"/>
      <c r="I31" s="14" t="s">
        <v>663</v>
      </c>
    </row>
    <row r="32" ht="14.25" customHeight="1">
      <c r="A32" s="9" t="s">
        <v>77</v>
      </c>
      <c r="B32" s="49" t="s">
        <v>742</v>
      </c>
      <c r="C32" s="9" t="s">
        <v>77</v>
      </c>
      <c r="D32" s="9" t="s">
        <v>114</v>
      </c>
      <c r="E32" s="9">
        <v>25.8</v>
      </c>
      <c r="F32" s="12"/>
      <c r="G32" s="12" t="s">
        <v>171</v>
      </c>
      <c r="H32" s="13"/>
      <c r="I32" s="14" t="s">
        <v>661</v>
      </c>
    </row>
    <row r="33" ht="14.25" customHeight="1">
      <c r="B33" s="28"/>
      <c r="D33" s="29"/>
      <c r="E33" s="6">
        <f>SUM(E3:E32)*1.21</f>
        <v>1597.321</v>
      </c>
      <c r="G33" s="12"/>
      <c r="H33" s="13"/>
      <c r="I33" s="14"/>
    </row>
    <row r="34" ht="14.25" customHeight="1">
      <c r="B34" s="28"/>
      <c r="D34" s="28"/>
    </row>
    <row r="35" ht="14.25" customHeight="1">
      <c r="B35" s="28"/>
      <c r="D35" s="28"/>
    </row>
    <row r="36" ht="14.25" customHeight="1">
      <c r="B36" s="28"/>
      <c r="D36" s="51"/>
    </row>
    <row r="37" ht="14.25" customHeight="1">
      <c r="B37" s="28"/>
      <c r="D37" s="33"/>
    </row>
    <row r="38" ht="14.25" customHeight="1">
      <c r="B38" s="28"/>
      <c r="D38" s="28"/>
    </row>
    <row r="39" ht="14.25" customHeight="1">
      <c r="B39" s="28" t="s">
        <v>89</v>
      </c>
      <c r="D39" s="29">
        <v>3.0</v>
      </c>
    </row>
    <row r="40" ht="14.25" customHeight="1">
      <c r="B40" s="28" t="s">
        <v>90</v>
      </c>
      <c r="D40" s="29">
        <v>1.0</v>
      </c>
    </row>
    <row r="41" ht="14.25" customHeight="1">
      <c r="B41" s="28" t="s">
        <v>91</v>
      </c>
      <c r="D41" s="29">
        <v>1.0</v>
      </c>
    </row>
    <row r="42" ht="14.25" customHeight="1">
      <c r="B42" s="28" t="s">
        <v>92</v>
      </c>
      <c r="D42" s="30">
        <f>+D41*D40*D39</f>
        <v>3</v>
      </c>
    </row>
    <row r="43" ht="14.25" customHeight="1">
      <c r="B43" s="28" t="s">
        <v>93</v>
      </c>
      <c r="D43" s="30">
        <f>+D42*3600</f>
        <v>10800</v>
      </c>
    </row>
    <row r="44" ht="14.25" customHeight="1">
      <c r="B44" s="28" t="s">
        <v>4</v>
      </c>
      <c r="D44" s="31">
        <f>E33</f>
        <v>1597.321</v>
      </c>
    </row>
    <row r="45" ht="14.25" customHeight="1">
      <c r="B45" s="28" t="s">
        <v>94</v>
      </c>
      <c r="D45" s="32">
        <f>+D43/D44</f>
        <v>6.761320987</v>
      </c>
      <c r="E45" s="28" t="s">
        <v>95</v>
      </c>
      <c r="F45" s="6">
        <f>D45*0.9</f>
        <v>6.085188888</v>
      </c>
    </row>
    <row r="46" ht="14.25" customHeight="1">
      <c r="B46" s="28"/>
      <c r="D46" s="28"/>
    </row>
    <row r="47" ht="14.25" customHeight="1">
      <c r="B47" s="28" t="s">
        <v>96</v>
      </c>
      <c r="D47" s="28" t="s">
        <v>97</v>
      </c>
    </row>
    <row r="48" ht="14.25" customHeight="1">
      <c r="B48" s="28" t="s">
        <v>98</v>
      </c>
      <c r="D48" s="29">
        <v>105.9</v>
      </c>
    </row>
    <row r="49" ht="14.25" customHeight="1">
      <c r="B49" s="28" t="s">
        <v>99</v>
      </c>
      <c r="D49" s="29">
        <f>D48*D39</f>
        <v>317.7</v>
      </c>
    </row>
    <row r="50" ht="14.25" customHeight="1">
      <c r="B50" s="28" t="s">
        <v>95</v>
      </c>
      <c r="D50" s="33">
        <f>+D43/D49</f>
        <v>33.99433428</v>
      </c>
    </row>
    <row r="51" ht="14.25" customHeight="1">
      <c r="B51" s="28"/>
      <c r="D51" s="28"/>
    </row>
    <row r="52" ht="14.25" customHeight="1">
      <c r="B52" s="28" t="s">
        <v>100</v>
      </c>
      <c r="D52" s="33">
        <f>+D50*0.85</f>
        <v>28.89518414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3"/>
  <printOptions/>
  <pageMargins bottom="0.75" footer="0.0" header="0.0" left="0.7" right="0.7" top="0.75"/>
  <pageSetup orientation="landscape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4.0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8.57"/>
    <col customWidth="1" min="15" max="26" width="10.71"/>
  </cols>
  <sheetData>
    <row r="1" ht="14.25" customHeight="1">
      <c r="A1" s="26" t="s">
        <v>696</v>
      </c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747</v>
      </c>
      <c r="C3" s="9" t="s">
        <v>103</v>
      </c>
      <c r="D3" s="9" t="s">
        <v>114</v>
      </c>
      <c r="E3" s="10">
        <v>94.8</v>
      </c>
      <c r="F3" s="12"/>
      <c r="G3" s="12" t="s">
        <v>105</v>
      </c>
      <c r="H3" s="13"/>
      <c r="I3" s="14" t="s">
        <v>696</v>
      </c>
      <c r="J3" s="15"/>
      <c r="K3" s="4"/>
    </row>
    <row r="4" ht="14.25" customHeight="1">
      <c r="A4" s="7" t="s">
        <v>16</v>
      </c>
      <c r="B4" s="49" t="s">
        <v>749</v>
      </c>
      <c r="C4" s="9" t="s">
        <v>10</v>
      </c>
      <c r="D4" s="9" t="s">
        <v>114</v>
      </c>
      <c r="E4" s="10">
        <v>51.6</v>
      </c>
      <c r="F4" s="12"/>
      <c r="G4" s="12" t="s">
        <v>105</v>
      </c>
      <c r="H4" s="13"/>
      <c r="I4" s="14" t="s">
        <v>696</v>
      </c>
      <c r="J4" s="15"/>
      <c r="K4" s="4"/>
    </row>
    <row r="5" ht="14.25" customHeight="1">
      <c r="A5" s="7" t="s">
        <v>20</v>
      </c>
      <c r="B5" s="49" t="s">
        <v>751</v>
      </c>
      <c r="C5" s="9" t="s">
        <v>103</v>
      </c>
      <c r="D5" s="9" t="s">
        <v>114</v>
      </c>
      <c r="E5" s="10">
        <v>95.0</v>
      </c>
      <c r="F5" s="12"/>
      <c r="G5" s="12" t="s">
        <v>105</v>
      </c>
      <c r="H5" s="13"/>
      <c r="I5" s="14" t="s">
        <v>218</v>
      </c>
      <c r="J5" s="15"/>
      <c r="K5" s="4"/>
    </row>
    <row r="6" ht="14.25" customHeight="1">
      <c r="A6" s="7" t="s">
        <v>24</v>
      </c>
      <c r="B6" s="49" t="s">
        <v>750</v>
      </c>
      <c r="C6" s="9" t="s">
        <v>20</v>
      </c>
      <c r="D6" s="7" t="s">
        <v>110</v>
      </c>
      <c r="E6" s="10">
        <v>107.5</v>
      </c>
      <c r="F6" s="12"/>
      <c r="G6" s="12" t="s">
        <v>117</v>
      </c>
      <c r="H6" s="13"/>
      <c r="I6" s="14" t="s">
        <v>715</v>
      </c>
      <c r="J6" s="15"/>
      <c r="K6" s="5"/>
    </row>
    <row r="7" ht="14.25" customHeight="1">
      <c r="A7" s="7" t="s">
        <v>25</v>
      </c>
      <c r="B7" s="49" t="s">
        <v>668</v>
      </c>
      <c r="C7" s="9" t="s">
        <v>16</v>
      </c>
      <c r="D7" s="9" t="s">
        <v>114</v>
      </c>
      <c r="E7" s="10">
        <v>101.7</v>
      </c>
      <c r="F7" s="12"/>
      <c r="G7" s="12" t="s">
        <v>117</v>
      </c>
      <c r="H7" s="13"/>
      <c r="I7" s="14" t="s">
        <v>696</v>
      </c>
      <c r="J7" s="15"/>
      <c r="K7" s="5"/>
    </row>
    <row r="8" ht="14.25" customHeight="1">
      <c r="A8" s="7" t="s">
        <v>28</v>
      </c>
      <c r="B8" s="49" t="s">
        <v>674</v>
      </c>
      <c r="C8" s="9" t="s">
        <v>16</v>
      </c>
      <c r="D8" s="9" t="s">
        <v>114</v>
      </c>
      <c r="E8" s="10">
        <v>68.6</v>
      </c>
      <c r="F8" s="36"/>
      <c r="G8" s="12" t="s">
        <v>123</v>
      </c>
      <c r="H8" s="13"/>
      <c r="I8" s="14" t="s">
        <v>695</v>
      </c>
      <c r="J8" s="15"/>
      <c r="K8" s="5"/>
      <c r="P8" s="19"/>
    </row>
    <row r="9" ht="14.25" customHeight="1">
      <c r="A9" s="7" t="s">
        <v>32</v>
      </c>
      <c r="B9" s="49" t="s">
        <v>671</v>
      </c>
      <c r="C9" s="9" t="s">
        <v>103</v>
      </c>
      <c r="D9" s="9" t="s">
        <v>114</v>
      </c>
      <c r="E9" s="10">
        <v>101.4</v>
      </c>
      <c r="F9" s="36"/>
      <c r="G9" s="12" t="s">
        <v>126</v>
      </c>
      <c r="H9" s="13"/>
      <c r="I9" s="14" t="s">
        <v>218</v>
      </c>
      <c r="J9" s="15"/>
      <c r="K9" s="5"/>
      <c r="P9" s="19"/>
    </row>
    <row r="10" ht="14.25" customHeight="1">
      <c r="A10" s="7" t="s">
        <v>34</v>
      </c>
      <c r="B10" s="49" t="s">
        <v>752</v>
      </c>
      <c r="C10" s="9" t="s">
        <v>103</v>
      </c>
      <c r="D10" s="9" t="s">
        <v>114</v>
      </c>
      <c r="E10" s="10">
        <v>101.4</v>
      </c>
      <c r="F10" s="12"/>
      <c r="G10" s="12" t="s">
        <v>105</v>
      </c>
      <c r="H10" s="13"/>
      <c r="I10" s="14" t="s">
        <v>715</v>
      </c>
      <c r="J10" s="15"/>
      <c r="K10" s="5"/>
      <c r="P10" s="19"/>
    </row>
    <row r="11" ht="14.25" customHeight="1">
      <c r="A11" s="7" t="s">
        <v>36</v>
      </c>
      <c r="B11" s="49" t="s">
        <v>44</v>
      </c>
      <c r="C11" s="9" t="s">
        <v>103</v>
      </c>
      <c r="D11" s="9" t="s">
        <v>114</v>
      </c>
      <c r="E11" s="10">
        <v>43.0</v>
      </c>
      <c r="F11" s="36"/>
      <c r="G11" s="12" t="s">
        <v>123</v>
      </c>
      <c r="H11" s="13"/>
      <c r="I11" s="14" t="s">
        <v>695</v>
      </c>
      <c r="J11" s="15"/>
      <c r="K11" s="5"/>
      <c r="P11" s="19"/>
    </row>
    <row r="12" ht="14.25" customHeight="1">
      <c r="A12" s="7" t="s">
        <v>38</v>
      </c>
      <c r="B12" s="49" t="s">
        <v>667</v>
      </c>
      <c r="C12" s="9" t="s">
        <v>103</v>
      </c>
      <c r="D12" s="9" t="s">
        <v>114</v>
      </c>
      <c r="E12" s="10">
        <v>22.6</v>
      </c>
      <c r="F12" s="36"/>
      <c r="G12" s="12" t="s">
        <v>123</v>
      </c>
      <c r="H12" s="13"/>
      <c r="I12" s="14" t="s">
        <v>695</v>
      </c>
      <c r="J12" s="15"/>
      <c r="K12" s="5"/>
      <c r="P12" s="19"/>
    </row>
    <row r="13" ht="14.25" customHeight="1">
      <c r="A13" s="7" t="s">
        <v>43</v>
      </c>
      <c r="B13" s="49" t="s">
        <v>675</v>
      </c>
      <c r="C13" s="9" t="s">
        <v>36</v>
      </c>
      <c r="D13" s="7" t="s">
        <v>110</v>
      </c>
      <c r="E13" s="10">
        <v>36.3</v>
      </c>
      <c r="F13" s="36"/>
      <c r="G13" s="12" t="s">
        <v>117</v>
      </c>
      <c r="H13" s="13"/>
      <c r="I13" s="14" t="s">
        <v>715</v>
      </c>
      <c r="J13" s="15"/>
      <c r="P13" s="19"/>
    </row>
    <row r="14" ht="14.25" customHeight="1">
      <c r="A14" s="7" t="s">
        <v>46</v>
      </c>
      <c r="B14" s="49" t="s">
        <v>677</v>
      </c>
      <c r="C14" s="9" t="s">
        <v>756</v>
      </c>
      <c r="D14" s="9" t="s">
        <v>114</v>
      </c>
      <c r="E14" s="10">
        <v>203.5</v>
      </c>
      <c r="F14" s="36"/>
      <c r="G14" s="20" t="s">
        <v>139</v>
      </c>
      <c r="H14" s="13"/>
      <c r="I14" s="14" t="s">
        <v>695</v>
      </c>
      <c r="J14" s="15"/>
      <c r="P14" s="19"/>
    </row>
    <row r="15" ht="14.25" customHeight="1">
      <c r="A15" s="7" t="s">
        <v>50</v>
      </c>
      <c r="B15" s="49" t="s">
        <v>662</v>
      </c>
      <c r="C15" s="9" t="s">
        <v>103</v>
      </c>
      <c r="D15" s="9" t="s">
        <v>114</v>
      </c>
      <c r="E15" s="10">
        <v>5.8</v>
      </c>
      <c r="F15" s="36"/>
      <c r="G15" s="12" t="s">
        <v>139</v>
      </c>
      <c r="H15" s="13"/>
      <c r="I15" s="14" t="s">
        <v>695</v>
      </c>
      <c r="J15" s="15"/>
    </row>
    <row r="16" ht="14.25" customHeight="1">
      <c r="A16" s="7" t="s">
        <v>52</v>
      </c>
      <c r="B16" s="49" t="s">
        <v>665</v>
      </c>
      <c r="C16" s="9" t="s">
        <v>103</v>
      </c>
      <c r="D16" s="9" t="s">
        <v>114</v>
      </c>
      <c r="E16" s="10">
        <v>69.4</v>
      </c>
      <c r="F16" s="36"/>
      <c r="G16" s="12" t="s">
        <v>139</v>
      </c>
      <c r="H16" s="13"/>
      <c r="I16" s="14" t="s">
        <v>696</v>
      </c>
      <c r="J16" s="15"/>
    </row>
    <row r="17" ht="14.25" customHeight="1">
      <c r="A17" s="7" t="s">
        <v>54</v>
      </c>
      <c r="B17" s="49" t="s">
        <v>757</v>
      </c>
      <c r="C17" s="9" t="s">
        <v>25</v>
      </c>
      <c r="D17" s="9" t="s">
        <v>114</v>
      </c>
      <c r="E17" s="10">
        <v>94.8</v>
      </c>
      <c r="F17" s="36"/>
      <c r="G17" s="20" t="s">
        <v>126</v>
      </c>
      <c r="H17" s="13"/>
      <c r="I17" s="14" t="s">
        <v>696</v>
      </c>
      <c r="J17" s="15"/>
    </row>
    <row r="18" ht="14.25" customHeight="1">
      <c r="A18" s="7" t="s">
        <v>56</v>
      </c>
      <c r="B18" s="49" t="s">
        <v>754</v>
      </c>
      <c r="C18" s="9" t="s">
        <v>28</v>
      </c>
      <c r="D18" s="9" t="s">
        <v>114</v>
      </c>
      <c r="E18" s="10">
        <v>47.9</v>
      </c>
      <c r="F18" s="36"/>
      <c r="G18" s="20" t="s">
        <v>126</v>
      </c>
      <c r="H18" s="13"/>
      <c r="I18" s="14" t="s">
        <v>715</v>
      </c>
      <c r="J18" s="15"/>
    </row>
    <row r="19" ht="14.25" customHeight="1">
      <c r="A19" s="7" t="s">
        <v>57</v>
      </c>
      <c r="B19" s="49" t="s">
        <v>483</v>
      </c>
      <c r="C19" s="9" t="s">
        <v>56</v>
      </c>
      <c r="D19" s="9" t="s">
        <v>104</v>
      </c>
      <c r="E19" s="10">
        <v>22.2</v>
      </c>
      <c r="F19" s="36"/>
      <c r="G19" s="12" t="s">
        <v>117</v>
      </c>
      <c r="H19" s="13"/>
      <c r="I19" s="14" t="s">
        <v>715</v>
      </c>
      <c r="J19" s="15"/>
    </row>
    <row r="20" ht="14.25" customHeight="1">
      <c r="A20" s="7" t="s">
        <v>60</v>
      </c>
      <c r="B20" s="49" t="s">
        <v>484</v>
      </c>
      <c r="C20" s="9" t="s">
        <v>57</v>
      </c>
      <c r="D20" s="7" t="s">
        <v>110</v>
      </c>
      <c r="E20" s="10">
        <v>29.4</v>
      </c>
      <c r="F20" s="36"/>
      <c r="G20" s="12" t="s">
        <v>153</v>
      </c>
      <c r="H20" s="13"/>
      <c r="I20" s="14" t="s">
        <v>218</v>
      </c>
      <c r="J20" s="15"/>
    </row>
    <row r="21" ht="14.25" customHeight="1">
      <c r="A21" s="7" t="s">
        <v>63</v>
      </c>
      <c r="B21" s="49" t="s">
        <v>753</v>
      </c>
      <c r="C21" s="9" t="s">
        <v>60</v>
      </c>
      <c r="D21" s="9" t="s">
        <v>104</v>
      </c>
      <c r="E21" s="10">
        <v>59.5</v>
      </c>
      <c r="F21" s="36"/>
      <c r="G21" s="12" t="s">
        <v>174</v>
      </c>
      <c r="H21" s="13"/>
      <c r="I21" s="14" t="s">
        <v>715</v>
      </c>
      <c r="J21" s="15"/>
    </row>
    <row r="22" ht="14.25" customHeight="1">
      <c r="A22" s="7" t="s">
        <v>66</v>
      </c>
      <c r="B22" s="49" t="s">
        <v>486</v>
      </c>
      <c r="C22" s="9" t="s">
        <v>63</v>
      </c>
      <c r="D22" s="7" t="s">
        <v>110</v>
      </c>
      <c r="E22" s="10">
        <v>56.5</v>
      </c>
      <c r="F22" s="12"/>
      <c r="G22" s="12" t="s">
        <v>105</v>
      </c>
      <c r="H22" s="13"/>
      <c r="I22" s="14" t="s">
        <v>218</v>
      </c>
      <c r="J22" s="15"/>
    </row>
    <row r="23" ht="14.25" customHeight="1">
      <c r="A23" s="7" t="s">
        <v>68</v>
      </c>
      <c r="B23" s="49" t="s">
        <v>748</v>
      </c>
      <c r="C23" s="9" t="s">
        <v>66</v>
      </c>
      <c r="D23" s="9" t="s">
        <v>104</v>
      </c>
      <c r="E23" s="10">
        <v>88.0</v>
      </c>
      <c r="F23" s="36"/>
      <c r="G23" s="20" t="s">
        <v>123</v>
      </c>
      <c r="H23" s="13"/>
      <c r="I23" s="14" t="s">
        <v>715</v>
      </c>
      <c r="J23" s="15"/>
    </row>
    <row r="24" ht="14.25" customHeight="1">
      <c r="A24" s="7" t="s">
        <v>70</v>
      </c>
      <c r="B24" s="49" t="s">
        <v>555</v>
      </c>
      <c r="C24" s="9" t="s">
        <v>68</v>
      </c>
      <c r="D24" s="7" t="s">
        <v>110</v>
      </c>
      <c r="E24" s="10">
        <v>70.8</v>
      </c>
      <c r="F24" s="12"/>
      <c r="G24" s="12" t="s">
        <v>156</v>
      </c>
      <c r="H24" s="13"/>
      <c r="I24" s="14" t="s">
        <v>218</v>
      </c>
      <c r="J24" s="15"/>
    </row>
    <row r="25" ht="14.25" customHeight="1">
      <c r="A25" s="7" t="s">
        <v>71</v>
      </c>
      <c r="B25" s="49" t="s">
        <v>758</v>
      </c>
      <c r="C25" s="9" t="s">
        <v>70</v>
      </c>
      <c r="D25" s="9" t="s">
        <v>114</v>
      </c>
      <c r="E25" s="10">
        <v>203.1</v>
      </c>
      <c r="F25" s="12"/>
      <c r="G25" s="12" t="s">
        <v>156</v>
      </c>
      <c r="H25" s="13"/>
      <c r="I25" s="14" t="s">
        <v>695</v>
      </c>
      <c r="J25" s="15"/>
    </row>
    <row r="26" ht="14.25" customHeight="1">
      <c r="A26" s="7" t="s">
        <v>75</v>
      </c>
      <c r="B26" s="49" t="s">
        <v>755</v>
      </c>
      <c r="C26" s="9" t="s">
        <v>71</v>
      </c>
      <c r="D26" s="9" t="s">
        <v>114</v>
      </c>
      <c r="E26" s="10">
        <v>266.6</v>
      </c>
      <c r="F26" s="12"/>
      <c r="G26" s="12" t="s">
        <v>164</v>
      </c>
      <c r="H26" s="13"/>
      <c r="I26" s="14" t="s">
        <v>696</v>
      </c>
      <c r="J26" s="15"/>
    </row>
    <row r="27" ht="14.25" customHeight="1">
      <c r="A27" s="7" t="s">
        <v>76</v>
      </c>
      <c r="B27" s="49" t="s">
        <v>759</v>
      </c>
      <c r="C27" s="9" t="s">
        <v>75</v>
      </c>
      <c r="D27" s="9" t="s">
        <v>114</v>
      </c>
      <c r="E27" s="10">
        <v>83.2</v>
      </c>
      <c r="F27" s="12"/>
      <c r="G27" s="12" t="s">
        <v>169</v>
      </c>
      <c r="H27" s="13"/>
      <c r="I27" s="14" t="s">
        <v>218</v>
      </c>
      <c r="J27" s="15"/>
    </row>
    <row r="28" ht="14.25" customHeight="1">
      <c r="A28" s="9" t="s">
        <v>77</v>
      </c>
      <c r="B28" s="49" t="s">
        <v>687</v>
      </c>
      <c r="C28" s="9" t="s">
        <v>76</v>
      </c>
      <c r="D28" s="7" t="s">
        <v>110</v>
      </c>
      <c r="E28" s="10">
        <v>28.5</v>
      </c>
      <c r="F28" s="12"/>
      <c r="G28" s="12" t="s">
        <v>171</v>
      </c>
      <c r="H28" s="13"/>
      <c r="I28" s="14" t="s">
        <v>218</v>
      </c>
    </row>
    <row r="29" ht="14.25" customHeight="1">
      <c r="A29" s="9" t="s">
        <v>77</v>
      </c>
      <c r="B29" s="49"/>
      <c r="C29" s="9"/>
      <c r="D29" s="9"/>
      <c r="E29" s="9"/>
      <c r="F29" s="12"/>
      <c r="G29" s="12" t="s">
        <v>171</v>
      </c>
      <c r="H29" s="13"/>
      <c r="I29" s="14"/>
    </row>
    <row r="30" ht="14.25" customHeight="1">
      <c r="A30" s="9" t="s">
        <v>77</v>
      </c>
      <c r="B30" s="49"/>
      <c r="C30" s="9"/>
      <c r="D30" s="9"/>
      <c r="E30" s="9"/>
      <c r="F30" s="12"/>
      <c r="G30" s="12" t="s">
        <v>171</v>
      </c>
      <c r="H30" s="13"/>
      <c r="I30" s="14"/>
    </row>
    <row r="31" ht="14.25" customHeight="1">
      <c r="A31" s="9" t="s">
        <v>77</v>
      </c>
      <c r="B31" s="49"/>
      <c r="C31" s="9"/>
      <c r="D31" s="9"/>
      <c r="E31" s="9"/>
      <c r="F31" s="12"/>
      <c r="G31" s="12" t="s">
        <v>171</v>
      </c>
      <c r="H31" s="13"/>
      <c r="I31" s="14"/>
    </row>
    <row r="32" ht="14.25" customHeight="1">
      <c r="A32" s="9" t="s">
        <v>77</v>
      </c>
      <c r="B32" s="49"/>
      <c r="C32" s="9"/>
      <c r="D32" s="9"/>
      <c r="E32" s="9"/>
      <c r="F32" s="12"/>
      <c r="G32" s="12" t="s">
        <v>171</v>
      </c>
      <c r="H32" s="13"/>
      <c r="I32" s="14"/>
    </row>
    <row r="33" ht="14.25" customHeight="1">
      <c r="B33" s="28"/>
      <c r="D33" s="29"/>
      <c r="E33" s="6">
        <f>SUM(E3:E32)*1.21</f>
        <v>2605.251</v>
      </c>
      <c r="G33" s="12"/>
      <c r="H33" s="13"/>
      <c r="I33" s="14"/>
    </row>
    <row r="34" ht="14.25" customHeight="1">
      <c r="B34" s="28"/>
      <c r="D34" s="28"/>
      <c r="N34" s="17"/>
    </row>
    <row r="35" ht="14.25" customHeight="1">
      <c r="B35" s="28"/>
      <c r="D35" s="28"/>
      <c r="N35" s="17"/>
    </row>
    <row r="36" ht="14.25" customHeight="1">
      <c r="B36" s="28"/>
      <c r="D36" s="51"/>
      <c r="N36" s="17"/>
    </row>
    <row r="37" ht="14.25" customHeight="1">
      <c r="B37" s="28"/>
      <c r="D37" s="33"/>
      <c r="N37" s="17"/>
    </row>
    <row r="38" ht="14.25" customHeight="1">
      <c r="B38" s="28"/>
      <c r="D38" s="28"/>
      <c r="N38" s="17"/>
    </row>
    <row r="39" ht="14.25" customHeight="1">
      <c r="B39" s="28" t="s">
        <v>89</v>
      </c>
      <c r="D39" s="29">
        <v>3.0</v>
      </c>
      <c r="N39" s="17"/>
    </row>
    <row r="40" ht="14.25" customHeight="1">
      <c r="B40" s="28" t="s">
        <v>90</v>
      </c>
      <c r="D40" s="29">
        <v>1.0</v>
      </c>
    </row>
    <row r="41" ht="14.25" customHeight="1">
      <c r="B41" s="28" t="s">
        <v>91</v>
      </c>
      <c r="D41" s="29">
        <v>1.0</v>
      </c>
    </row>
    <row r="42" ht="14.25" customHeight="1">
      <c r="B42" s="28" t="s">
        <v>92</v>
      </c>
      <c r="D42" s="30">
        <f>+D41*D40*D39</f>
        <v>3</v>
      </c>
    </row>
    <row r="43" ht="14.25" customHeight="1">
      <c r="B43" s="28" t="s">
        <v>93</v>
      </c>
      <c r="D43" s="30">
        <f>+D42*3600</f>
        <v>10800</v>
      </c>
    </row>
    <row r="44" ht="14.25" customHeight="1">
      <c r="B44" s="28" t="s">
        <v>4</v>
      </c>
      <c r="D44" s="31">
        <f>E33</f>
        <v>2605.251</v>
      </c>
    </row>
    <row r="45" ht="14.25" customHeight="1">
      <c r="B45" s="28" t="s">
        <v>94</v>
      </c>
      <c r="D45" s="32">
        <f>+D43/D44</f>
        <v>4.145473891</v>
      </c>
      <c r="E45" s="28" t="s">
        <v>95</v>
      </c>
      <c r="F45" s="6">
        <f>D45*0.9</f>
        <v>3.730926502</v>
      </c>
    </row>
    <row r="46" ht="14.25" customHeight="1">
      <c r="B46" s="28"/>
      <c r="D46" s="28"/>
    </row>
    <row r="47" ht="14.25" customHeight="1">
      <c r="B47" s="28" t="s">
        <v>96</v>
      </c>
      <c r="D47" s="28" t="s">
        <v>97</v>
      </c>
    </row>
    <row r="48" ht="14.25" customHeight="1">
      <c r="B48" s="28" t="s">
        <v>98</v>
      </c>
      <c r="D48" s="29">
        <v>105.9</v>
      </c>
    </row>
    <row r="49" ht="14.25" customHeight="1">
      <c r="B49" s="28" t="s">
        <v>99</v>
      </c>
      <c r="D49" s="29">
        <f>D48*D39</f>
        <v>317.7</v>
      </c>
    </row>
    <row r="50" ht="14.25" customHeight="1">
      <c r="B50" s="28" t="s">
        <v>95</v>
      </c>
      <c r="D50" s="33">
        <f>+D43/D49</f>
        <v>33.99433428</v>
      </c>
    </row>
    <row r="51" ht="14.25" customHeight="1">
      <c r="B51" s="28"/>
      <c r="D51" s="28"/>
    </row>
    <row r="52" ht="14.25" customHeight="1">
      <c r="B52" s="28" t="s">
        <v>100</v>
      </c>
      <c r="D52" s="33">
        <f>+D50*0.85</f>
        <v>28.89518414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3"/>
  <printOptions/>
  <pageMargins bottom="0.75" footer="0.0" header="0.0" left="0.7" right="0.7" top="0.75"/>
  <pageSetup orientation="landscape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7.14"/>
    <col customWidth="1" min="3" max="3" width="14.0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8.57"/>
    <col customWidth="1" min="15" max="26" width="10.71"/>
  </cols>
  <sheetData>
    <row r="1" ht="14.25" customHeight="1">
      <c r="A1" s="26" t="s">
        <v>696</v>
      </c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543</v>
      </c>
      <c r="C3" s="9" t="s">
        <v>103</v>
      </c>
      <c r="D3" s="9" t="s">
        <v>114</v>
      </c>
      <c r="E3" s="10">
        <v>219.2</v>
      </c>
      <c r="F3" s="12"/>
      <c r="G3" s="12" t="s">
        <v>105</v>
      </c>
      <c r="H3" s="13"/>
      <c r="I3" s="14" t="s">
        <v>760</v>
      </c>
      <c r="J3" s="15"/>
      <c r="K3" s="4"/>
    </row>
    <row r="4" ht="14.25" customHeight="1">
      <c r="A4" s="7" t="s">
        <v>16</v>
      </c>
      <c r="B4" s="49" t="s">
        <v>762</v>
      </c>
      <c r="C4" s="9" t="s">
        <v>10</v>
      </c>
      <c r="D4" s="9" t="s">
        <v>104</v>
      </c>
      <c r="E4" s="10">
        <v>7.4</v>
      </c>
      <c r="F4" s="12"/>
      <c r="G4" s="12" t="s">
        <v>105</v>
      </c>
      <c r="H4" s="13"/>
      <c r="I4" s="14" t="s">
        <v>763</v>
      </c>
      <c r="J4" s="15"/>
      <c r="K4" s="4"/>
    </row>
    <row r="5" ht="14.25" customHeight="1">
      <c r="A5" s="7" t="s">
        <v>20</v>
      </c>
      <c r="B5" s="49" t="s">
        <v>747</v>
      </c>
      <c r="C5" s="9" t="s">
        <v>16</v>
      </c>
      <c r="D5" s="9" t="s">
        <v>114</v>
      </c>
      <c r="E5" s="10">
        <v>99.2</v>
      </c>
      <c r="F5" s="12"/>
      <c r="G5" s="12" t="s">
        <v>105</v>
      </c>
      <c r="H5" s="13"/>
      <c r="I5" s="14" t="s">
        <v>763</v>
      </c>
      <c r="J5" s="15"/>
      <c r="K5" s="4"/>
    </row>
    <row r="6" ht="14.25" customHeight="1">
      <c r="A6" s="7" t="s">
        <v>24</v>
      </c>
      <c r="B6" s="49" t="s">
        <v>765</v>
      </c>
      <c r="C6" s="9" t="s">
        <v>20</v>
      </c>
      <c r="D6" s="7" t="s">
        <v>110</v>
      </c>
      <c r="E6" s="10">
        <v>440.0</v>
      </c>
      <c r="F6" s="12"/>
      <c r="G6" s="12" t="s">
        <v>117</v>
      </c>
      <c r="H6" s="13"/>
      <c r="I6" s="14" t="s">
        <v>766</v>
      </c>
      <c r="J6" s="15"/>
      <c r="K6" s="5"/>
    </row>
    <row r="7" ht="14.25" customHeight="1">
      <c r="A7" s="7" t="s">
        <v>25</v>
      </c>
      <c r="B7" s="49" t="s">
        <v>768</v>
      </c>
      <c r="C7" s="9" t="s">
        <v>24</v>
      </c>
      <c r="D7" s="9" t="s">
        <v>114</v>
      </c>
      <c r="E7" s="10">
        <v>20.7</v>
      </c>
      <c r="F7" s="12"/>
      <c r="G7" s="12" t="s">
        <v>117</v>
      </c>
      <c r="H7" s="13"/>
      <c r="I7" s="14" t="s">
        <v>760</v>
      </c>
      <c r="J7" s="15"/>
      <c r="K7" s="5"/>
    </row>
    <row r="8" ht="14.25" customHeight="1">
      <c r="A8" s="7" t="s">
        <v>28</v>
      </c>
      <c r="B8" s="49" t="s">
        <v>767</v>
      </c>
      <c r="C8" s="9" t="s">
        <v>25</v>
      </c>
      <c r="D8" s="9" t="s">
        <v>104</v>
      </c>
      <c r="E8" s="10">
        <v>14.2</v>
      </c>
      <c r="F8" s="36"/>
      <c r="G8" s="12" t="s">
        <v>123</v>
      </c>
      <c r="H8" s="13"/>
      <c r="I8" s="14" t="s">
        <v>760</v>
      </c>
      <c r="J8" s="15"/>
      <c r="K8" s="5"/>
      <c r="P8" s="19"/>
    </row>
    <row r="9" ht="14.25" customHeight="1">
      <c r="A9" s="7" t="s">
        <v>32</v>
      </c>
      <c r="B9" s="49" t="s">
        <v>770</v>
      </c>
      <c r="C9" s="9" t="s">
        <v>24</v>
      </c>
      <c r="D9" s="7" t="s">
        <v>110</v>
      </c>
      <c r="E9" s="10"/>
      <c r="F9" s="36"/>
      <c r="G9" s="12" t="s">
        <v>126</v>
      </c>
      <c r="H9" s="13"/>
      <c r="I9" s="14" t="s">
        <v>766</v>
      </c>
      <c r="J9" s="15"/>
      <c r="K9" s="5"/>
      <c r="P9" s="19"/>
    </row>
    <row r="10" ht="14.25" customHeight="1">
      <c r="A10" s="7" t="s">
        <v>34</v>
      </c>
      <c r="B10" s="49" t="s">
        <v>761</v>
      </c>
      <c r="C10" s="9" t="s">
        <v>103</v>
      </c>
      <c r="D10" s="9" t="s">
        <v>114</v>
      </c>
      <c r="E10" s="10">
        <v>102.5</v>
      </c>
      <c r="F10" s="12"/>
      <c r="G10" s="12" t="s">
        <v>105</v>
      </c>
      <c r="H10" s="13"/>
      <c r="I10" s="14" t="s">
        <v>760</v>
      </c>
      <c r="J10" s="15"/>
      <c r="K10" s="5"/>
      <c r="P10" s="19"/>
    </row>
    <row r="11" ht="14.25" customHeight="1">
      <c r="A11" s="7" t="s">
        <v>36</v>
      </c>
      <c r="B11" s="49" t="s">
        <v>771</v>
      </c>
      <c r="C11" s="9" t="s">
        <v>103</v>
      </c>
      <c r="D11" s="7" t="s">
        <v>110</v>
      </c>
      <c r="E11" s="10">
        <v>78.8</v>
      </c>
      <c r="F11" s="36"/>
      <c r="G11" s="12" t="s">
        <v>123</v>
      </c>
      <c r="H11" s="13"/>
      <c r="I11" s="14" t="s">
        <v>766</v>
      </c>
      <c r="J11" s="15"/>
      <c r="K11" s="5"/>
      <c r="P11" s="19"/>
    </row>
    <row r="12" ht="14.25" customHeight="1">
      <c r="A12" s="7" t="s">
        <v>38</v>
      </c>
      <c r="B12" s="49" t="s">
        <v>769</v>
      </c>
      <c r="C12" s="9" t="s">
        <v>36</v>
      </c>
      <c r="D12" s="9" t="s">
        <v>114</v>
      </c>
      <c r="E12" s="10">
        <v>97.4</v>
      </c>
      <c r="F12" s="36"/>
      <c r="G12" s="12" t="s">
        <v>123</v>
      </c>
      <c r="H12" s="13"/>
      <c r="I12" s="14" t="s">
        <v>760</v>
      </c>
      <c r="J12" s="15"/>
      <c r="K12" s="5"/>
      <c r="P12" s="19"/>
    </row>
    <row r="13" ht="14.25" customHeight="1">
      <c r="A13" s="7" t="s">
        <v>43</v>
      </c>
      <c r="B13" s="49" t="s">
        <v>774</v>
      </c>
      <c r="C13" s="9" t="s">
        <v>38</v>
      </c>
      <c r="D13" s="9" t="s">
        <v>104</v>
      </c>
      <c r="E13" s="10">
        <v>76.4</v>
      </c>
      <c r="F13" s="36"/>
      <c r="G13" s="12" t="s">
        <v>117</v>
      </c>
      <c r="H13" s="13"/>
      <c r="I13" s="14" t="s">
        <v>763</v>
      </c>
      <c r="J13" s="15"/>
      <c r="P13" s="19"/>
    </row>
    <row r="14" ht="14.25" customHeight="1">
      <c r="A14" s="7" t="s">
        <v>46</v>
      </c>
      <c r="B14" s="49" t="s">
        <v>775</v>
      </c>
      <c r="C14" s="9" t="s">
        <v>103</v>
      </c>
      <c r="D14" s="9" t="s">
        <v>114</v>
      </c>
      <c r="E14" s="10">
        <v>17.3</v>
      </c>
      <c r="F14" s="36"/>
      <c r="G14" s="20" t="s">
        <v>139</v>
      </c>
      <c r="H14" s="13"/>
      <c r="I14" s="14" t="s">
        <v>763</v>
      </c>
      <c r="J14" s="15"/>
      <c r="P14" s="19"/>
    </row>
    <row r="15" ht="14.25" customHeight="1">
      <c r="A15" s="7" t="s">
        <v>50</v>
      </c>
      <c r="B15" s="49" t="s">
        <v>676</v>
      </c>
      <c r="C15" s="9" t="s">
        <v>46</v>
      </c>
      <c r="D15" s="7" t="s">
        <v>110</v>
      </c>
      <c r="E15" s="10">
        <v>9.9</v>
      </c>
      <c r="F15" s="36"/>
      <c r="G15" s="12" t="s">
        <v>139</v>
      </c>
      <c r="H15" s="13"/>
      <c r="I15" s="14" t="s">
        <v>766</v>
      </c>
      <c r="J15" s="15"/>
    </row>
    <row r="16" ht="14.25" customHeight="1">
      <c r="A16" s="7" t="s">
        <v>52</v>
      </c>
      <c r="B16" s="49" t="s">
        <v>39</v>
      </c>
      <c r="C16" s="9" t="s">
        <v>50</v>
      </c>
      <c r="D16" s="9" t="s">
        <v>104</v>
      </c>
      <c r="E16" s="10">
        <v>5.8</v>
      </c>
      <c r="F16" s="36"/>
      <c r="G16" s="12" t="s">
        <v>139</v>
      </c>
      <c r="H16" s="13"/>
      <c r="I16" s="14" t="s">
        <v>763</v>
      </c>
      <c r="J16" s="15"/>
    </row>
    <row r="17" ht="14.25" customHeight="1">
      <c r="A17" s="7" t="s">
        <v>54</v>
      </c>
      <c r="B17" s="49" t="s">
        <v>779</v>
      </c>
      <c r="C17" s="9" t="s">
        <v>103</v>
      </c>
      <c r="D17" s="9" t="s">
        <v>114</v>
      </c>
      <c r="E17" s="10">
        <v>6.9</v>
      </c>
      <c r="F17" s="36"/>
      <c r="G17" s="20" t="s">
        <v>126</v>
      </c>
      <c r="H17" s="13"/>
      <c r="I17" s="14" t="s">
        <v>763</v>
      </c>
      <c r="J17" s="15"/>
    </row>
    <row r="18" ht="14.25" customHeight="1">
      <c r="A18" s="7" t="s">
        <v>56</v>
      </c>
      <c r="B18" s="49" t="s">
        <v>778</v>
      </c>
      <c r="C18" s="9" t="s">
        <v>781</v>
      </c>
      <c r="D18" s="7" t="s">
        <v>110</v>
      </c>
      <c r="E18" s="10">
        <v>82.7</v>
      </c>
      <c r="F18" s="36"/>
      <c r="G18" s="20" t="s">
        <v>126</v>
      </c>
      <c r="H18" s="13"/>
      <c r="I18" s="14" t="s">
        <v>576</v>
      </c>
      <c r="J18" s="15"/>
    </row>
    <row r="19" ht="14.25" customHeight="1">
      <c r="A19" s="7" t="s">
        <v>57</v>
      </c>
      <c r="B19" s="49" t="s">
        <v>780</v>
      </c>
      <c r="C19" s="9" t="s">
        <v>34</v>
      </c>
      <c r="D19" s="7" t="s">
        <v>110</v>
      </c>
      <c r="E19" s="10">
        <v>144.0</v>
      </c>
      <c r="F19" s="36"/>
      <c r="G19" s="12" t="s">
        <v>117</v>
      </c>
      <c r="H19" s="13"/>
      <c r="I19" s="14" t="s">
        <v>576</v>
      </c>
      <c r="J19" s="15"/>
    </row>
    <row r="20" ht="14.25" customHeight="1">
      <c r="A20" s="7" t="s">
        <v>60</v>
      </c>
      <c r="B20" s="49" t="s">
        <v>782</v>
      </c>
      <c r="C20" s="9" t="s">
        <v>103</v>
      </c>
      <c r="D20" s="7" t="s">
        <v>110</v>
      </c>
      <c r="E20" s="10">
        <v>115.7</v>
      </c>
      <c r="F20" s="36"/>
      <c r="G20" s="12" t="s">
        <v>153</v>
      </c>
      <c r="H20" s="13"/>
      <c r="I20" s="14" t="s">
        <v>766</v>
      </c>
      <c r="J20" s="15"/>
    </row>
    <row r="21" ht="14.25" customHeight="1">
      <c r="A21" s="7" t="s">
        <v>63</v>
      </c>
      <c r="B21" s="49" t="s">
        <v>751</v>
      </c>
      <c r="C21" s="9" t="s">
        <v>60</v>
      </c>
      <c r="D21" s="9" t="s">
        <v>104</v>
      </c>
      <c r="E21" s="10">
        <v>34.6</v>
      </c>
      <c r="F21" s="36"/>
      <c r="G21" s="12" t="s">
        <v>174</v>
      </c>
      <c r="H21" s="13"/>
      <c r="I21" s="14" t="s">
        <v>766</v>
      </c>
      <c r="J21" s="15"/>
    </row>
    <row r="22" ht="14.25" customHeight="1">
      <c r="A22" s="7" t="s">
        <v>66</v>
      </c>
      <c r="B22" s="49" t="s">
        <v>783</v>
      </c>
      <c r="C22" s="9" t="s">
        <v>63</v>
      </c>
      <c r="D22" s="7" t="s">
        <v>110</v>
      </c>
      <c r="E22" s="10">
        <v>8.0</v>
      </c>
      <c r="F22" s="12"/>
      <c r="G22" s="12" t="s">
        <v>105</v>
      </c>
      <c r="H22" s="13"/>
      <c r="I22" s="14" t="s">
        <v>766</v>
      </c>
      <c r="J22" s="15"/>
    </row>
    <row r="23" ht="14.25" customHeight="1">
      <c r="A23" s="7" t="s">
        <v>68</v>
      </c>
      <c r="B23" s="49" t="s">
        <v>784</v>
      </c>
      <c r="C23" s="9" t="s">
        <v>103</v>
      </c>
      <c r="D23" s="9" t="s">
        <v>114</v>
      </c>
      <c r="E23" s="10">
        <v>175.7</v>
      </c>
      <c r="F23" s="36"/>
      <c r="G23" s="20" t="s">
        <v>123</v>
      </c>
      <c r="H23" s="13"/>
      <c r="I23" s="14" t="s">
        <v>763</v>
      </c>
      <c r="J23" s="15"/>
    </row>
    <row r="24" ht="14.25" customHeight="1">
      <c r="A24" s="7" t="s">
        <v>70</v>
      </c>
      <c r="B24" s="49" t="s">
        <v>773</v>
      </c>
      <c r="C24" s="9" t="s">
        <v>68</v>
      </c>
      <c r="D24" s="9" t="s">
        <v>114</v>
      </c>
      <c r="E24" s="10">
        <v>80.0</v>
      </c>
      <c r="F24" s="12"/>
      <c r="G24" s="12" t="s">
        <v>156</v>
      </c>
      <c r="H24" s="13"/>
      <c r="I24" s="14" t="s">
        <v>760</v>
      </c>
      <c r="J24" s="15"/>
    </row>
    <row r="25" ht="14.25" customHeight="1">
      <c r="A25" s="7" t="s">
        <v>71</v>
      </c>
      <c r="B25" s="49" t="s">
        <v>786</v>
      </c>
      <c r="C25" s="9" t="s">
        <v>70</v>
      </c>
      <c r="D25" s="7" t="s">
        <v>110</v>
      </c>
      <c r="E25" s="10">
        <v>100.3</v>
      </c>
      <c r="F25" s="12"/>
      <c r="G25" s="12" t="s">
        <v>156</v>
      </c>
      <c r="H25" s="13"/>
      <c r="I25" s="14" t="s">
        <v>763</v>
      </c>
      <c r="J25" s="15"/>
    </row>
    <row r="26" ht="14.25" customHeight="1">
      <c r="A26" s="7" t="s">
        <v>75</v>
      </c>
      <c r="B26" s="49" t="s">
        <v>44</v>
      </c>
      <c r="C26" s="9" t="s">
        <v>103</v>
      </c>
      <c r="D26" s="9" t="s">
        <v>114</v>
      </c>
      <c r="E26" s="10">
        <v>13.3</v>
      </c>
      <c r="F26" s="12"/>
      <c r="G26" s="12" t="s">
        <v>164</v>
      </c>
      <c r="H26" s="13"/>
      <c r="I26" s="14" t="s">
        <v>695</v>
      </c>
      <c r="J26" s="15"/>
    </row>
    <row r="27" ht="14.25" customHeight="1">
      <c r="A27" s="7" t="s">
        <v>76</v>
      </c>
      <c r="B27" s="49" t="s">
        <v>675</v>
      </c>
      <c r="C27" s="9" t="s">
        <v>75</v>
      </c>
      <c r="D27" s="9" t="s">
        <v>114</v>
      </c>
      <c r="E27" s="10">
        <v>20.3</v>
      </c>
      <c r="F27" s="12"/>
      <c r="G27" s="12" t="s">
        <v>169</v>
      </c>
      <c r="H27" s="13"/>
      <c r="I27" s="14" t="s">
        <v>760</v>
      </c>
      <c r="J27" s="15"/>
    </row>
    <row r="28" ht="14.25" customHeight="1">
      <c r="A28" s="9" t="s">
        <v>77</v>
      </c>
      <c r="B28" s="49" t="s">
        <v>662</v>
      </c>
      <c r="C28" s="9" t="s">
        <v>103</v>
      </c>
      <c r="D28" s="9" t="s">
        <v>114</v>
      </c>
      <c r="E28" s="10">
        <v>5.8</v>
      </c>
      <c r="F28" s="12"/>
      <c r="G28" s="12" t="s">
        <v>171</v>
      </c>
      <c r="H28" s="13"/>
      <c r="I28" s="14" t="s">
        <v>760</v>
      </c>
    </row>
    <row r="29" ht="14.25" customHeight="1">
      <c r="A29" s="9" t="s">
        <v>79</v>
      </c>
      <c r="B29" s="49" t="s">
        <v>788</v>
      </c>
      <c r="C29" s="9" t="s">
        <v>103</v>
      </c>
      <c r="D29" s="9" t="s">
        <v>104</v>
      </c>
      <c r="E29" s="9">
        <v>66.4</v>
      </c>
      <c r="F29" s="12"/>
      <c r="G29" s="12" t="s">
        <v>171</v>
      </c>
      <c r="H29" s="13"/>
      <c r="I29" s="14" t="s">
        <v>763</v>
      </c>
    </row>
    <row r="30" ht="14.25" customHeight="1">
      <c r="A30" s="9" t="s">
        <v>82</v>
      </c>
      <c r="B30" s="49" t="s">
        <v>785</v>
      </c>
      <c r="C30" s="9" t="s">
        <v>79</v>
      </c>
      <c r="D30" s="7" t="s">
        <v>110</v>
      </c>
      <c r="E30" s="9">
        <v>116.3</v>
      </c>
      <c r="F30" s="12"/>
      <c r="G30" s="12" t="s">
        <v>171</v>
      </c>
      <c r="H30" s="13"/>
      <c r="I30" s="14" t="s">
        <v>766</v>
      </c>
    </row>
    <row r="31" ht="14.25" customHeight="1">
      <c r="A31" s="9" t="s">
        <v>84</v>
      </c>
      <c r="B31" s="49" t="s">
        <v>789</v>
      </c>
      <c r="C31" s="9" t="s">
        <v>82</v>
      </c>
      <c r="D31" s="9" t="s">
        <v>114</v>
      </c>
      <c r="E31" s="9">
        <v>202.8</v>
      </c>
      <c r="F31" s="12"/>
      <c r="G31" s="12" t="s">
        <v>171</v>
      </c>
      <c r="H31" s="13"/>
      <c r="I31" s="14" t="s">
        <v>763</v>
      </c>
    </row>
    <row r="32" ht="14.25" customHeight="1">
      <c r="A32" s="9" t="s">
        <v>386</v>
      </c>
      <c r="B32" s="49" t="s">
        <v>776</v>
      </c>
      <c r="C32" s="9" t="s">
        <v>103</v>
      </c>
      <c r="D32" s="9" t="s">
        <v>114</v>
      </c>
      <c r="E32" s="9">
        <v>17.4</v>
      </c>
      <c r="F32" s="12"/>
      <c r="G32" s="12" t="s">
        <v>171</v>
      </c>
      <c r="H32" s="13"/>
      <c r="I32" s="14" t="s">
        <v>760</v>
      </c>
    </row>
    <row r="33" ht="14.25" customHeight="1">
      <c r="A33" s="9" t="s">
        <v>387</v>
      </c>
      <c r="B33" s="49" t="s">
        <v>791</v>
      </c>
      <c r="C33" s="9" t="s">
        <v>792</v>
      </c>
      <c r="D33" s="9" t="s">
        <v>104</v>
      </c>
      <c r="E33" s="9">
        <v>50.8</v>
      </c>
      <c r="F33" s="12"/>
      <c r="G33" s="12" t="s">
        <v>793</v>
      </c>
      <c r="H33" s="13"/>
      <c r="I33" s="14" t="s">
        <v>695</v>
      </c>
    </row>
    <row r="34" ht="14.25" customHeight="1">
      <c r="A34" s="9" t="s">
        <v>388</v>
      </c>
      <c r="B34" s="49" t="s">
        <v>484</v>
      </c>
      <c r="C34" s="9" t="s">
        <v>387</v>
      </c>
      <c r="D34" s="7" t="s">
        <v>110</v>
      </c>
      <c r="E34" s="9">
        <v>25.7</v>
      </c>
      <c r="F34" s="12"/>
      <c r="G34" s="12" t="s">
        <v>794</v>
      </c>
      <c r="H34" s="13"/>
      <c r="I34" s="14" t="s">
        <v>576</v>
      </c>
    </row>
    <row r="35" ht="14.25" customHeight="1">
      <c r="A35" s="9" t="s">
        <v>389</v>
      </c>
      <c r="B35" s="49" t="s">
        <v>683</v>
      </c>
      <c r="C35" s="9" t="s">
        <v>388</v>
      </c>
      <c r="D35" s="9" t="s">
        <v>104</v>
      </c>
      <c r="E35" s="9">
        <v>56.9</v>
      </c>
      <c r="F35" s="12"/>
      <c r="G35" s="12" t="s">
        <v>796</v>
      </c>
      <c r="H35" s="13"/>
      <c r="I35" s="14" t="s">
        <v>763</v>
      </c>
    </row>
    <row r="36" ht="14.25" customHeight="1">
      <c r="A36" s="9" t="s">
        <v>445</v>
      </c>
      <c r="B36" s="26" t="s">
        <v>486</v>
      </c>
      <c r="C36" s="9" t="s">
        <v>389</v>
      </c>
      <c r="D36" s="7" t="s">
        <v>110</v>
      </c>
      <c r="E36" s="9">
        <v>49.3</v>
      </c>
      <c r="F36" s="12"/>
      <c r="G36" s="12" t="s">
        <v>797</v>
      </c>
      <c r="H36" s="13"/>
      <c r="I36" s="14" t="s">
        <v>766</v>
      </c>
    </row>
    <row r="37" ht="14.25" customHeight="1">
      <c r="A37" s="9" t="s">
        <v>446</v>
      </c>
      <c r="B37" s="49" t="s">
        <v>795</v>
      </c>
      <c r="C37" s="9" t="s">
        <v>445</v>
      </c>
      <c r="D37" s="9" t="s">
        <v>104</v>
      </c>
      <c r="E37" s="9">
        <v>95.9</v>
      </c>
      <c r="F37" s="12"/>
      <c r="G37" s="12" t="s">
        <v>798</v>
      </c>
      <c r="H37" s="13"/>
      <c r="I37" s="14" t="s">
        <v>763</v>
      </c>
    </row>
    <row r="38" ht="14.25" customHeight="1">
      <c r="A38" s="9" t="s">
        <v>487</v>
      </c>
      <c r="B38" s="49" t="s">
        <v>555</v>
      </c>
      <c r="C38" s="9" t="s">
        <v>446</v>
      </c>
      <c r="D38" s="7" t="s">
        <v>110</v>
      </c>
      <c r="E38" s="9">
        <v>49.5</v>
      </c>
      <c r="F38" s="12"/>
      <c r="G38" s="12" t="s">
        <v>799</v>
      </c>
      <c r="H38" s="13"/>
      <c r="I38" s="14" t="s">
        <v>766</v>
      </c>
    </row>
    <row r="39" ht="14.25" customHeight="1">
      <c r="A39" s="9" t="s">
        <v>488</v>
      </c>
      <c r="B39" s="123" t="s">
        <v>764</v>
      </c>
      <c r="C39" s="9" t="s">
        <v>487</v>
      </c>
      <c r="D39" s="9" t="s">
        <v>114</v>
      </c>
      <c r="E39" s="9">
        <v>256.6</v>
      </c>
      <c r="F39" s="12"/>
      <c r="G39" s="12" t="s">
        <v>800</v>
      </c>
      <c r="H39" s="13"/>
      <c r="I39" s="14" t="s">
        <v>760</v>
      </c>
    </row>
    <row r="40" ht="14.25" customHeight="1">
      <c r="A40" s="9" t="s">
        <v>489</v>
      </c>
      <c r="B40" s="49" t="s">
        <v>755</v>
      </c>
      <c r="C40" s="9" t="s">
        <v>488</v>
      </c>
      <c r="D40" s="9" t="s">
        <v>114</v>
      </c>
      <c r="E40" s="9">
        <v>138.4</v>
      </c>
      <c r="F40" s="12"/>
      <c r="G40" s="12" t="s">
        <v>801</v>
      </c>
      <c r="H40" s="13"/>
      <c r="I40" s="14" t="s">
        <v>695</v>
      </c>
    </row>
    <row r="41" ht="14.25" customHeight="1">
      <c r="A41" s="9" t="s">
        <v>491</v>
      </c>
      <c r="B41" s="49" t="s">
        <v>347</v>
      </c>
      <c r="C41" s="9" t="s">
        <v>489</v>
      </c>
      <c r="D41" s="9" t="s">
        <v>114</v>
      </c>
      <c r="E41" s="9">
        <v>161.1</v>
      </c>
      <c r="F41" s="12"/>
      <c r="G41" s="12" t="s">
        <v>802</v>
      </c>
      <c r="H41" s="13"/>
      <c r="I41" s="14" t="s">
        <v>760</v>
      </c>
    </row>
    <row r="42" ht="14.25" customHeight="1">
      <c r="A42" s="9" t="s">
        <v>803</v>
      </c>
      <c r="B42" s="123" t="s">
        <v>687</v>
      </c>
      <c r="C42" s="9" t="s">
        <v>84</v>
      </c>
      <c r="D42" s="7" t="s">
        <v>110</v>
      </c>
      <c r="E42" s="9">
        <v>28.5</v>
      </c>
      <c r="F42" s="12"/>
      <c r="G42" s="12" t="s">
        <v>804</v>
      </c>
      <c r="H42" s="13"/>
      <c r="I42" s="14" t="s">
        <v>576</v>
      </c>
    </row>
    <row r="43" ht="14.25" customHeight="1">
      <c r="A43" s="9" t="s">
        <v>493</v>
      </c>
      <c r="B43" s="49" t="s">
        <v>787</v>
      </c>
      <c r="C43" s="9" t="s">
        <v>103</v>
      </c>
      <c r="D43" s="7" t="s">
        <v>110</v>
      </c>
      <c r="E43" s="9">
        <v>128.6</v>
      </c>
      <c r="F43" s="12"/>
      <c r="G43" s="12" t="s">
        <v>805</v>
      </c>
      <c r="H43" s="13"/>
      <c r="I43" s="14" t="s">
        <v>766</v>
      </c>
    </row>
    <row r="44" ht="14.25" customHeight="1">
      <c r="A44" s="9" t="s">
        <v>495</v>
      </c>
      <c r="B44" s="49" t="s">
        <v>772</v>
      </c>
      <c r="C44" s="9" t="s">
        <v>38</v>
      </c>
      <c r="D44" s="7" t="s">
        <v>110</v>
      </c>
      <c r="E44" s="9">
        <v>115.2</v>
      </c>
      <c r="F44" s="12"/>
      <c r="G44" s="12" t="s">
        <v>806</v>
      </c>
      <c r="H44" s="13"/>
      <c r="I44" s="14" t="s">
        <v>760</v>
      </c>
    </row>
    <row r="45" ht="14.25" customHeight="1">
      <c r="E45" s="6">
        <f>SUM(E2:E44)*1.21</f>
        <v>4277.955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>
      <c r="B51" s="28" t="s">
        <v>89</v>
      </c>
      <c r="D51" s="29">
        <v>4.0</v>
      </c>
    </row>
    <row r="52" ht="14.25" customHeight="1">
      <c r="B52" s="28" t="s">
        <v>90</v>
      </c>
      <c r="D52" s="29">
        <v>1.0</v>
      </c>
    </row>
    <row r="53" ht="14.25" customHeight="1">
      <c r="B53" s="28" t="s">
        <v>91</v>
      </c>
      <c r="D53" s="29">
        <v>1.0</v>
      </c>
    </row>
    <row r="54" ht="14.25" customHeight="1">
      <c r="B54" s="28" t="s">
        <v>92</v>
      </c>
      <c r="D54" s="30">
        <f>+D53*D52*D51</f>
        <v>4</v>
      </c>
    </row>
    <row r="55" ht="14.25" customHeight="1">
      <c r="B55" s="28" t="s">
        <v>93</v>
      </c>
      <c r="D55" s="30">
        <f>+D54*3600</f>
        <v>14400</v>
      </c>
    </row>
    <row r="56" ht="14.25" customHeight="1">
      <c r="B56" s="28" t="s">
        <v>4</v>
      </c>
      <c r="D56" s="31">
        <f>E45</f>
        <v>4277.955</v>
      </c>
    </row>
    <row r="57" ht="14.25" customHeight="1">
      <c r="B57" s="28" t="s">
        <v>94</v>
      </c>
      <c r="D57" s="32">
        <f>+D55/D56</f>
        <v>3.366094314</v>
      </c>
      <c r="E57" s="28" t="s">
        <v>95</v>
      </c>
      <c r="F57" s="6">
        <f>D57*0.9</f>
        <v>3.029484882</v>
      </c>
    </row>
    <row r="58" ht="14.25" customHeight="1">
      <c r="B58" s="28"/>
      <c r="D58" s="28"/>
    </row>
    <row r="59" ht="14.25" customHeight="1">
      <c r="B59" s="28" t="s">
        <v>96</v>
      </c>
      <c r="D59" s="28" t="s">
        <v>97</v>
      </c>
    </row>
    <row r="60" ht="14.25" customHeight="1">
      <c r="B60" s="28" t="s">
        <v>98</v>
      </c>
      <c r="D60" s="29">
        <v>105.9</v>
      </c>
    </row>
    <row r="61" ht="14.25" customHeight="1">
      <c r="B61" s="28" t="s">
        <v>99</v>
      </c>
      <c r="D61" s="29">
        <f>D60*D51</f>
        <v>423.6</v>
      </c>
    </row>
    <row r="62" ht="14.25" customHeight="1">
      <c r="B62" s="28" t="s">
        <v>95</v>
      </c>
      <c r="D62" s="33">
        <f>+D55/D61</f>
        <v>33.99433428</v>
      </c>
    </row>
    <row r="63" ht="14.25" customHeight="1">
      <c r="B63" s="28"/>
      <c r="D63" s="28"/>
    </row>
    <row r="64" ht="14.25" customHeight="1">
      <c r="B64" s="28" t="s">
        <v>100</v>
      </c>
      <c r="D64" s="33">
        <f>+D62*0.85</f>
        <v>28.89518414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3"/>
  <printOptions/>
  <pageMargins bottom="0.75" footer="0.0" header="0.0" left="0.7" right="0.7" top="0.75"/>
  <pageSetup orientation="landscape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5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8.57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26" t="s">
        <v>808</v>
      </c>
      <c r="C3" s="9" t="s">
        <v>103</v>
      </c>
      <c r="D3" s="7" t="s">
        <v>110</v>
      </c>
      <c r="E3" s="10">
        <v>50.4</v>
      </c>
      <c r="F3" s="12"/>
      <c r="G3" s="12" t="s">
        <v>105</v>
      </c>
      <c r="H3" s="13"/>
      <c r="I3" s="14" t="s">
        <v>561</v>
      </c>
      <c r="J3" s="15"/>
      <c r="K3" s="4"/>
    </row>
    <row r="4" ht="14.25" customHeight="1">
      <c r="A4" s="7" t="s">
        <v>16</v>
      </c>
      <c r="B4" s="49" t="s">
        <v>750</v>
      </c>
      <c r="C4" s="9" t="s">
        <v>103</v>
      </c>
      <c r="D4" s="7" t="s">
        <v>110</v>
      </c>
      <c r="E4" s="10">
        <v>157.8</v>
      </c>
      <c r="F4" s="12"/>
      <c r="G4" s="12" t="s">
        <v>105</v>
      </c>
      <c r="H4" s="13"/>
      <c r="I4" s="14" t="s">
        <v>41</v>
      </c>
      <c r="J4" s="15"/>
      <c r="K4" s="4"/>
    </row>
    <row r="5" ht="14.25" customHeight="1">
      <c r="A5" s="7" t="s">
        <v>20</v>
      </c>
      <c r="B5" s="49" t="s">
        <v>809</v>
      </c>
      <c r="C5" s="9" t="s">
        <v>103</v>
      </c>
      <c r="D5" s="7" t="s">
        <v>110</v>
      </c>
      <c r="E5" s="10">
        <v>183.4</v>
      </c>
      <c r="F5" s="12"/>
      <c r="G5" s="12" t="s">
        <v>105</v>
      </c>
      <c r="H5" s="13"/>
      <c r="I5" s="14" t="s">
        <v>661</v>
      </c>
      <c r="J5" s="15"/>
      <c r="K5" s="4"/>
    </row>
    <row r="6" ht="14.25" customHeight="1">
      <c r="A6" s="7" t="s">
        <v>24</v>
      </c>
      <c r="B6" s="49" t="s">
        <v>538</v>
      </c>
      <c r="C6" s="9" t="s">
        <v>103</v>
      </c>
      <c r="D6" s="9" t="s">
        <v>114</v>
      </c>
      <c r="E6" s="10">
        <v>18.4</v>
      </c>
      <c r="F6" s="12"/>
      <c r="G6" s="12" t="s">
        <v>117</v>
      </c>
      <c r="H6" s="13"/>
      <c r="I6" s="14" t="s">
        <v>663</v>
      </c>
      <c r="J6" s="15"/>
      <c r="K6" s="5"/>
    </row>
    <row r="7" ht="14.25" customHeight="1">
      <c r="A7" s="7" t="s">
        <v>25</v>
      </c>
      <c r="B7" s="49" t="s">
        <v>552</v>
      </c>
      <c r="C7" s="9" t="s">
        <v>103</v>
      </c>
      <c r="D7" s="9" t="s">
        <v>114</v>
      </c>
      <c r="E7" s="10">
        <v>23.0</v>
      </c>
      <c r="F7" s="12"/>
      <c r="G7" s="12" t="s">
        <v>117</v>
      </c>
      <c r="H7" s="13"/>
      <c r="I7" s="14" t="s">
        <v>669</v>
      </c>
      <c r="J7" s="15"/>
      <c r="K7" s="5"/>
    </row>
    <row r="8" ht="14.25" customHeight="1">
      <c r="A8" s="7" t="s">
        <v>28</v>
      </c>
      <c r="B8" s="49" t="s">
        <v>665</v>
      </c>
      <c r="C8" s="9" t="s">
        <v>103</v>
      </c>
      <c r="D8" s="9" t="s">
        <v>114</v>
      </c>
      <c r="E8" s="10">
        <v>42.4</v>
      </c>
      <c r="F8" s="36"/>
      <c r="G8" s="12" t="s">
        <v>123</v>
      </c>
      <c r="H8" s="13"/>
      <c r="I8" s="14" t="s">
        <v>666</v>
      </c>
      <c r="J8" s="15"/>
      <c r="K8" s="5"/>
      <c r="P8" s="19"/>
    </row>
    <row r="9" ht="14.25" customHeight="1">
      <c r="A9" s="7" t="s">
        <v>32</v>
      </c>
      <c r="B9" s="49" t="s">
        <v>667</v>
      </c>
      <c r="C9" s="9" t="s">
        <v>103</v>
      </c>
      <c r="D9" s="9" t="s">
        <v>114</v>
      </c>
      <c r="E9" s="10">
        <v>13.5</v>
      </c>
      <c r="F9" s="36"/>
      <c r="G9" s="12" t="s">
        <v>126</v>
      </c>
      <c r="H9" s="13"/>
      <c r="I9" s="14" t="s">
        <v>669</v>
      </c>
      <c r="J9" s="15"/>
      <c r="K9" s="5"/>
      <c r="P9" s="19"/>
    </row>
    <row r="10" ht="14.25" customHeight="1">
      <c r="A10" s="7" t="s">
        <v>34</v>
      </c>
      <c r="B10" s="49" t="s">
        <v>44</v>
      </c>
      <c r="C10" s="9" t="s">
        <v>103</v>
      </c>
      <c r="D10" s="9" t="s">
        <v>114</v>
      </c>
      <c r="E10" s="10">
        <v>26.9</v>
      </c>
      <c r="F10" s="12"/>
      <c r="G10" s="12" t="s">
        <v>105</v>
      </c>
      <c r="H10" s="13"/>
      <c r="I10" s="14" t="s">
        <v>666</v>
      </c>
      <c r="J10" s="15"/>
      <c r="K10" s="5"/>
      <c r="P10" s="19"/>
    </row>
    <row r="11" ht="14.25" customHeight="1">
      <c r="A11" s="7" t="s">
        <v>36</v>
      </c>
      <c r="B11" s="49" t="s">
        <v>671</v>
      </c>
      <c r="C11" s="9" t="s">
        <v>103</v>
      </c>
      <c r="D11" s="9" t="s">
        <v>114</v>
      </c>
      <c r="E11" s="10">
        <v>35.4</v>
      </c>
      <c r="F11" s="36"/>
      <c r="G11" s="12" t="s">
        <v>123</v>
      </c>
      <c r="H11" s="13"/>
      <c r="I11" s="14" t="s">
        <v>681</v>
      </c>
      <c r="J11" s="15"/>
      <c r="K11" s="5"/>
      <c r="P11" s="19"/>
    </row>
    <row r="12" ht="14.25" customHeight="1">
      <c r="A12" s="7" t="s">
        <v>38</v>
      </c>
      <c r="B12" s="49" t="s">
        <v>670</v>
      </c>
      <c r="C12" s="9" t="s">
        <v>103</v>
      </c>
      <c r="D12" s="9" t="s">
        <v>114</v>
      </c>
      <c r="E12" s="10">
        <v>35.4</v>
      </c>
      <c r="F12" s="36"/>
      <c r="G12" s="12" t="s">
        <v>123</v>
      </c>
      <c r="H12" s="13"/>
      <c r="I12" s="14" t="s">
        <v>663</v>
      </c>
      <c r="J12" s="15"/>
      <c r="K12" s="5"/>
      <c r="P12" s="19"/>
    </row>
    <row r="13" ht="14.25" customHeight="1">
      <c r="A13" s="7" t="s">
        <v>43</v>
      </c>
      <c r="B13" s="49" t="s">
        <v>674</v>
      </c>
      <c r="C13" s="9" t="s">
        <v>20</v>
      </c>
      <c r="D13" s="9" t="s">
        <v>114</v>
      </c>
      <c r="E13" s="10">
        <v>37.3</v>
      </c>
      <c r="F13" s="36"/>
      <c r="G13" s="12" t="s">
        <v>117</v>
      </c>
      <c r="H13" s="13"/>
      <c r="I13" s="14" t="s">
        <v>663</v>
      </c>
      <c r="J13" s="15"/>
      <c r="P13" s="19"/>
    </row>
    <row r="14" ht="14.25" customHeight="1">
      <c r="A14" s="7" t="s">
        <v>46</v>
      </c>
      <c r="B14" s="49" t="s">
        <v>668</v>
      </c>
      <c r="C14" s="9" t="s">
        <v>20</v>
      </c>
      <c r="D14" s="9" t="s">
        <v>114</v>
      </c>
      <c r="E14" s="10">
        <v>52.6</v>
      </c>
      <c r="F14" s="36"/>
      <c r="G14" s="20" t="s">
        <v>139</v>
      </c>
      <c r="H14" s="13"/>
      <c r="I14" s="14" t="s">
        <v>663</v>
      </c>
      <c r="J14" s="15"/>
      <c r="P14" s="19"/>
    </row>
    <row r="15" ht="14.25" customHeight="1">
      <c r="A15" s="7" t="s">
        <v>50</v>
      </c>
      <c r="B15" s="49" t="s">
        <v>676</v>
      </c>
      <c r="C15" s="9" t="s">
        <v>24</v>
      </c>
      <c r="D15" s="7" t="s">
        <v>110</v>
      </c>
      <c r="E15" s="10">
        <v>13.4</v>
      </c>
      <c r="F15" s="36"/>
      <c r="G15" s="12" t="s">
        <v>139</v>
      </c>
      <c r="H15" s="13"/>
      <c r="I15" s="14" t="s">
        <v>18</v>
      </c>
      <c r="J15" s="15"/>
    </row>
    <row r="16" ht="14.25" customHeight="1">
      <c r="A16" s="7" t="s">
        <v>52</v>
      </c>
      <c r="B16" s="49" t="s">
        <v>39</v>
      </c>
      <c r="C16" s="9" t="s">
        <v>50</v>
      </c>
      <c r="D16" s="9" t="s">
        <v>104</v>
      </c>
      <c r="E16" s="10">
        <v>5.8</v>
      </c>
      <c r="F16" s="36"/>
      <c r="G16" s="12" t="s">
        <v>139</v>
      </c>
      <c r="H16" s="13"/>
      <c r="I16" s="14" t="s">
        <v>41</v>
      </c>
      <c r="J16" s="15"/>
    </row>
    <row r="17" ht="14.25" customHeight="1">
      <c r="A17" s="7" t="s">
        <v>54</v>
      </c>
      <c r="B17" s="49" t="s">
        <v>675</v>
      </c>
      <c r="C17" s="9" t="s">
        <v>34</v>
      </c>
      <c r="D17" s="7" t="s">
        <v>110</v>
      </c>
      <c r="E17" s="10">
        <v>16.6</v>
      </c>
      <c r="F17" s="36"/>
      <c r="G17" s="20" t="s">
        <v>126</v>
      </c>
      <c r="H17" s="13"/>
      <c r="I17" s="14" t="s">
        <v>41</v>
      </c>
      <c r="J17" s="15"/>
    </row>
    <row r="18" ht="14.25" customHeight="1">
      <c r="A18" s="7" t="s">
        <v>56</v>
      </c>
      <c r="B18" s="49" t="s">
        <v>677</v>
      </c>
      <c r="C18" s="9" t="s">
        <v>810</v>
      </c>
      <c r="D18" s="9" t="s">
        <v>114</v>
      </c>
      <c r="E18" s="10">
        <v>105.6</v>
      </c>
      <c r="F18" s="36"/>
      <c r="G18" s="20" t="s">
        <v>126</v>
      </c>
      <c r="H18" s="13"/>
      <c r="I18" s="14" t="s">
        <v>678</v>
      </c>
      <c r="J18" s="15"/>
    </row>
    <row r="19" ht="14.25" customHeight="1">
      <c r="A19" s="7" t="s">
        <v>57</v>
      </c>
      <c r="B19" s="49" t="s">
        <v>662</v>
      </c>
      <c r="C19" s="9" t="s">
        <v>103</v>
      </c>
      <c r="D19" s="9" t="s">
        <v>114</v>
      </c>
      <c r="E19" s="10">
        <v>5.8</v>
      </c>
      <c r="F19" s="36"/>
      <c r="G19" s="12" t="s">
        <v>117</v>
      </c>
      <c r="H19" s="13"/>
      <c r="I19" s="14" t="s">
        <v>678</v>
      </c>
      <c r="J19" s="15"/>
    </row>
    <row r="20" ht="14.25" customHeight="1">
      <c r="A20" s="7" t="s">
        <v>60</v>
      </c>
      <c r="B20" s="49" t="s">
        <v>673</v>
      </c>
      <c r="C20" s="9" t="s">
        <v>811</v>
      </c>
      <c r="D20" s="7" t="s">
        <v>110</v>
      </c>
      <c r="E20" s="10">
        <v>101.9</v>
      </c>
      <c r="F20" s="36"/>
      <c r="G20" s="12" t="s">
        <v>153</v>
      </c>
      <c r="H20" s="13"/>
      <c r="I20" s="14" t="s">
        <v>18</v>
      </c>
      <c r="J20" s="15"/>
    </row>
    <row r="21" ht="14.25" customHeight="1">
      <c r="A21" s="7" t="s">
        <v>63</v>
      </c>
      <c r="B21" s="49" t="s">
        <v>483</v>
      </c>
      <c r="C21" s="9" t="s">
        <v>60</v>
      </c>
      <c r="D21" s="9" t="s">
        <v>104</v>
      </c>
      <c r="E21" s="10">
        <v>19.3</v>
      </c>
      <c r="F21" s="36"/>
      <c r="G21" s="12" t="s">
        <v>174</v>
      </c>
      <c r="H21" s="13"/>
      <c r="I21" s="14" t="s">
        <v>41</v>
      </c>
      <c r="J21" s="15"/>
    </row>
    <row r="22" ht="14.25" customHeight="1">
      <c r="A22" s="7" t="s">
        <v>66</v>
      </c>
      <c r="B22" s="49" t="s">
        <v>484</v>
      </c>
      <c r="C22" s="9" t="s">
        <v>63</v>
      </c>
      <c r="D22" s="7" t="s">
        <v>110</v>
      </c>
      <c r="E22" s="10">
        <v>11.9</v>
      </c>
      <c r="F22" s="12"/>
      <c r="G22" s="12" t="s">
        <v>105</v>
      </c>
      <c r="H22" s="13"/>
      <c r="I22" s="14" t="s">
        <v>681</v>
      </c>
      <c r="J22" s="15"/>
    </row>
    <row r="23" ht="14.25" customHeight="1">
      <c r="A23" s="7" t="s">
        <v>68</v>
      </c>
      <c r="B23" s="49" t="s">
        <v>683</v>
      </c>
      <c r="C23" s="9" t="s">
        <v>66</v>
      </c>
      <c r="D23" s="9" t="s">
        <v>104</v>
      </c>
      <c r="E23" s="10">
        <v>41.0</v>
      </c>
      <c r="F23" s="36"/>
      <c r="G23" s="20" t="s">
        <v>123</v>
      </c>
      <c r="H23" s="13"/>
      <c r="I23" s="14" t="s">
        <v>41</v>
      </c>
      <c r="J23" s="15"/>
    </row>
    <row r="24" ht="14.25" customHeight="1">
      <c r="A24" s="7" t="s">
        <v>70</v>
      </c>
      <c r="B24" s="49" t="s">
        <v>486</v>
      </c>
      <c r="C24" s="9" t="s">
        <v>68</v>
      </c>
      <c r="D24" s="7" t="s">
        <v>110</v>
      </c>
      <c r="E24" s="10">
        <v>29.4</v>
      </c>
      <c r="F24" s="12"/>
      <c r="G24" s="12" t="s">
        <v>156</v>
      </c>
      <c r="H24" s="13"/>
      <c r="I24" s="14" t="s">
        <v>681</v>
      </c>
      <c r="J24" s="15"/>
    </row>
    <row r="25" ht="14.25" customHeight="1">
      <c r="A25" s="7" t="s">
        <v>71</v>
      </c>
      <c r="B25" s="49" t="s">
        <v>327</v>
      </c>
      <c r="C25" s="9" t="s">
        <v>70</v>
      </c>
      <c r="D25" s="9" t="s">
        <v>104</v>
      </c>
      <c r="E25" s="10">
        <v>48.3</v>
      </c>
      <c r="F25" s="12"/>
      <c r="G25" s="12" t="s">
        <v>156</v>
      </c>
      <c r="H25" s="13"/>
      <c r="I25" s="14" t="s">
        <v>41</v>
      </c>
      <c r="J25" s="15"/>
    </row>
    <row r="26" ht="14.25" customHeight="1">
      <c r="A26" s="7" t="s">
        <v>75</v>
      </c>
      <c r="B26" s="49" t="s">
        <v>555</v>
      </c>
      <c r="C26" s="9" t="s">
        <v>71</v>
      </c>
      <c r="D26" s="7" t="s">
        <v>110</v>
      </c>
      <c r="E26" s="10">
        <v>28.5</v>
      </c>
      <c r="F26" s="12"/>
      <c r="G26" s="12" t="s">
        <v>164</v>
      </c>
      <c r="H26" s="13"/>
      <c r="I26" s="14" t="s">
        <v>681</v>
      </c>
      <c r="J26" s="15"/>
    </row>
    <row r="27" ht="14.25" customHeight="1">
      <c r="A27" s="7" t="s">
        <v>76</v>
      </c>
      <c r="B27" s="49" t="s">
        <v>682</v>
      </c>
      <c r="C27" s="9" t="s">
        <v>75</v>
      </c>
      <c r="D27" s="9" t="s">
        <v>114</v>
      </c>
      <c r="E27" s="10">
        <v>104.3</v>
      </c>
      <c r="F27" s="12"/>
      <c r="G27" s="12" t="s">
        <v>169</v>
      </c>
      <c r="H27" s="13"/>
      <c r="I27" s="14" t="s">
        <v>678</v>
      </c>
      <c r="J27" s="15"/>
    </row>
    <row r="28" ht="14.25" customHeight="1">
      <c r="A28" s="9" t="s">
        <v>77</v>
      </c>
      <c r="B28" s="49" t="s">
        <v>685</v>
      </c>
      <c r="C28" s="9" t="s">
        <v>76</v>
      </c>
      <c r="D28" s="9" t="s">
        <v>114</v>
      </c>
      <c r="E28" s="9">
        <v>154.1</v>
      </c>
      <c r="F28" s="12"/>
      <c r="G28" s="12" t="s">
        <v>171</v>
      </c>
      <c r="H28" s="13"/>
      <c r="I28" s="14" t="s">
        <v>666</v>
      </c>
    </row>
    <row r="29" ht="14.25" customHeight="1">
      <c r="A29" s="9" t="s">
        <v>79</v>
      </c>
      <c r="B29" s="49" t="s">
        <v>686</v>
      </c>
      <c r="C29" s="9" t="s">
        <v>77</v>
      </c>
      <c r="D29" s="9" t="s">
        <v>114</v>
      </c>
      <c r="E29" s="9">
        <v>106.6</v>
      </c>
      <c r="F29" s="12"/>
      <c r="G29" s="12" t="s">
        <v>171</v>
      </c>
      <c r="H29" s="13"/>
      <c r="I29" s="14" t="s">
        <v>669</v>
      </c>
    </row>
    <row r="30" ht="14.25" customHeight="1">
      <c r="A30" s="9" t="s">
        <v>82</v>
      </c>
      <c r="B30" s="49" t="s">
        <v>687</v>
      </c>
      <c r="C30" s="9" t="s">
        <v>79</v>
      </c>
      <c r="D30" s="7" t="s">
        <v>110</v>
      </c>
      <c r="E30" s="9">
        <v>38.6</v>
      </c>
      <c r="F30" s="12"/>
      <c r="G30" s="12" t="s">
        <v>171</v>
      </c>
      <c r="H30" s="13"/>
      <c r="I30" s="14" t="s">
        <v>561</v>
      </c>
    </row>
    <row r="31" ht="14.25" customHeight="1">
      <c r="A31" s="9"/>
      <c r="B31" s="49"/>
      <c r="C31" s="9"/>
      <c r="D31" s="9"/>
      <c r="E31" s="9">
        <f>SUM(E3:E30)*1.21</f>
        <v>1824.196</v>
      </c>
      <c r="F31" s="12"/>
      <c r="G31" s="12"/>
      <c r="H31" s="13"/>
      <c r="I31" s="14"/>
    </row>
    <row r="32" ht="14.25" customHeight="1">
      <c r="A32" s="9"/>
      <c r="B32" s="49"/>
      <c r="C32" s="9"/>
      <c r="D32" s="9"/>
      <c r="E32" s="9"/>
      <c r="F32" s="12"/>
      <c r="G32" s="12"/>
      <c r="H32" s="13"/>
      <c r="I32" s="14"/>
    </row>
    <row r="33" ht="14.25" customHeight="1">
      <c r="B33" s="28"/>
      <c r="D33" s="29"/>
      <c r="G33" s="12"/>
      <c r="H33" s="13"/>
      <c r="I33" s="14"/>
    </row>
    <row r="34" ht="14.25" customHeight="1">
      <c r="B34" s="28"/>
      <c r="D34" s="28"/>
    </row>
    <row r="35" ht="14.25" customHeight="1">
      <c r="B35" s="28"/>
      <c r="D35" s="28"/>
    </row>
    <row r="36" ht="14.25" customHeight="1">
      <c r="B36" s="28"/>
      <c r="D36" s="51"/>
    </row>
    <row r="37" ht="14.25" customHeight="1">
      <c r="B37" s="28"/>
      <c r="D37" s="33"/>
    </row>
    <row r="38" ht="14.25" customHeight="1">
      <c r="B38" s="28"/>
      <c r="D38" s="28"/>
    </row>
    <row r="39" ht="14.25" customHeight="1">
      <c r="B39" s="28" t="s">
        <v>89</v>
      </c>
      <c r="D39" s="29">
        <v>3.0</v>
      </c>
    </row>
    <row r="40" ht="14.25" customHeight="1">
      <c r="B40" s="28" t="s">
        <v>90</v>
      </c>
      <c r="D40" s="29">
        <v>1.0</v>
      </c>
    </row>
    <row r="41" ht="14.25" customHeight="1">
      <c r="B41" s="28" t="s">
        <v>91</v>
      </c>
      <c r="D41" s="29">
        <v>1.0</v>
      </c>
    </row>
    <row r="42" ht="14.25" customHeight="1">
      <c r="B42" s="28" t="s">
        <v>92</v>
      </c>
      <c r="D42" s="30">
        <f>+D41*D40*D39</f>
        <v>3</v>
      </c>
    </row>
    <row r="43" ht="14.25" customHeight="1">
      <c r="B43" s="28" t="s">
        <v>93</v>
      </c>
      <c r="D43" s="30">
        <f>+D42*3600</f>
        <v>10800</v>
      </c>
    </row>
    <row r="44" ht="14.25" customHeight="1">
      <c r="B44" s="28" t="s">
        <v>4</v>
      </c>
      <c r="D44" s="31">
        <f>E31</f>
        <v>1824.196</v>
      </c>
    </row>
    <row r="45" ht="14.25" customHeight="1">
      <c r="B45" s="28" t="s">
        <v>94</v>
      </c>
      <c r="D45" s="32">
        <f>+D43/D44</f>
        <v>5.920416446</v>
      </c>
      <c r="E45" s="28" t="s">
        <v>95</v>
      </c>
      <c r="F45" s="6">
        <f>D45*0.9</f>
        <v>5.328374802</v>
      </c>
    </row>
    <row r="46" ht="14.25" customHeight="1">
      <c r="B46" s="28"/>
      <c r="D46" s="28"/>
    </row>
    <row r="47" ht="14.25" customHeight="1">
      <c r="B47" s="28" t="s">
        <v>96</v>
      </c>
      <c r="D47" s="28" t="s">
        <v>97</v>
      </c>
    </row>
    <row r="48" ht="14.25" customHeight="1">
      <c r="B48" s="28" t="s">
        <v>98</v>
      </c>
      <c r="D48" s="29">
        <v>105.9</v>
      </c>
    </row>
    <row r="49" ht="14.25" customHeight="1">
      <c r="B49" s="28" t="s">
        <v>99</v>
      </c>
      <c r="D49" s="29">
        <f>D48*D39</f>
        <v>317.7</v>
      </c>
    </row>
    <row r="50" ht="14.25" customHeight="1">
      <c r="B50" s="28" t="s">
        <v>95</v>
      </c>
      <c r="D50" s="33">
        <f>+D43/D49</f>
        <v>33.99433428</v>
      </c>
    </row>
    <row r="51" ht="14.25" customHeight="1">
      <c r="B51" s="28"/>
      <c r="D51" s="28"/>
    </row>
    <row r="52" ht="14.25" customHeight="1">
      <c r="B52" s="28" t="s">
        <v>100</v>
      </c>
      <c r="D52" s="33">
        <f>+D50*0.85</f>
        <v>28.89518414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3"/>
  <printOptions/>
  <pageMargins bottom="0.75" footer="0.0" header="0.0" left="0.7" right="0.7" top="0.75"/>
  <pageSetup orientation="landscape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5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8.57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26" t="s">
        <v>808</v>
      </c>
      <c r="C3" s="9" t="s">
        <v>103</v>
      </c>
      <c r="D3" s="7" t="s">
        <v>110</v>
      </c>
      <c r="E3" s="10">
        <v>50.4</v>
      </c>
      <c r="F3" s="12"/>
      <c r="G3" s="12" t="s">
        <v>105</v>
      </c>
      <c r="H3" s="13"/>
      <c r="I3" s="14" t="s">
        <v>18</v>
      </c>
      <c r="J3" s="15"/>
      <c r="K3" s="4"/>
    </row>
    <row r="4" ht="14.25" customHeight="1">
      <c r="A4" s="7" t="s">
        <v>16</v>
      </c>
      <c r="B4" s="49" t="s">
        <v>750</v>
      </c>
      <c r="C4" s="9" t="s">
        <v>103</v>
      </c>
      <c r="D4" s="7" t="s">
        <v>110</v>
      </c>
      <c r="E4" s="10">
        <v>157.8</v>
      </c>
      <c r="F4" s="12"/>
      <c r="G4" s="12" t="s">
        <v>105</v>
      </c>
      <c r="H4" s="13"/>
      <c r="I4" s="14" t="s">
        <v>18</v>
      </c>
      <c r="J4" s="15"/>
      <c r="K4" s="4"/>
    </row>
    <row r="5" ht="14.25" customHeight="1">
      <c r="A5" s="7" t="s">
        <v>20</v>
      </c>
      <c r="B5" s="49" t="s">
        <v>809</v>
      </c>
      <c r="C5" s="9" t="s">
        <v>103</v>
      </c>
      <c r="D5" s="7" t="s">
        <v>110</v>
      </c>
      <c r="E5" s="10">
        <v>183.4</v>
      </c>
      <c r="F5" s="12"/>
      <c r="G5" s="12" t="s">
        <v>105</v>
      </c>
      <c r="H5" s="13"/>
      <c r="I5" s="14" t="s">
        <v>812</v>
      </c>
      <c r="J5" s="15"/>
      <c r="K5" s="4"/>
    </row>
    <row r="6" ht="14.25" customHeight="1">
      <c r="A6" s="7" t="s">
        <v>24</v>
      </c>
      <c r="B6" s="49" t="s">
        <v>665</v>
      </c>
      <c r="C6" s="9" t="s">
        <v>103</v>
      </c>
      <c r="D6" s="9" t="s">
        <v>114</v>
      </c>
      <c r="E6" s="10">
        <v>42.4</v>
      </c>
      <c r="F6" s="36"/>
      <c r="G6" s="12" t="s">
        <v>123</v>
      </c>
      <c r="H6" s="13"/>
      <c r="I6" s="14" t="s">
        <v>30</v>
      </c>
      <c r="J6" s="15"/>
      <c r="K6" s="5"/>
    </row>
    <row r="7" ht="14.25" customHeight="1">
      <c r="A7" s="7" t="s">
        <v>25</v>
      </c>
      <c r="B7" s="49" t="s">
        <v>667</v>
      </c>
      <c r="C7" s="9" t="s">
        <v>103</v>
      </c>
      <c r="D7" s="9" t="s">
        <v>114</v>
      </c>
      <c r="E7" s="10">
        <v>13.5</v>
      </c>
      <c r="F7" s="36"/>
      <c r="G7" s="12" t="s">
        <v>126</v>
      </c>
      <c r="H7" s="13"/>
      <c r="I7" s="14" t="s">
        <v>669</v>
      </c>
      <c r="J7" s="15"/>
      <c r="K7" s="5"/>
    </row>
    <row r="8" ht="14.25" customHeight="1">
      <c r="A8" s="7" t="s">
        <v>28</v>
      </c>
      <c r="B8" s="49" t="s">
        <v>44</v>
      </c>
      <c r="C8" s="9" t="s">
        <v>103</v>
      </c>
      <c r="D8" s="9" t="s">
        <v>114</v>
      </c>
      <c r="E8" s="10">
        <v>26.9</v>
      </c>
      <c r="F8" s="12"/>
      <c r="G8" s="12" t="s">
        <v>105</v>
      </c>
      <c r="H8" s="13"/>
      <c r="I8" s="14" t="s">
        <v>663</v>
      </c>
      <c r="J8" s="15"/>
      <c r="K8" s="5"/>
      <c r="P8" s="19"/>
    </row>
    <row r="9" ht="14.25" customHeight="1">
      <c r="A9" s="7" t="s">
        <v>32</v>
      </c>
      <c r="B9" s="49" t="s">
        <v>671</v>
      </c>
      <c r="C9" s="9" t="s">
        <v>103</v>
      </c>
      <c r="D9" s="9" t="s">
        <v>114</v>
      </c>
      <c r="E9" s="10">
        <v>35.4</v>
      </c>
      <c r="F9" s="36"/>
      <c r="G9" s="12" t="s">
        <v>123</v>
      </c>
      <c r="H9" s="13"/>
      <c r="I9" s="14" t="s">
        <v>30</v>
      </c>
      <c r="J9" s="15"/>
      <c r="K9" s="5"/>
      <c r="P9" s="19"/>
    </row>
    <row r="10" ht="14.25" customHeight="1">
      <c r="A10" s="7" t="s">
        <v>34</v>
      </c>
      <c r="B10" s="49" t="s">
        <v>670</v>
      </c>
      <c r="C10" s="9" t="s">
        <v>103</v>
      </c>
      <c r="D10" s="9" t="s">
        <v>114</v>
      </c>
      <c r="E10" s="10">
        <v>35.4</v>
      </c>
      <c r="F10" s="36"/>
      <c r="G10" s="12" t="s">
        <v>123</v>
      </c>
      <c r="H10" s="13"/>
      <c r="I10" s="14" t="s">
        <v>669</v>
      </c>
      <c r="J10" s="15"/>
      <c r="K10" s="5"/>
      <c r="P10" s="19"/>
    </row>
    <row r="11" ht="14.25" customHeight="1">
      <c r="A11" s="7" t="s">
        <v>36</v>
      </c>
      <c r="B11" s="49" t="s">
        <v>814</v>
      </c>
      <c r="C11" s="9" t="s">
        <v>20</v>
      </c>
      <c r="D11" s="9" t="s">
        <v>114</v>
      </c>
      <c r="E11" s="10">
        <v>142.2</v>
      </c>
      <c r="F11" s="36"/>
      <c r="G11" s="12" t="s">
        <v>117</v>
      </c>
      <c r="H11" s="13"/>
      <c r="I11" s="14" t="s">
        <v>663</v>
      </c>
      <c r="J11" s="15"/>
      <c r="K11" s="5"/>
      <c r="P11" s="19"/>
    </row>
    <row r="12" ht="14.25" customHeight="1">
      <c r="A12" s="7" t="s">
        <v>38</v>
      </c>
      <c r="B12" s="49" t="s">
        <v>668</v>
      </c>
      <c r="C12" s="9" t="s">
        <v>20</v>
      </c>
      <c r="D12" s="9" t="s">
        <v>114</v>
      </c>
      <c r="E12" s="10">
        <v>52.6</v>
      </c>
      <c r="F12" s="36"/>
      <c r="G12" s="20" t="s">
        <v>139</v>
      </c>
      <c r="H12" s="13"/>
      <c r="I12" s="14" t="s">
        <v>663</v>
      </c>
      <c r="J12" s="15"/>
      <c r="K12" s="5"/>
      <c r="P12" s="19"/>
    </row>
    <row r="13" ht="14.25" customHeight="1">
      <c r="A13" s="7" t="s">
        <v>43</v>
      </c>
      <c r="B13" s="49" t="s">
        <v>675</v>
      </c>
      <c r="C13" s="9" t="s">
        <v>34</v>
      </c>
      <c r="D13" s="7" t="s">
        <v>110</v>
      </c>
      <c r="E13" s="10">
        <v>16.6</v>
      </c>
      <c r="F13" s="36"/>
      <c r="G13" s="20" t="s">
        <v>126</v>
      </c>
      <c r="H13" s="13"/>
      <c r="I13" s="14" t="s">
        <v>681</v>
      </c>
      <c r="J13" s="15"/>
      <c r="P13" s="19"/>
    </row>
    <row r="14" ht="14.25" customHeight="1">
      <c r="A14" s="7" t="s">
        <v>46</v>
      </c>
      <c r="B14" s="49" t="s">
        <v>677</v>
      </c>
      <c r="C14" s="9" t="s">
        <v>810</v>
      </c>
      <c r="D14" s="9" t="s">
        <v>114</v>
      </c>
      <c r="E14" s="10">
        <v>105.6</v>
      </c>
      <c r="F14" s="36"/>
      <c r="G14" s="20" t="s">
        <v>126</v>
      </c>
      <c r="H14" s="13"/>
      <c r="I14" s="14" t="s">
        <v>678</v>
      </c>
      <c r="J14" s="15"/>
      <c r="P14" s="19"/>
    </row>
    <row r="15" ht="14.25" customHeight="1">
      <c r="A15" s="7" t="s">
        <v>50</v>
      </c>
      <c r="B15" s="49" t="s">
        <v>662</v>
      </c>
      <c r="C15" s="9" t="s">
        <v>103</v>
      </c>
      <c r="D15" s="9" t="s">
        <v>114</v>
      </c>
      <c r="E15" s="10">
        <v>5.8</v>
      </c>
      <c r="F15" s="36"/>
      <c r="G15" s="12" t="s">
        <v>117</v>
      </c>
      <c r="H15" s="13"/>
      <c r="I15" s="14" t="s">
        <v>678</v>
      </c>
      <c r="J15" s="15"/>
    </row>
    <row r="16" ht="14.25" customHeight="1">
      <c r="A16" s="7" t="s">
        <v>52</v>
      </c>
      <c r="B16" s="49" t="s">
        <v>483</v>
      </c>
      <c r="C16" s="9" t="s">
        <v>60</v>
      </c>
      <c r="D16" s="9" t="s">
        <v>104</v>
      </c>
      <c r="E16" s="10">
        <v>19.3</v>
      </c>
      <c r="F16" s="36"/>
      <c r="G16" s="12" t="s">
        <v>174</v>
      </c>
      <c r="H16" s="13"/>
      <c r="I16" s="14" t="s">
        <v>41</v>
      </c>
      <c r="J16" s="15"/>
    </row>
    <row r="17" ht="14.25" customHeight="1">
      <c r="A17" s="7" t="s">
        <v>54</v>
      </c>
      <c r="B17" s="49" t="s">
        <v>484</v>
      </c>
      <c r="C17" s="9" t="s">
        <v>63</v>
      </c>
      <c r="D17" s="7" t="s">
        <v>110</v>
      </c>
      <c r="E17" s="10">
        <v>11.9</v>
      </c>
      <c r="F17" s="12"/>
      <c r="G17" s="12" t="s">
        <v>105</v>
      </c>
      <c r="H17" s="13"/>
      <c r="I17" s="14" t="s">
        <v>681</v>
      </c>
      <c r="J17" s="15"/>
    </row>
    <row r="18" ht="14.25" customHeight="1">
      <c r="A18" s="7" t="s">
        <v>56</v>
      </c>
      <c r="B18" s="49" t="s">
        <v>683</v>
      </c>
      <c r="C18" s="9" t="s">
        <v>66</v>
      </c>
      <c r="D18" s="9" t="s">
        <v>104</v>
      </c>
      <c r="E18" s="10">
        <v>41.0</v>
      </c>
      <c r="F18" s="36"/>
      <c r="G18" s="20" t="s">
        <v>123</v>
      </c>
      <c r="H18" s="13"/>
      <c r="I18" s="14" t="s">
        <v>41</v>
      </c>
      <c r="J18" s="15"/>
    </row>
    <row r="19" ht="14.25" customHeight="1">
      <c r="A19" s="7" t="s">
        <v>57</v>
      </c>
      <c r="B19" s="49" t="s">
        <v>486</v>
      </c>
      <c r="C19" s="9" t="s">
        <v>68</v>
      </c>
      <c r="D19" s="7" t="s">
        <v>110</v>
      </c>
      <c r="E19" s="10">
        <v>29.4</v>
      </c>
      <c r="F19" s="12"/>
      <c r="G19" s="12" t="s">
        <v>156</v>
      </c>
      <c r="H19" s="13"/>
      <c r="I19" s="14" t="s">
        <v>681</v>
      </c>
      <c r="J19" s="15"/>
    </row>
    <row r="20" ht="14.25" customHeight="1">
      <c r="A20" s="7" t="s">
        <v>60</v>
      </c>
      <c r="B20" s="49" t="s">
        <v>327</v>
      </c>
      <c r="C20" s="9" t="s">
        <v>70</v>
      </c>
      <c r="D20" s="9" t="s">
        <v>104</v>
      </c>
      <c r="E20" s="10">
        <v>48.3</v>
      </c>
      <c r="F20" s="12"/>
      <c r="G20" s="12" t="s">
        <v>156</v>
      </c>
      <c r="H20" s="13"/>
      <c r="I20" s="14" t="s">
        <v>41</v>
      </c>
      <c r="J20" s="15"/>
    </row>
    <row r="21" ht="14.25" customHeight="1">
      <c r="A21" s="7" t="s">
        <v>63</v>
      </c>
      <c r="B21" s="49" t="s">
        <v>555</v>
      </c>
      <c r="C21" s="9" t="s">
        <v>71</v>
      </c>
      <c r="D21" s="7" t="s">
        <v>110</v>
      </c>
      <c r="E21" s="10">
        <v>28.5</v>
      </c>
      <c r="F21" s="12"/>
      <c r="G21" s="12" t="s">
        <v>164</v>
      </c>
      <c r="H21" s="13"/>
      <c r="I21" s="14" t="s">
        <v>681</v>
      </c>
      <c r="J21" s="15"/>
    </row>
    <row r="22" ht="14.25" customHeight="1">
      <c r="A22" s="7" t="s">
        <v>66</v>
      </c>
      <c r="B22" s="49" t="s">
        <v>682</v>
      </c>
      <c r="C22" s="9" t="s">
        <v>75</v>
      </c>
      <c r="D22" s="9" t="s">
        <v>114</v>
      </c>
      <c r="E22" s="10">
        <v>104.3</v>
      </c>
      <c r="F22" s="12"/>
      <c r="G22" s="12" t="s">
        <v>169</v>
      </c>
      <c r="H22" s="13"/>
      <c r="I22" s="14" t="s">
        <v>678</v>
      </c>
      <c r="J22" s="15"/>
    </row>
    <row r="23" ht="14.25" customHeight="1">
      <c r="A23" s="7" t="s">
        <v>68</v>
      </c>
      <c r="B23" s="49" t="s">
        <v>685</v>
      </c>
      <c r="C23" s="9" t="s">
        <v>76</v>
      </c>
      <c r="D23" s="9" t="s">
        <v>114</v>
      </c>
      <c r="E23" s="9">
        <v>154.1</v>
      </c>
      <c r="F23" s="12"/>
      <c r="G23" s="12" t="s">
        <v>171</v>
      </c>
      <c r="H23" s="13"/>
      <c r="I23" s="14" t="s">
        <v>30</v>
      </c>
      <c r="J23" s="15"/>
    </row>
    <row r="24" ht="14.25" customHeight="1">
      <c r="A24" s="7" t="s">
        <v>70</v>
      </c>
      <c r="B24" s="49" t="s">
        <v>686</v>
      </c>
      <c r="C24" s="9" t="s">
        <v>77</v>
      </c>
      <c r="D24" s="9" t="s">
        <v>114</v>
      </c>
      <c r="E24" s="9">
        <v>106.6</v>
      </c>
      <c r="F24" s="12"/>
      <c r="G24" s="12" t="s">
        <v>171</v>
      </c>
      <c r="H24" s="13"/>
      <c r="I24" s="14" t="s">
        <v>669</v>
      </c>
      <c r="J24" s="15"/>
    </row>
    <row r="25" ht="14.25" customHeight="1">
      <c r="A25" s="7" t="s">
        <v>71</v>
      </c>
      <c r="B25" s="123" t="s">
        <v>687</v>
      </c>
      <c r="C25" s="9" t="s">
        <v>79</v>
      </c>
      <c r="D25" s="7" t="s">
        <v>110</v>
      </c>
      <c r="E25" s="9">
        <v>38.6</v>
      </c>
      <c r="F25" s="13"/>
      <c r="G25" s="13" t="s">
        <v>171</v>
      </c>
      <c r="H25" s="13"/>
      <c r="I25" s="152" t="s">
        <v>41</v>
      </c>
      <c r="J25" s="15"/>
    </row>
    <row r="26" ht="14.25" customHeight="1">
      <c r="A26" s="15"/>
      <c r="E26" s="6">
        <f>SUM(E3:E25)*1.21</f>
        <v>1754.5</v>
      </c>
      <c r="J26" s="15"/>
    </row>
    <row r="27" ht="14.25" customHeight="1">
      <c r="A27" s="15"/>
      <c r="J27" s="15"/>
    </row>
    <row r="28" ht="14.25" customHeight="1">
      <c r="A28" s="106"/>
    </row>
    <row r="29" ht="14.25" customHeight="1">
      <c r="A29" s="106"/>
    </row>
    <row r="30" ht="14.25" customHeight="1">
      <c r="A30" s="106"/>
    </row>
    <row r="31" ht="14.25" customHeight="1">
      <c r="A31" s="106"/>
      <c r="B31" s="107"/>
      <c r="C31" s="106"/>
      <c r="D31" s="106"/>
      <c r="E31" s="106"/>
      <c r="F31" s="15"/>
      <c r="G31" s="15"/>
      <c r="H31" s="15"/>
      <c r="I31" s="106"/>
    </row>
    <row r="32" ht="14.25" customHeight="1">
      <c r="A32" s="106"/>
      <c r="B32" s="107"/>
      <c r="C32" s="106"/>
      <c r="D32" s="106"/>
      <c r="E32" s="106"/>
      <c r="F32" s="15"/>
      <c r="G32" s="15"/>
      <c r="H32" s="15"/>
      <c r="I32" s="106"/>
    </row>
    <row r="33" ht="14.25" customHeight="1">
      <c r="B33" s="28"/>
      <c r="D33" s="29"/>
      <c r="G33" s="15"/>
      <c r="H33" s="15"/>
      <c r="I33" s="106"/>
    </row>
    <row r="34" ht="14.25" customHeight="1">
      <c r="B34" s="28"/>
      <c r="D34" s="28"/>
    </row>
    <row r="35" ht="14.25" customHeight="1">
      <c r="B35" s="28"/>
      <c r="D35" s="28"/>
      <c r="N35" s="17"/>
    </row>
    <row r="36" ht="14.25" customHeight="1">
      <c r="B36" s="28"/>
      <c r="D36" s="51"/>
      <c r="N36" s="17"/>
    </row>
    <row r="37" ht="14.25" customHeight="1">
      <c r="B37" s="28"/>
      <c r="D37" s="33"/>
      <c r="N37" s="17"/>
    </row>
    <row r="38" ht="14.25" customHeight="1">
      <c r="B38" s="28"/>
      <c r="D38" s="28"/>
      <c r="N38" s="17"/>
    </row>
    <row r="39" ht="14.25" customHeight="1">
      <c r="B39" s="28" t="s">
        <v>89</v>
      </c>
      <c r="D39" s="29">
        <v>4.0</v>
      </c>
      <c r="N39" s="17"/>
    </row>
    <row r="40" ht="14.25" customHeight="1">
      <c r="B40" s="28" t="s">
        <v>90</v>
      </c>
      <c r="D40" s="29">
        <v>1.0</v>
      </c>
    </row>
    <row r="41" ht="14.25" customHeight="1">
      <c r="B41" s="28" t="s">
        <v>91</v>
      </c>
      <c r="D41" s="29">
        <v>1.0</v>
      </c>
    </row>
    <row r="42" ht="14.25" customHeight="1">
      <c r="B42" s="28" t="s">
        <v>92</v>
      </c>
      <c r="D42" s="30">
        <f>+D41*D40*D39</f>
        <v>4</v>
      </c>
    </row>
    <row r="43" ht="14.25" customHeight="1">
      <c r="B43" s="28" t="s">
        <v>93</v>
      </c>
      <c r="D43" s="30">
        <f>+D42*3600</f>
        <v>14400</v>
      </c>
    </row>
    <row r="44" ht="14.25" customHeight="1">
      <c r="B44" s="28" t="s">
        <v>4</v>
      </c>
      <c r="D44" s="31">
        <f>E26</f>
        <v>1754.5</v>
      </c>
    </row>
    <row r="45" ht="14.25" customHeight="1">
      <c r="B45" s="28" t="s">
        <v>94</v>
      </c>
      <c r="D45" s="32">
        <f>+D43/D44</f>
        <v>8.207466515</v>
      </c>
      <c r="E45" s="28" t="s">
        <v>95</v>
      </c>
      <c r="F45" s="6">
        <f>D45*0.9</f>
        <v>7.386719863</v>
      </c>
    </row>
    <row r="46" ht="14.25" customHeight="1">
      <c r="B46" s="28"/>
      <c r="D46" s="28"/>
    </row>
    <row r="47" ht="14.25" customHeight="1">
      <c r="B47" s="28" t="s">
        <v>96</v>
      </c>
      <c r="D47" s="28" t="s">
        <v>97</v>
      </c>
    </row>
    <row r="48" ht="14.25" customHeight="1">
      <c r="B48" s="28" t="s">
        <v>98</v>
      </c>
      <c r="D48" s="29">
        <v>105.9</v>
      </c>
    </row>
    <row r="49" ht="14.25" customHeight="1">
      <c r="B49" s="28" t="s">
        <v>99</v>
      </c>
      <c r="D49" s="29">
        <f>D48*D39</f>
        <v>423.6</v>
      </c>
    </row>
    <row r="50" ht="14.25" customHeight="1">
      <c r="B50" s="28" t="s">
        <v>95</v>
      </c>
      <c r="D50" s="33">
        <f>+D43/D49</f>
        <v>33.99433428</v>
      </c>
    </row>
    <row r="51" ht="14.25" customHeight="1">
      <c r="B51" s="28"/>
      <c r="D51" s="28"/>
    </row>
    <row r="52" ht="14.25" customHeight="1">
      <c r="B52" s="28" t="s">
        <v>100</v>
      </c>
      <c r="D52" s="33">
        <f>+D50*0.85</f>
        <v>28.89518414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3"/>
  <printOptions/>
  <pageMargins bottom="0.75" footer="0.0" header="0.0" left="0.7" right="0.7" top="0.75"/>
  <pageSetup scale="70" orientation="landscape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6.29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538</v>
      </c>
      <c r="C3" s="9" t="s">
        <v>103</v>
      </c>
      <c r="D3" s="9" t="s">
        <v>114</v>
      </c>
      <c r="E3" s="10">
        <f>34.6</f>
        <v>34.6</v>
      </c>
      <c r="F3" s="12"/>
      <c r="G3" s="12" t="s">
        <v>105</v>
      </c>
      <c r="H3" s="13"/>
      <c r="I3" s="14" t="s">
        <v>661</v>
      </c>
      <c r="J3" s="15"/>
      <c r="K3" s="4"/>
    </row>
    <row r="4" ht="14.25" customHeight="1">
      <c r="A4" s="7" t="s">
        <v>16</v>
      </c>
      <c r="B4" s="49" t="s">
        <v>552</v>
      </c>
      <c r="C4" s="9" t="s">
        <v>103</v>
      </c>
      <c r="D4" s="9" t="s">
        <v>114</v>
      </c>
      <c r="E4" s="7">
        <v>16.698</v>
      </c>
      <c r="F4" s="12"/>
      <c r="G4" s="12" t="s">
        <v>105</v>
      </c>
      <c r="H4" s="13"/>
      <c r="I4" s="14" t="s">
        <v>663</v>
      </c>
      <c r="J4" s="15"/>
      <c r="K4" s="4"/>
    </row>
    <row r="5" ht="14.25" customHeight="1">
      <c r="A5" s="7" t="s">
        <v>20</v>
      </c>
      <c r="B5" s="49" t="s">
        <v>665</v>
      </c>
      <c r="C5" s="9" t="s">
        <v>103</v>
      </c>
      <c r="D5" s="9" t="s">
        <v>114</v>
      </c>
      <c r="E5" s="7">
        <v>21.054</v>
      </c>
      <c r="F5" s="12"/>
      <c r="G5" s="12" t="s">
        <v>105</v>
      </c>
      <c r="H5" s="13"/>
      <c r="I5" s="14" t="s">
        <v>666</v>
      </c>
      <c r="J5" s="15"/>
      <c r="K5" s="4"/>
    </row>
    <row r="6" ht="14.25" customHeight="1">
      <c r="A6" s="7" t="s">
        <v>24</v>
      </c>
      <c r="B6" s="49" t="s">
        <v>667</v>
      </c>
      <c r="C6" s="9" t="s">
        <v>103</v>
      </c>
      <c r="D6" s="9" t="s">
        <v>114</v>
      </c>
      <c r="E6" s="7">
        <v>24.442</v>
      </c>
      <c r="F6" s="12"/>
      <c r="G6" s="12" t="s">
        <v>117</v>
      </c>
      <c r="H6" s="13"/>
      <c r="I6" s="14" t="s">
        <v>666</v>
      </c>
      <c r="J6" s="15"/>
      <c r="K6" s="5"/>
    </row>
    <row r="7" ht="14.25" customHeight="1">
      <c r="A7" s="7" t="s">
        <v>25</v>
      </c>
      <c r="B7" s="49" t="s">
        <v>44</v>
      </c>
      <c r="C7" s="9" t="s">
        <v>103</v>
      </c>
      <c r="D7" s="9" t="s">
        <v>114</v>
      </c>
      <c r="E7" s="7">
        <v>32.549</v>
      </c>
      <c r="F7" s="12"/>
      <c r="G7" s="12" t="s">
        <v>117</v>
      </c>
      <c r="H7" s="13"/>
      <c r="I7" s="14" t="s">
        <v>669</v>
      </c>
      <c r="J7" s="15"/>
      <c r="K7" s="5"/>
    </row>
    <row r="8" ht="14.25" customHeight="1">
      <c r="A8" s="7" t="s">
        <v>28</v>
      </c>
      <c r="B8" s="49" t="s">
        <v>671</v>
      </c>
      <c r="C8" s="9" t="s">
        <v>103</v>
      </c>
      <c r="D8" s="9" t="s">
        <v>114</v>
      </c>
      <c r="E8" s="7">
        <v>71.027</v>
      </c>
      <c r="F8" s="36"/>
      <c r="G8" s="12" t="s">
        <v>123</v>
      </c>
      <c r="H8" s="13"/>
      <c r="I8" s="14" t="s">
        <v>663</v>
      </c>
      <c r="J8" s="15"/>
      <c r="K8" s="5"/>
      <c r="P8" s="19"/>
    </row>
    <row r="9" ht="14.25" customHeight="1">
      <c r="A9" s="7" t="s">
        <v>32</v>
      </c>
      <c r="B9" s="49" t="s">
        <v>670</v>
      </c>
      <c r="C9" s="9" t="s">
        <v>103</v>
      </c>
      <c r="D9" s="9" t="s">
        <v>114</v>
      </c>
      <c r="E9" s="7">
        <v>71.027</v>
      </c>
      <c r="F9" s="36"/>
      <c r="G9" s="12" t="s">
        <v>126</v>
      </c>
      <c r="H9" s="13"/>
      <c r="I9" s="14" t="s">
        <v>661</v>
      </c>
      <c r="J9" s="15"/>
      <c r="K9" s="5"/>
      <c r="P9" s="19"/>
    </row>
    <row r="10" ht="14.25" customHeight="1">
      <c r="A10" s="7" t="s">
        <v>34</v>
      </c>
      <c r="B10" s="49" t="s">
        <v>674</v>
      </c>
      <c r="C10" s="9" t="s">
        <v>103</v>
      </c>
      <c r="D10" s="9" t="s">
        <v>114</v>
      </c>
      <c r="E10" s="7">
        <v>37.147</v>
      </c>
      <c r="F10" s="12"/>
      <c r="G10" s="12" t="s">
        <v>105</v>
      </c>
      <c r="H10" s="13"/>
      <c r="I10" s="14" t="s">
        <v>663</v>
      </c>
      <c r="J10" s="15"/>
      <c r="K10" s="5"/>
      <c r="P10" s="19"/>
    </row>
    <row r="11" ht="14.25" customHeight="1">
      <c r="A11" s="7" t="s">
        <v>36</v>
      </c>
      <c r="B11" s="49" t="s">
        <v>668</v>
      </c>
      <c r="C11" s="9" t="s">
        <v>103</v>
      </c>
      <c r="D11" s="7" t="s">
        <v>110</v>
      </c>
      <c r="E11" s="7">
        <v>49.97299999999999</v>
      </c>
      <c r="F11" s="36"/>
      <c r="G11" s="12" t="s">
        <v>123</v>
      </c>
      <c r="H11" s="13"/>
      <c r="I11" s="14" t="s">
        <v>661</v>
      </c>
      <c r="J11" s="15"/>
      <c r="K11" s="5"/>
      <c r="P11" s="19"/>
    </row>
    <row r="12" ht="14.25" customHeight="1">
      <c r="A12" s="7" t="s">
        <v>38</v>
      </c>
      <c r="B12" s="49" t="s">
        <v>676</v>
      </c>
      <c r="C12" s="9" t="s">
        <v>10</v>
      </c>
      <c r="D12" s="7" t="s">
        <v>110</v>
      </c>
      <c r="E12" s="7">
        <v>12.825999999999999</v>
      </c>
      <c r="F12" s="36"/>
      <c r="G12" s="12" t="s">
        <v>123</v>
      </c>
      <c r="H12" s="13"/>
      <c r="I12" s="14" t="s">
        <v>18</v>
      </c>
      <c r="J12" s="15"/>
      <c r="K12" s="5"/>
      <c r="P12" s="19"/>
    </row>
    <row r="13" ht="14.25" customHeight="1">
      <c r="A13" s="7" t="s">
        <v>43</v>
      </c>
      <c r="B13" s="49" t="s">
        <v>39</v>
      </c>
      <c r="C13" s="9" t="s">
        <v>38</v>
      </c>
      <c r="D13" s="9" t="s">
        <v>104</v>
      </c>
      <c r="E13" s="7">
        <v>7.018</v>
      </c>
      <c r="F13" s="36"/>
      <c r="G13" s="12" t="s">
        <v>117</v>
      </c>
      <c r="H13" s="13"/>
      <c r="I13" s="14" t="s">
        <v>41</v>
      </c>
      <c r="J13" s="15"/>
      <c r="P13" s="19"/>
    </row>
    <row r="14" ht="14.25" customHeight="1">
      <c r="A14" s="7" t="s">
        <v>46</v>
      </c>
      <c r="B14" s="49" t="s">
        <v>675</v>
      </c>
      <c r="C14" s="9" t="s">
        <v>25</v>
      </c>
      <c r="D14" s="7" t="s">
        <v>110</v>
      </c>
      <c r="E14" s="7">
        <v>22.506</v>
      </c>
      <c r="F14" s="36"/>
      <c r="G14" s="20" t="s">
        <v>139</v>
      </c>
      <c r="H14" s="13"/>
      <c r="I14" s="14" t="s">
        <v>18</v>
      </c>
      <c r="J14" s="15"/>
      <c r="P14" s="19"/>
    </row>
    <row r="15" ht="14.25" customHeight="1">
      <c r="A15" s="7" t="s">
        <v>50</v>
      </c>
      <c r="B15" s="49" t="s">
        <v>677</v>
      </c>
      <c r="C15" s="9" t="s">
        <v>46</v>
      </c>
      <c r="D15" s="9" t="s">
        <v>114</v>
      </c>
      <c r="E15" s="7">
        <v>162.50300000000001</v>
      </c>
      <c r="F15" s="36"/>
      <c r="G15" s="12" t="s">
        <v>139</v>
      </c>
      <c r="H15" s="13"/>
      <c r="I15" s="14" t="s">
        <v>678</v>
      </c>
      <c r="J15" s="15"/>
    </row>
    <row r="16" ht="14.25" customHeight="1">
      <c r="A16" s="7" t="s">
        <v>52</v>
      </c>
      <c r="B16" s="49" t="s">
        <v>662</v>
      </c>
      <c r="C16" s="9" t="s">
        <v>103</v>
      </c>
      <c r="D16" s="9" t="s">
        <v>114</v>
      </c>
      <c r="E16" s="7">
        <v>7.018</v>
      </c>
      <c r="F16" s="36"/>
      <c r="G16" s="12" t="s">
        <v>139</v>
      </c>
      <c r="H16" s="13"/>
      <c r="I16" s="14" t="s">
        <v>678</v>
      </c>
      <c r="J16" s="15"/>
    </row>
    <row r="17" ht="14.25" customHeight="1">
      <c r="A17" s="7" t="s">
        <v>54</v>
      </c>
      <c r="B17" s="49" t="s">
        <v>673</v>
      </c>
      <c r="C17" s="9" t="s">
        <v>680</v>
      </c>
      <c r="D17" s="7" t="s">
        <v>110</v>
      </c>
      <c r="E17" s="7">
        <v>118.701</v>
      </c>
      <c r="F17" s="36"/>
      <c r="G17" s="20" t="s">
        <v>126</v>
      </c>
      <c r="H17" s="13"/>
      <c r="I17" s="14" t="s">
        <v>18</v>
      </c>
      <c r="J17" s="15"/>
    </row>
    <row r="18" ht="14.25" customHeight="1">
      <c r="A18" s="7" t="s">
        <v>56</v>
      </c>
      <c r="B18" s="49" t="s">
        <v>815</v>
      </c>
      <c r="C18" s="9" t="s">
        <v>103</v>
      </c>
      <c r="D18" s="9" t="s">
        <v>104</v>
      </c>
      <c r="E18" s="7">
        <v>9.196</v>
      </c>
      <c r="F18" s="36"/>
      <c r="G18" s="20" t="s">
        <v>126</v>
      </c>
      <c r="H18" s="13"/>
      <c r="I18" s="14" t="s">
        <v>41</v>
      </c>
      <c r="J18" s="15"/>
    </row>
    <row r="19" ht="14.25" customHeight="1">
      <c r="A19" s="7" t="s">
        <v>57</v>
      </c>
      <c r="B19" s="49" t="s">
        <v>816</v>
      </c>
      <c r="C19" s="9" t="s">
        <v>56</v>
      </c>
      <c r="D19" s="7" t="s">
        <v>110</v>
      </c>
      <c r="E19" s="7">
        <v>7.622999999999999</v>
      </c>
      <c r="F19" s="36"/>
      <c r="G19" s="12" t="s">
        <v>117</v>
      </c>
      <c r="H19" s="13"/>
      <c r="I19" s="14" t="s">
        <v>681</v>
      </c>
      <c r="J19" s="15"/>
    </row>
    <row r="20" ht="14.25" customHeight="1">
      <c r="A20" s="7" t="s">
        <v>60</v>
      </c>
      <c r="B20" s="49" t="s">
        <v>483</v>
      </c>
      <c r="C20" s="9" t="s">
        <v>57</v>
      </c>
      <c r="D20" s="9" t="s">
        <v>104</v>
      </c>
      <c r="E20" s="7">
        <v>12.463000000000001</v>
      </c>
      <c r="F20" s="36"/>
      <c r="G20" s="12" t="s">
        <v>153</v>
      </c>
      <c r="H20" s="13"/>
      <c r="I20" s="14" t="s">
        <v>41</v>
      </c>
      <c r="J20" s="15"/>
    </row>
    <row r="21" ht="14.25" customHeight="1">
      <c r="A21" s="7" t="s">
        <v>63</v>
      </c>
      <c r="B21" s="49" t="s">
        <v>484</v>
      </c>
      <c r="C21" s="9" t="s">
        <v>60</v>
      </c>
      <c r="D21" s="7" t="s">
        <v>110</v>
      </c>
      <c r="E21" s="7">
        <v>11.858</v>
      </c>
      <c r="F21" s="36"/>
      <c r="G21" s="12" t="s">
        <v>174</v>
      </c>
      <c r="H21" s="13"/>
      <c r="I21" s="14" t="s">
        <v>681</v>
      </c>
      <c r="J21" s="15"/>
    </row>
    <row r="22" ht="14.25" customHeight="1">
      <c r="A22" s="7" t="s">
        <v>66</v>
      </c>
      <c r="B22" s="49" t="s">
        <v>683</v>
      </c>
      <c r="C22" s="9" t="s">
        <v>63</v>
      </c>
      <c r="D22" s="9" t="s">
        <v>104</v>
      </c>
      <c r="E22" s="7">
        <v>32.549</v>
      </c>
      <c r="F22" s="12"/>
      <c r="G22" s="12" t="s">
        <v>105</v>
      </c>
      <c r="H22" s="13"/>
      <c r="I22" s="14" t="s">
        <v>41</v>
      </c>
      <c r="J22" s="15"/>
    </row>
    <row r="23" ht="14.25" customHeight="1">
      <c r="A23" s="7" t="s">
        <v>68</v>
      </c>
      <c r="B23" s="49" t="s">
        <v>486</v>
      </c>
      <c r="C23" s="9" t="s">
        <v>66</v>
      </c>
      <c r="D23" s="7" t="s">
        <v>110</v>
      </c>
      <c r="E23" s="7">
        <v>35.574</v>
      </c>
      <c r="F23" s="36"/>
      <c r="G23" s="20" t="s">
        <v>123</v>
      </c>
      <c r="H23" s="13"/>
      <c r="I23" s="14" t="s">
        <v>681</v>
      </c>
      <c r="J23" s="15"/>
    </row>
    <row r="24" ht="14.25" customHeight="1">
      <c r="A24" s="7" t="s">
        <v>70</v>
      </c>
      <c r="B24" s="49" t="s">
        <v>327</v>
      </c>
      <c r="C24" s="9" t="s">
        <v>68</v>
      </c>
      <c r="D24" s="9" t="s">
        <v>104</v>
      </c>
      <c r="E24" s="7">
        <v>38.962</v>
      </c>
      <c r="F24" s="12"/>
      <c r="G24" s="12" t="s">
        <v>156</v>
      </c>
      <c r="H24" s="13"/>
      <c r="I24" s="14" t="s">
        <v>41</v>
      </c>
      <c r="J24" s="15"/>
    </row>
    <row r="25" ht="14.25" customHeight="1">
      <c r="A25" s="7" t="s">
        <v>71</v>
      </c>
      <c r="B25" s="49" t="s">
        <v>555</v>
      </c>
      <c r="C25" s="9" t="s">
        <v>70</v>
      </c>
      <c r="D25" s="7" t="s">
        <v>110</v>
      </c>
      <c r="E25" s="7">
        <v>47.916</v>
      </c>
      <c r="F25" s="12"/>
      <c r="G25" s="12" t="s">
        <v>156</v>
      </c>
      <c r="H25" s="13"/>
      <c r="I25" s="14" t="s">
        <v>681</v>
      </c>
      <c r="J25" s="15"/>
    </row>
    <row r="26" ht="14.25" customHeight="1">
      <c r="A26" s="7" t="s">
        <v>75</v>
      </c>
      <c r="B26" s="49" t="s">
        <v>682</v>
      </c>
      <c r="C26" s="9" t="s">
        <v>71</v>
      </c>
      <c r="D26" s="9" t="s">
        <v>114</v>
      </c>
      <c r="E26" s="7">
        <v>131.16400000000002</v>
      </c>
      <c r="F26" s="12"/>
      <c r="G26" s="12" t="s">
        <v>164</v>
      </c>
      <c r="H26" s="13"/>
      <c r="I26" s="14" t="s">
        <v>678</v>
      </c>
      <c r="J26" s="15"/>
    </row>
    <row r="27" ht="14.25" customHeight="1">
      <c r="A27" s="7" t="s">
        <v>76</v>
      </c>
      <c r="B27" s="49" t="s">
        <v>685</v>
      </c>
      <c r="C27" s="9" t="s">
        <v>75</v>
      </c>
      <c r="D27" s="9" t="s">
        <v>114</v>
      </c>
      <c r="E27" s="7">
        <v>152.702</v>
      </c>
      <c r="F27" s="12"/>
      <c r="G27" s="12" t="s">
        <v>169</v>
      </c>
      <c r="H27" s="13"/>
      <c r="I27" s="14" t="s">
        <v>666</v>
      </c>
      <c r="J27" s="15"/>
    </row>
    <row r="28" ht="14.25" customHeight="1">
      <c r="A28" s="9" t="s">
        <v>380</v>
      </c>
      <c r="B28" s="49" t="s">
        <v>686</v>
      </c>
      <c r="C28" s="92" t="s">
        <v>76</v>
      </c>
      <c r="D28" s="9" t="s">
        <v>114</v>
      </c>
      <c r="E28" s="7">
        <v>175.934</v>
      </c>
      <c r="F28" s="12"/>
      <c r="G28" s="12" t="s">
        <v>171</v>
      </c>
      <c r="H28" s="13"/>
      <c r="I28" s="14" t="s">
        <v>669</v>
      </c>
      <c r="J28" s="15"/>
    </row>
    <row r="29" ht="14.25" customHeight="1">
      <c r="A29" s="9" t="s">
        <v>77</v>
      </c>
      <c r="B29" s="49" t="s">
        <v>687</v>
      </c>
      <c r="C29" s="9" t="s">
        <v>380</v>
      </c>
      <c r="D29" s="7" t="s">
        <v>110</v>
      </c>
      <c r="E29" s="7">
        <v>65.824</v>
      </c>
      <c r="F29" s="12"/>
      <c r="G29" s="12" t="s">
        <v>793</v>
      </c>
      <c r="H29" s="13"/>
      <c r="I29" s="14" t="s">
        <v>681</v>
      </c>
      <c r="J29" s="15"/>
    </row>
    <row r="30" ht="14.25" customHeight="1">
      <c r="A30" s="26" t="s">
        <v>79</v>
      </c>
      <c r="E30" s="142">
        <f>SUM(E3:E29)*1.21</f>
        <v>1707.13334</v>
      </c>
      <c r="J30" s="15"/>
    </row>
    <row r="31" ht="14.25" customHeight="1"/>
    <row r="32" ht="14.25" customHeight="1">
      <c r="B32" s="28" t="s">
        <v>89</v>
      </c>
      <c r="D32" s="29">
        <v>4.0</v>
      </c>
    </row>
    <row r="33" ht="14.25" customHeight="1">
      <c r="B33" s="28" t="s">
        <v>90</v>
      </c>
      <c r="D33" s="29">
        <v>1.0</v>
      </c>
    </row>
    <row r="34" ht="14.25" customHeight="1">
      <c r="B34" s="28" t="s">
        <v>91</v>
      </c>
      <c r="D34" s="29">
        <v>1.0</v>
      </c>
    </row>
    <row r="35" ht="14.25" customHeight="1">
      <c r="B35" s="28" t="s">
        <v>92</v>
      </c>
      <c r="D35" s="30">
        <f>+D34*D33*D32</f>
        <v>4</v>
      </c>
    </row>
    <row r="36" ht="14.25" customHeight="1">
      <c r="B36" s="28" t="s">
        <v>93</v>
      </c>
      <c r="D36" s="30">
        <f>+D35*3600</f>
        <v>14400</v>
      </c>
    </row>
    <row r="37" ht="14.25" customHeight="1">
      <c r="B37" s="28" t="s">
        <v>4</v>
      </c>
      <c r="D37" s="31">
        <f>E30</f>
        <v>1707.13334</v>
      </c>
    </row>
    <row r="38" ht="14.25" customHeight="1">
      <c r="B38" s="28" t="s">
        <v>94</v>
      </c>
      <c r="D38" s="32">
        <f>+D36/D37</f>
        <v>8.435193469</v>
      </c>
      <c r="E38" s="28" t="s">
        <v>95</v>
      </c>
      <c r="F38" s="6">
        <f>D38*0.9</f>
        <v>7.591674122</v>
      </c>
    </row>
    <row r="39" ht="14.25" customHeight="1">
      <c r="B39" s="28"/>
      <c r="D39" s="28"/>
    </row>
    <row r="40" ht="14.25" customHeight="1">
      <c r="B40" s="28" t="s">
        <v>96</v>
      </c>
      <c r="D40" s="28" t="s">
        <v>97</v>
      </c>
    </row>
    <row r="41" ht="14.25" customHeight="1">
      <c r="B41" s="28" t="s">
        <v>98</v>
      </c>
      <c r="D41" s="29">
        <v>105.9</v>
      </c>
    </row>
    <row r="42" ht="14.25" customHeight="1">
      <c r="B42" s="28" t="s">
        <v>99</v>
      </c>
      <c r="D42" s="29">
        <f>D41*D32</f>
        <v>423.6</v>
      </c>
    </row>
    <row r="43" ht="14.25" customHeight="1">
      <c r="B43" s="28" t="s">
        <v>95</v>
      </c>
      <c r="D43" s="33">
        <f>+D36/D42</f>
        <v>33.99433428</v>
      </c>
    </row>
    <row r="44" ht="14.25" customHeight="1">
      <c r="B44" s="28"/>
      <c r="D44" s="28"/>
    </row>
    <row r="45" ht="14.25" customHeight="1">
      <c r="B45" s="28" t="s">
        <v>100</v>
      </c>
      <c r="D45" s="33">
        <f>+D43*0.85</f>
        <v>28.89518414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153" t="s">
        <v>8</v>
      </c>
      <c r="K2" s="4"/>
    </row>
    <row r="3" ht="14.25" customHeight="1">
      <c r="A3" s="7" t="s">
        <v>10</v>
      </c>
      <c r="B3" s="49" t="s">
        <v>538</v>
      </c>
      <c r="C3" s="9" t="s">
        <v>103</v>
      </c>
      <c r="D3" s="9" t="s">
        <v>114</v>
      </c>
      <c r="E3" s="10">
        <v>34.6</v>
      </c>
      <c r="F3" s="11"/>
      <c r="G3" s="12" t="s">
        <v>105</v>
      </c>
      <c r="H3" s="13"/>
      <c r="I3" s="14" t="s">
        <v>728</v>
      </c>
      <c r="J3" s="15"/>
      <c r="K3" s="4"/>
    </row>
    <row r="4" ht="14.25" customHeight="1">
      <c r="A4" s="7" t="s">
        <v>16</v>
      </c>
      <c r="B4" s="49" t="s">
        <v>552</v>
      </c>
      <c r="C4" s="9" t="s">
        <v>103</v>
      </c>
      <c r="D4" s="9" t="s">
        <v>114</v>
      </c>
      <c r="E4" s="10">
        <v>13.8</v>
      </c>
      <c r="F4" s="12"/>
      <c r="G4" s="12" t="s">
        <v>105</v>
      </c>
      <c r="H4" s="13"/>
      <c r="I4" s="14" t="s">
        <v>727</v>
      </c>
      <c r="J4" s="15"/>
      <c r="K4" s="4"/>
    </row>
    <row r="5" ht="14.25" customHeight="1">
      <c r="A5" s="7" t="s">
        <v>20</v>
      </c>
      <c r="B5" s="49" t="s">
        <v>665</v>
      </c>
      <c r="C5" s="9" t="s">
        <v>103</v>
      </c>
      <c r="D5" s="9" t="s">
        <v>114</v>
      </c>
      <c r="E5" s="10">
        <v>17.4</v>
      </c>
      <c r="F5" s="12"/>
      <c r="G5" s="12" t="s">
        <v>105</v>
      </c>
      <c r="H5" s="13"/>
      <c r="I5" s="14" t="s">
        <v>728</v>
      </c>
      <c r="J5" s="15"/>
      <c r="K5" s="4"/>
    </row>
    <row r="6" ht="14.25" customHeight="1">
      <c r="A6" s="7" t="s">
        <v>24</v>
      </c>
      <c r="B6" s="49" t="s">
        <v>667</v>
      </c>
      <c r="C6" s="9" t="s">
        <v>103</v>
      </c>
      <c r="D6" s="9" t="s">
        <v>114</v>
      </c>
      <c r="E6" s="10">
        <v>20.2</v>
      </c>
      <c r="F6" s="12"/>
      <c r="G6" s="12" t="s">
        <v>117</v>
      </c>
      <c r="H6" s="13"/>
      <c r="I6" s="14" t="s">
        <v>727</v>
      </c>
      <c r="J6" s="15"/>
      <c r="K6" s="5"/>
    </row>
    <row r="7" ht="14.25" customHeight="1">
      <c r="A7" s="7" t="s">
        <v>25</v>
      </c>
      <c r="B7" s="49" t="s">
        <v>44</v>
      </c>
      <c r="C7" s="9" t="s">
        <v>103</v>
      </c>
      <c r="D7" s="9" t="s">
        <v>114</v>
      </c>
      <c r="E7" s="10">
        <v>26.9</v>
      </c>
      <c r="F7" s="12"/>
      <c r="G7" s="12" t="s">
        <v>117</v>
      </c>
      <c r="H7" s="13"/>
      <c r="I7" s="14" t="s">
        <v>727</v>
      </c>
      <c r="J7" s="15"/>
      <c r="K7" s="5"/>
    </row>
    <row r="8" ht="14.25" customHeight="1">
      <c r="A8" s="7" t="s">
        <v>28</v>
      </c>
      <c r="B8" s="49" t="s">
        <v>671</v>
      </c>
      <c r="C8" s="9" t="s">
        <v>103</v>
      </c>
      <c r="D8" s="9" t="s">
        <v>114</v>
      </c>
      <c r="E8" s="10">
        <v>58.7</v>
      </c>
      <c r="F8" s="36"/>
      <c r="G8" s="12" t="s">
        <v>123</v>
      </c>
      <c r="H8" s="13"/>
      <c r="I8" s="14" t="s">
        <v>715</v>
      </c>
      <c r="J8" s="15"/>
      <c r="K8" s="5"/>
      <c r="P8" s="19"/>
    </row>
    <row r="9" ht="14.25" customHeight="1">
      <c r="A9" s="7" t="s">
        <v>32</v>
      </c>
      <c r="B9" s="49" t="s">
        <v>670</v>
      </c>
      <c r="C9" s="9" t="s">
        <v>103</v>
      </c>
      <c r="D9" s="9" t="s">
        <v>114</v>
      </c>
      <c r="E9" s="10">
        <v>58.7</v>
      </c>
      <c r="F9" s="36"/>
      <c r="G9" s="12" t="s">
        <v>126</v>
      </c>
      <c r="H9" s="13"/>
      <c r="I9" s="14" t="s">
        <v>731</v>
      </c>
      <c r="J9" s="15"/>
      <c r="K9" s="5"/>
      <c r="P9" s="19"/>
    </row>
    <row r="10" ht="14.25" customHeight="1">
      <c r="A10" s="7" t="s">
        <v>34</v>
      </c>
      <c r="B10" s="49" t="s">
        <v>674</v>
      </c>
      <c r="C10" s="9" t="s">
        <v>103</v>
      </c>
      <c r="D10" s="9" t="s">
        <v>114</v>
      </c>
      <c r="E10" s="10">
        <v>56.0</v>
      </c>
      <c r="F10" s="12"/>
      <c r="G10" s="12" t="s">
        <v>105</v>
      </c>
      <c r="H10" s="13"/>
      <c r="I10" s="14" t="s">
        <v>727</v>
      </c>
      <c r="J10" s="15"/>
      <c r="K10" s="5"/>
      <c r="P10" s="19"/>
    </row>
    <row r="11" ht="14.25" customHeight="1">
      <c r="A11" s="7" t="s">
        <v>36</v>
      </c>
      <c r="B11" s="49" t="s">
        <v>674</v>
      </c>
      <c r="C11" s="9" t="s">
        <v>103</v>
      </c>
      <c r="D11" s="9" t="s">
        <v>114</v>
      </c>
      <c r="E11" s="10">
        <v>56.0</v>
      </c>
      <c r="F11" s="36"/>
      <c r="G11" s="12" t="s">
        <v>123</v>
      </c>
      <c r="H11" s="13"/>
      <c r="I11" s="14" t="s">
        <v>728</v>
      </c>
      <c r="J11" s="15"/>
      <c r="K11" s="5"/>
      <c r="P11" s="19"/>
    </row>
    <row r="12" ht="14.25" customHeight="1">
      <c r="A12" s="7" t="s">
        <v>38</v>
      </c>
      <c r="B12" s="49" t="s">
        <v>676</v>
      </c>
      <c r="C12" s="9" t="s">
        <v>10</v>
      </c>
      <c r="D12" s="7" t="s">
        <v>110</v>
      </c>
      <c r="E12" s="10">
        <v>10.6</v>
      </c>
      <c r="F12" s="36"/>
      <c r="G12" s="12" t="s">
        <v>123</v>
      </c>
      <c r="H12" s="13"/>
      <c r="I12" s="14" t="s">
        <v>715</v>
      </c>
      <c r="J12" s="15"/>
      <c r="K12" s="5"/>
      <c r="P12" s="19"/>
    </row>
    <row r="13" ht="14.25" customHeight="1">
      <c r="A13" s="7" t="s">
        <v>43</v>
      </c>
      <c r="B13" s="49" t="s">
        <v>39</v>
      </c>
      <c r="C13" s="9" t="s">
        <v>38</v>
      </c>
      <c r="D13" s="9" t="s">
        <v>104</v>
      </c>
      <c r="E13" s="10">
        <v>5.8</v>
      </c>
      <c r="F13" s="36"/>
      <c r="G13" s="12" t="s">
        <v>117</v>
      </c>
      <c r="H13" s="13"/>
      <c r="I13" s="14" t="s">
        <v>715</v>
      </c>
      <c r="J13" s="15"/>
      <c r="P13" s="19"/>
    </row>
    <row r="14" ht="14.25" customHeight="1">
      <c r="A14" s="7" t="s">
        <v>46</v>
      </c>
      <c r="B14" s="49" t="s">
        <v>675</v>
      </c>
      <c r="C14" s="9" t="s">
        <v>25</v>
      </c>
      <c r="D14" s="7" t="s">
        <v>110</v>
      </c>
      <c r="E14" s="10">
        <v>18.6</v>
      </c>
      <c r="F14" s="36"/>
      <c r="G14" s="20" t="s">
        <v>139</v>
      </c>
      <c r="H14" s="13"/>
      <c r="I14" s="14" t="s">
        <v>727</v>
      </c>
      <c r="J14" s="15"/>
      <c r="P14" s="19"/>
    </row>
    <row r="15" ht="14.25" customHeight="1">
      <c r="A15" s="7" t="s">
        <v>50</v>
      </c>
      <c r="B15" s="49" t="s">
        <v>677</v>
      </c>
      <c r="C15" s="9" t="s">
        <v>46</v>
      </c>
      <c r="D15" s="9" t="s">
        <v>114</v>
      </c>
      <c r="E15" s="10">
        <v>134.3</v>
      </c>
      <c r="F15" s="36"/>
      <c r="G15" s="12" t="s">
        <v>139</v>
      </c>
      <c r="H15" s="13"/>
      <c r="I15" s="14" t="s">
        <v>727</v>
      </c>
      <c r="J15" s="15"/>
    </row>
    <row r="16" ht="14.25" customHeight="1">
      <c r="A16" s="7" t="s">
        <v>52</v>
      </c>
      <c r="B16" s="49" t="s">
        <v>662</v>
      </c>
      <c r="C16" s="9" t="s">
        <v>103</v>
      </c>
      <c r="D16" s="9" t="s">
        <v>114</v>
      </c>
      <c r="E16" s="10">
        <v>5.8</v>
      </c>
      <c r="F16" s="36"/>
      <c r="G16" s="12" t="s">
        <v>139</v>
      </c>
      <c r="H16" s="13"/>
      <c r="I16" s="14" t="s">
        <v>728</v>
      </c>
      <c r="J16" s="15"/>
    </row>
    <row r="17" ht="14.25" customHeight="1">
      <c r="A17" s="7" t="s">
        <v>54</v>
      </c>
      <c r="B17" s="49" t="s">
        <v>673</v>
      </c>
      <c r="C17" s="9" t="s">
        <v>680</v>
      </c>
      <c r="D17" s="7" t="s">
        <v>110</v>
      </c>
      <c r="E17" s="10">
        <v>98.1</v>
      </c>
      <c r="F17" s="36"/>
      <c r="G17" s="20" t="s">
        <v>126</v>
      </c>
      <c r="H17" s="13"/>
      <c r="I17" s="14" t="s">
        <v>715</v>
      </c>
      <c r="J17" s="15"/>
    </row>
    <row r="18" ht="14.25" customHeight="1">
      <c r="A18" s="7" t="s">
        <v>56</v>
      </c>
      <c r="B18" s="49" t="s">
        <v>817</v>
      </c>
      <c r="C18" s="9" t="s">
        <v>103</v>
      </c>
      <c r="D18" s="9" t="s">
        <v>114</v>
      </c>
      <c r="E18" s="10">
        <v>100.6</v>
      </c>
      <c r="F18" s="36"/>
      <c r="G18" s="20"/>
      <c r="H18" s="13"/>
      <c r="I18" s="14" t="s">
        <v>728</v>
      </c>
      <c r="J18" s="15"/>
    </row>
    <row r="19" ht="14.25" customHeight="1">
      <c r="A19" s="7" t="s">
        <v>57</v>
      </c>
      <c r="B19" s="49" t="s">
        <v>818</v>
      </c>
      <c r="C19" s="9" t="s">
        <v>103</v>
      </c>
      <c r="D19" s="9" t="s">
        <v>114</v>
      </c>
      <c r="E19" s="10">
        <v>50.3</v>
      </c>
      <c r="F19" s="36"/>
      <c r="G19" s="12"/>
      <c r="H19" s="13"/>
      <c r="I19" s="14" t="s">
        <v>731</v>
      </c>
      <c r="J19" s="15"/>
    </row>
    <row r="20" ht="14.25" customHeight="1">
      <c r="A20" s="7" t="s">
        <v>60</v>
      </c>
      <c r="B20" s="49" t="s">
        <v>483</v>
      </c>
      <c r="C20" s="9" t="s">
        <v>57</v>
      </c>
      <c r="D20" s="9" t="s">
        <v>104</v>
      </c>
      <c r="E20" s="10">
        <v>10.3</v>
      </c>
      <c r="F20" s="36"/>
      <c r="G20" s="12" t="s">
        <v>153</v>
      </c>
      <c r="H20" s="13"/>
      <c r="I20" s="14" t="s">
        <v>715</v>
      </c>
      <c r="J20" s="15"/>
    </row>
    <row r="21" ht="14.25" customHeight="1">
      <c r="A21" s="7" t="s">
        <v>63</v>
      </c>
      <c r="B21" s="49" t="s">
        <v>484</v>
      </c>
      <c r="C21" s="9" t="s">
        <v>60</v>
      </c>
      <c r="D21" s="7" t="s">
        <v>110</v>
      </c>
      <c r="E21" s="10">
        <v>9.8</v>
      </c>
      <c r="F21" s="36"/>
      <c r="G21" s="12" t="s">
        <v>174</v>
      </c>
      <c r="H21" s="13"/>
      <c r="I21" s="14" t="s">
        <v>731</v>
      </c>
      <c r="J21" s="15"/>
    </row>
    <row r="22" ht="14.25" customHeight="1">
      <c r="A22" s="7" t="s">
        <v>66</v>
      </c>
      <c r="B22" s="49" t="s">
        <v>683</v>
      </c>
      <c r="C22" s="9" t="s">
        <v>63</v>
      </c>
      <c r="D22" s="9" t="s">
        <v>104</v>
      </c>
      <c r="E22" s="10">
        <v>26.9</v>
      </c>
      <c r="F22" s="12"/>
      <c r="G22" s="12" t="s">
        <v>105</v>
      </c>
      <c r="H22" s="13"/>
      <c r="I22" s="14" t="s">
        <v>715</v>
      </c>
      <c r="J22" s="15"/>
    </row>
    <row r="23" ht="14.25" customHeight="1">
      <c r="A23" s="7" t="s">
        <v>68</v>
      </c>
      <c r="B23" s="49" t="s">
        <v>486</v>
      </c>
      <c r="C23" s="9" t="s">
        <v>66</v>
      </c>
      <c r="D23" s="7" t="s">
        <v>110</v>
      </c>
      <c r="E23" s="10">
        <v>29.4</v>
      </c>
      <c r="F23" s="36"/>
      <c r="G23" s="20" t="s">
        <v>123</v>
      </c>
      <c r="H23" s="13"/>
      <c r="I23" s="14" t="s">
        <v>731</v>
      </c>
      <c r="J23" s="15"/>
    </row>
    <row r="24" ht="14.25" customHeight="1">
      <c r="A24" s="7" t="s">
        <v>70</v>
      </c>
      <c r="B24" s="49" t="s">
        <v>327</v>
      </c>
      <c r="C24" s="9" t="s">
        <v>68</v>
      </c>
      <c r="D24" s="9" t="s">
        <v>104</v>
      </c>
      <c r="E24" s="10">
        <v>32.2</v>
      </c>
      <c r="F24" s="12"/>
      <c r="G24" s="12" t="s">
        <v>156</v>
      </c>
      <c r="H24" s="13"/>
      <c r="I24" s="14" t="s">
        <v>715</v>
      </c>
      <c r="J24" s="15"/>
    </row>
    <row r="25" ht="14.25" customHeight="1">
      <c r="A25" s="7" t="s">
        <v>71</v>
      </c>
      <c r="B25" s="49" t="s">
        <v>555</v>
      </c>
      <c r="C25" s="9" t="s">
        <v>70</v>
      </c>
      <c r="D25" s="7" t="s">
        <v>110</v>
      </c>
      <c r="E25" s="10">
        <v>39.6</v>
      </c>
      <c r="F25" s="12"/>
      <c r="G25" s="12" t="s">
        <v>156</v>
      </c>
      <c r="H25" s="13"/>
      <c r="I25" s="14" t="s">
        <v>731</v>
      </c>
      <c r="J25" s="15"/>
    </row>
    <row r="26" ht="14.25" customHeight="1">
      <c r="A26" s="7" t="s">
        <v>75</v>
      </c>
      <c r="B26" s="49" t="s">
        <v>682</v>
      </c>
      <c r="C26" s="9" t="s">
        <v>71</v>
      </c>
      <c r="D26" s="9" t="s">
        <v>114</v>
      </c>
      <c r="E26" s="10">
        <v>108.4</v>
      </c>
      <c r="F26" s="12"/>
      <c r="G26" s="12" t="s">
        <v>164</v>
      </c>
      <c r="H26" s="13"/>
      <c r="I26" s="14" t="s">
        <v>727</v>
      </c>
      <c r="J26" s="15"/>
    </row>
    <row r="27" ht="14.25" customHeight="1">
      <c r="A27" s="7" t="s">
        <v>76</v>
      </c>
      <c r="B27" s="49" t="s">
        <v>685</v>
      </c>
      <c r="C27" s="9" t="s">
        <v>75</v>
      </c>
      <c r="D27" s="9" t="s">
        <v>114</v>
      </c>
      <c r="E27" s="10">
        <v>126.2</v>
      </c>
      <c r="F27" s="12"/>
      <c r="G27" s="12" t="s">
        <v>169</v>
      </c>
      <c r="H27" s="13"/>
      <c r="I27" s="14" t="s">
        <v>728</v>
      </c>
      <c r="J27" s="15"/>
    </row>
    <row r="28" ht="14.25" customHeight="1">
      <c r="A28" s="9" t="s">
        <v>380</v>
      </c>
      <c r="B28" s="49" t="s">
        <v>686</v>
      </c>
      <c r="C28" s="92" t="s">
        <v>76</v>
      </c>
      <c r="D28" s="9" t="s">
        <v>114</v>
      </c>
      <c r="E28" s="10">
        <v>145.4</v>
      </c>
      <c r="F28" s="12"/>
      <c r="G28" s="12" t="s">
        <v>171</v>
      </c>
      <c r="H28" s="13"/>
      <c r="I28" s="14" t="s">
        <v>715</v>
      </c>
      <c r="J28" s="15"/>
    </row>
    <row r="29" ht="14.25" customHeight="1">
      <c r="A29" s="9" t="s">
        <v>77</v>
      </c>
      <c r="B29" s="49" t="s">
        <v>687</v>
      </c>
      <c r="C29" s="9" t="s">
        <v>380</v>
      </c>
      <c r="D29" s="7" t="s">
        <v>110</v>
      </c>
      <c r="E29" s="10">
        <v>54.4</v>
      </c>
      <c r="F29" s="12"/>
      <c r="G29" s="12" t="s">
        <v>793</v>
      </c>
      <c r="H29" s="13"/>
      <c r="I29" s="14" t="s">
        <v>731</v>
      </c>
      <c r="J29" s="15"/>
    </row>
    <row r="30" ht="14.25" customHeight="1">
      <c r="E30" s="6">
        <f>SUM(E3:E29)*1.21</f>
        <v>1632.29</v>
      </c>
      <c r="J30" s="15"/>
    </row>
    <row r="31" ht="14.25" customHeight="1">
      <c r="B31" s="28"/>
      <c r="D31" s="29"/>
      <c r="J31" s="15"/>
    </row>
    <row r="32" ht="14.25" customHeight="1">
      <c r="B32" s="28" t="s">
        <v>89</v>
      </c>
      <c r="D32" s="29">
        <v>3.0</v>
      </c>
    </row>
    <row r="33" ht="14.25" customHeight="1">
      <c r="B33" s="28" t="s">
        <v>90</v>
      </c>
      <c r="D33" s="29">
        <v>1.0</v>
      </c>
    </row>
    <row r="34" ht="14.25" customHeight="1">
      <c r="B34" s="28" t="s">
        <v>91</v>
      </c>
      <c r="D34" s="29">
        <v>7.5</v>
      </c>
    </row>
    <row r="35" ht="14.25" customHeight="1">
      <c r="B35" s="28" t="s">
        <v>92</v>
      </c>
      <c r="D35" s="30">
        <f>+D34*D33*D32</f>
        <v>22.5</v>
      </c>
      <c r="N35" s="17"/>
    </row>
    <row r="36" ht="14.25" customHeight="1">
      <c r="B36" s="28" t="s">
        <v>93</v>
      </c>
      <c r="D36" s="30">
        <f>+D35*3600</f>
        <v>81000</v>
      </c>
      <c r="N36" s="17"/>
    </row>
    <row r="37" ht="14.25" customHeight="1">
      <c r="B37" s="28" t="s">
        <v>4</v>
      </c>
      <c r="D37" s="31">
        <f>E30</f>
        <v>1632.29</v>
      </c>
      <c r="N37" s="17"/>
    </row>
    <row r="38" ht="14.25" customHeight="1">
      <c r="B38" s="28" t="s">
        <v>94</v>
      </c>
      <c r="D38" s="32">
        <f>+D36/D37</f>
        <v>49.62353503</v>
      </c>
      <c r="E38" s="28" t="s">
        <v>95</v>
      </c>
      <c r="F38" s="6">
        <f>D38*0.9</f>
        <v>44.66118153</v>
      </c>
      <c r="N38" s="17"/>
    </row>
    <row r="39" ht="14.25" customHeight="1">
      <c r="B39" s="28"/>
      <c r="D39" s="28"/>
      <c r="N39" s="17"/>
    </row>
    <row r="40" ht="14.25" customHeight="1">
      <c r="B40" s="28" t="s">
        <v>96</v>
      </c>
      <c r="D40" s="28" t="s">
        <v>97</v>
      </c>
    </row>
    <row r="41" ht="14.25" customHeight="1">
      <c r="B41" s="28" t="s">
        <v>98</v>
      </c>
      <c r="D41" s="29">
        <v>105.9</v>
      </c>
    </row>
    <row r="42" ht="14.25" customHeight="1">
      <c r="B42" s="28" t="s">
        <v>99</v>
      </c>
      <c r="D42" s="29">
        <f>D41*D32</f>
        <v>317.7</v>
      </c>
    </row>
    <row r="43" ht="14.25" customHeight="1">
      <c r="B43" s="28" t="s">
        <v>95</v>
      </c>
      <c r="D43" s="33">
        <f>+D36/D42</f>
        <v>254.9575071</v>
      </c>
    </row>
    <row r="44" ht="14.25" customHeight="1">
      <c r="B44" s="28"/>
      <c r="D44" s="28"/>
    </row>
    <row r="45" ht="14.25" customHeight="1">
      <c r="B45" s="28" t="s">
        <v>100</v>
      </c>
      <c r="D45" s="33">
        <f>+D43*0.85</f>
        <v>216.713881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2:$H$32"/>
  <printOptions/>
  <pageMargins bottom="0.75" footer="0.0" header="0.0" left="0.7" right="0.7" top="0.75"/>
  <pageSetup orientation="landscape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538</v>
      </c>
      <c r="C3" s="9" t="s">
        <v>103</v>
      </c>
      <c r="D3" s="9" t="s">
        <v>114</v>
      </c>
      <c r="E3" s="10">
        <v>34.6</v>
      </c>
      <c r="F3" s="12"/>
      <c r="G3" s="12" t="s">
        <v>105</v>
      </c>
      <c r="H3" s="13"/>
      <c r="I3" s="14" t="s">
        <v>661</v>
      </c>
      <c r="J3" s="15"/>
      <c r="K3" s="4"/>
    </row>
    <row r="4" ht="14.25" customHeight="1">
      <c r="A4" s="7" t="s">
        <v>16</v>
      </c>
      <c r="B4" s="49" t="s">
        <v>552</v>
      </c>
      <c r="C4" s="9" t="s">
        <v>103</v>
      </c>
      <c r="D4" s="9" t="s">
        <v>114</v>
      </c>
      <c r="E4" s="10">
        <v>13.8</v>
      </c>
      <c r="F4" s="12"/>
      <c r="G4" s="12" t="s">
        <v>105</v>
      </c>
      <c r="H4" s="13"/>
      <c r="I4" s="14" t="s">
        <v>663</v>
      </c>
      <c r="J4" s="15"/>
      <c r="K4" s="4"/>
    </row>
    <row r="5" ht="14.25" customHeight="1">
      <c r="A5" s="7" t="s">
        <v>20</v>
      </c>
      <c r="B5" s="49" t="s">
        <v>665</v>
      </c>
      <c r="C5" s="9" t="s">
        <v>103</v>
      </c>
      <c r="D5" s="9" t="s">
        <v>114</v>
      </c>
      <c r="E5" s="10">
        <v>17.4</v>
      </c>
      <c r="F5" s="12"/>
      <c r="G5" s="12" t="s">
        <v>105</v>
      </c>
      <c r="H5" s="13"/>
      <c r="I5" s="14" t="s">
        <v>666</v>
      </c>
      <c r="J5" s="15"/>
      <c r="K5" s="4"/>
    </row>
    <row r="6" ht="14.25" customHeight="1">
      <c r="A6" s="7" t="s">
        <v>24</v>
      </c>
      <c r="B6" s="49" t="s">
        <v>667</v>
      </c>
      <c r="C6" s="9" t="s">
        <v>103</v>
      </c>
      <c r="D6" s="9" t="s">
        <v>114</v>
      </c>
      <c r="E6" s="10">
        <v>20.2</v>
      </c>
      <c r="F6" s="12"/>
      <c r="G6" s="12" t="s">
        <v>117</v>
      </c>
      <c r="H6" s="13"/>
      <c r="I6" s="14" t="s">
        <v>666</v>
      </c>
      <c r="J6" s="15"/>
      <c r="K6" s="5"/>
    </row>
    <row r="7" ht="14.25" customHeight="1">
      <c r="A7" s="7" t="s">
        <v>25</v>
      </c>
      <c r="B7" s="49" t="s">
        <v>44</v>
      </c>
      <c r="C7" s="9" t="s">
        <v>103</v>
      </c>
      <c r="D7" s="9" t="s">
        <v>114</v>
      </c>
      <c r="E7" s="10">
        <v>16.2</v>
      </c>
      <c r="F7" s="12"/>
      <c r="G7" s="12" t="s">
        <v>117</v>
      </c>
      <c r="H7" s="13"/>
      <c r="I7" s="14" t="s">
        <v>669</v>
      </c>
      <c r="J7" s="15"/>
      <c r="K7" s="5"/>
    </row>
    <row r="8" ht="14.25" customHeight="1">
      <c r="A8" s="7" t="s">
        <v>28</v>
      </c>
      <c r="B8" s="49" t="s">
        <v>671</v>
      </c>
      <c r="C8" s="9" t="s">
        <v>103</v>
      </c>
      <c r="D8" s="9" t="s">
        <v>114</v>
      </c>
      <c r="E8" s="10">
        <v>97.8</v>
      </c>
      <c r="F8" s="36"/>
      <c r="G8" s="12" t="s">
        <v>123</v>
      </c>
      <c r="H8" s="13"/>
      <c r="I8" s="14" t="s">
        <v>663</v>
      </c>
      <c r="J8" s="15"/>
      <c r="K8" s="5"/>
      <c r="P8" s="19"/>
    </row>
    <row r="9" ht="14.25" customHeight="1">
      <c r="A9" s="7" t="s">
        <v>32</v>
      </c>
      <c r="B9" s="49" t="s">
        <v>670</v>
      </c>
      <c r="C9" s="9" t="s">
        <v>103</v>
      </c>
      <c r="D9" s="9" t="s">
        <v>114</v>
      </c>
      <c r="E9" s="10">
        <v>97.8</v>
      </c>
      <c r="F9" s="36"/>
      <c r="G9" s="12" t="s">
        <v>126</v>
      </c>
      <c r="H9" s="13"/>
      <c r="I9" s="14" t="s">
        <v>661</v>
      </c>
      <c r="J9" s="15"/>
      <c r="K9" s="5"/>
      <c r="P9" s="19"/>
    </row>
    <row r="10" ht="14.25" customHeight="1">
      <c r="A10" s="7" t="s">
        <v>34</v>
      </c>
      <c r="B10" s="49" t="s">
        <v>674</v>
      </c>
      <c r="C10" s="9" t="s">
        <v>103</v>
      </c>
      <c r="D10" s="9" t="s">
        <v>114</v>
      </c>
      <c r="E10" s="10">
        <v>30.7</v>
      </c>
      <c r="F10" s="12"/>
      <c r="G10" s="12" t="s">
        <v>105</v>
      </c>
      <c r="H10" s="13"/>
      <c r="I10" s="14" t="s">
        <v>663</v>
      </c>
      <c r="J10" s="15"/>
      <c r="K10" s="5"/>
      <c r="P10" s="19"/>
    </row>
    <row r="11" ht="14.25" customHeight="1">
      <c r="A11" s="7" t="s">
        <v>36</v>
      </c>
      <c r="B11" s="49" t="s">
        <v>668</v>
      </c>
      <c r="C11" s="9" t="s">
        <v>103</v>
      </c>
      <c r="D11" s="7" t="s">
        <v>110</v>
      </c>
      <c r="E11" s="10">
        <v>50.8</v>
      </c>
      <c r="F11" s="36"/>
      <c r="G11" s="12" t="s">
        <v>123</v>
      </c>
      <c r="H11" s="13"/>
      <c r="I11" s="14" t="s">
        <v>661</v>
      </c>
      <c r="J11" s="15"/>
      <c r="K11" s="5"/>
      <c r="P11" s="19"/>
    </row>
    <row r="12" ht="14.25" customHeight="1">
      <c r="A12" s="7" t="s">
        <v>38</v>
      </c>
      <c r="B12" s="49" t="s">
        <v>676</v>
      </c>
      <c r="C12" s="9" t="s">
        <v>10</v>
      </c>
      <c r="D12" s="7" t="s">
        <v>110</v>
      </c>
      <c r="E12" s="10">
        <v>25.6</v>
      </c>
      <c r="F12" s="36"/>
      <c r="G12" s="12" t="s">
        <v>123</v>
      </c>
      <c r="H12" s="13"/>
      <c r="I12" s="14" t="s">
        <v>18</v>
      </c>
      <c r="J12" s="15"/>
      <c r="K12" s="5"/>
      <c r="P12" s="19"/>
    </row>
    <row r="13" ht="14.25" customHeight="1">
      <c r="A13" s="7" t="s">
        <v>43</v>
      </c>
      <c r="B13" s="49" t="s">
        <v>39</v>
      </c>
      <c r="C13" s="9" t="s">
        <v>38</v>
      </c>
      <c r="D13" s="9" t="s">
        <v>104</v>
      </c>
      <c r="E13" s="10">
        <v>5.8</v>
      </c>
      <c r="F13" s="36"/>
      <c r="G13" s="12" t="s">
        <v>117</v>
      </c>
      <c r="H13" s="13"/>
      <c r="I13" s="14" t="s">
        <v>41</v>
      </c>
      <c r="J13" s="15"/>
      <c r="P13" s="19"/>
    </row>
    <row r="14" ht="14.25" customHeight="1">
      <c r="A14" s="7" t="s">
        <v>46</v>
      </c>
      <c r="B14" s="49" t="s">
        <v>675</v>
      </c>
      <c r="C14" s="9" t="s">
        <v>25</v>
      </c>
      <c r="D14" s="7" t="s">
        <v>110</v>
      </c>
      <c r="E14" s="10">
        <v>14.3</v>
      </c>
      <c r="F14" s="36"/>
      <c r="G14" s="20" t="s">
        <v>139</v>
      </c>
      <c r="H14" s="13"/>
      <c r="I14" s="14" t="s">
        <v>18</v>
      </c>
      <c r="J14" s="15"/>
      <c r="P14" s="19"/>
    </row>
    <row r="15" ht="14.25" customHeight="1">
      <c r="A15" s="7" t="s">
        <v>50</v>
      </c>
      <c r="B15" s="49" t="s">
        <v>677</v>
      </c>
      <c r="C15" s="9" t="s">
        <v>46</v>
      </c>
      <c r="D15" s="9" t="s">
        <v>114</v>
      </c>
      <c r="E15" s="10">
        <v>134.3</v>
      </c>
      <c r="F15" s="36"/>
      <c r="G15" s="12" t="s">
        <v>139</v>
      </c>
      <c r="H15" s="13"/>
      <c r="I15" s="14" t="s">
        <v>678</v>
      </c>
      <c r="J15" s="15"/>
    </row>
    <row r="16" ht="14.25" customHeight="1">
      <c r="A16" s="7" t="s">
        <v>52</v>
      </c>
      <c r="B16" s="49" t="s">
        <v>662</v>
      </c>
      <c r="C16" s="9" t="s">
        <v>103</v>
      </c>
      <c r="D16" s="9" t="s">
        <v>114</v>
      </c>
      <c r="E16" s="10">
        <v>5.8</v>
      </c>
      <c r="F16" s="36"/>
      <c r="G16" s="12" t="s">
        <v>139</v>
      </c>
      <c r="H16" s="13"/>
      <c r="I16" s="14" t="s">
        <v>678</v>
      </c>
      <c r="J16" s="15"/>
    </row>
    <row r="17" ht="14.25" customHeight="1">
      <c r="A17" s="7" t="s">
        <v>54</v>
      </c>
      <c r="B17" s="49" t="s">
        <v>673</v>
      </c>
      <c r="C17" s="9" t="s">
        <v>680</v>
      </c>
      <c r="D17" s="7" t="s">
        <v>110</v>
      </c>
      <c r="E17" s="10">
        <v>99.8</v>
      </c>
      <c r="F17" s="36"/>
      <c r="G17" s="20" t="s">
        <v>126</v>
      </c>
      <c r="H17" s="13"/>
      <c r="I17" s="14" t="s">
        <v>18</v>
      </c>
      <c r="J17" s="15"/>
    </row>
    <row r="18" ht="14.25" customHeight="1">
      <c r="A18" s="7" t="s">
        <v>56</v>
      </c>
      <c r="B18" s="49" t="s">
        <v>815</v>
      </c>
      <c r="C18" s="9" t="s">
        <v>103</v>
      </c>
      <c r="D18" s="9" t="s">
        <v>104</v>
      </c>
      <c r="E18" s="10">
        <v>7.5</v>
      </c>
      <c r="F18" s="36"/>
      <c r="G18" s="20" t="s">
        <v>126</v>
      </c>
      <c r="H18" s="13"/>
      <c r="I18" s="14" t="s">
        <v>41</v>
      </c>
      <c r="J18" s="15"/>
    </row>
    <row r="19" ht="14.25" customHeight="1">
      <c r="A19" s="7" t="s">
        <v>57</v>
      </c>
      <c r="B19" s="49" t="s">
        <v>816</v>
      </c>
      <c r="C19" s="9" t="s">
        <v>56</v>
      </c>
      <c r="D19" s="7" t="s">
        <v>110</v>
      </c>
      <c r="E19" s="10">
        <v>8.4</v>
      </c>
      <c r="F19" s="36"/>
      <c r="G19" s="12" t="s">
        <v>117</v>
      </c>
      <c r="H19" s="13"/>
      <c r="I19" s="14" t="s">
        <v>681</v>
      </c>
      <c r="J19" s="15"/>
    </row>
    <row r="20" ht="14.25" customHeight="1">
      <c r="A20" s="7" t="s">
        <v>60</v>
      </c>
      <c r="B20" s="49" t="s">
        <v>483</v>
      </c>
      <c r="C20" s="9" t="s">
        <v>57</v>
      </c>
      <c r="D20" s="9" t="s">
        <v>104</v>
      </c>
      <c r="E20" s="10">
        <v>12.8</v>
      </c>
      <c r="F20" s="36"/>
      <c r="G20" s="12" t="s">
        <v>153</v>
      </c>
      <c r="H20" s="13"/>
      <c r="I20" s="14" t="s">
        <v>41</v>
      </c>
      <c r="J20" s="15"/>
    </row>
    <row r="21" ht="14.25" customHeight="1">
      <c r="A21" s="7" t="s">
        <v>63</v>
      </c>
      <c r="B21" s="49" t="s">
        <v>484</v>
      </c>
      <c r="C21" s="9" t="s">
        <v>60</v>
      </c>
      <c r="D21" s="7" t="s">
        <v>110</v>
      </c>
      <c r="E21" s="10">
        <v>16.5</v>
      </c>
      <c r="F21" s="36"/>
      <c r="G21" s="12" t="s">
        <v>174</v>
      </c>
      <c r="H21" s="13"/>
      <c r="I21" s="14" t="s">
        <v>681</v>
      </c>
      <c r="J21" s="15"/>
    </row>
    <row r="22" ht="14.25" customHeight="1">
      <c r="A22" s="7" t="s">
        <v>66</v>
      </c>
      <c r="B22" s="49" t="s">
        <v>683</v>
      </c>
      <c r="C22" s="9" t="s">
        <v>63</v>
      </c>
      <c r="D22" s="9" t="s">
        <v>104</v>
      </c>
      <c r="E22" s="10">
        <v>26.9</v>
      </c>
      <c r="F22" s="12"/>
      <c r="G22" s="12" t="s">
        <v>105</v>
      </c>
      <c r="H22" s="13"/>
      <c r="I22" s="14" t="s">
        <v>41</v>
      </c>
      <c r="J22" s="15"/>
    </row>
    <row r="23" ht="14.25" customHeight="1">
      <c r="A23" s="7" t="s">
        <v>68</v>
      </c>
      <c r="B23" s="49" t="s">
        <v>486</v>
      </c>
      <c r="C23" s="9" t="s">
        <v>66</v>
      </c>
      <c r="D23" s="7" t="s">
        <v>110</v>
      </c>
      <c r="E23" s="10">
        <v>52.8</v>
      </c>
      <c r="F23" s="36"/>
      <c r="G23" s="20" t="s">
        <v>123</v>
      </c>
      <c r="H23" s="13"/>
      <c r="I23" s="14" t="s">
        <v>681</v>
      </c>
      <c r="J23" s="15"/>
    </row>
    <row r="24" ht="14.25" customHeight="1">
      <c r="A24" s="7" t="s">
        <v>70</v>
      </c>
      <c r="B24" s="49" t="s">
        <v>327</v>
      </c>
      <c r="C24" s="9" t="s">
        <v>68</v>
      </c>
      <c r="D24" s="9" t="s">
        <v>104</v>
      </c>
      <c r="E24" s="10">
        <v>35.0</v>
      </c>
      <c r="F24" s="12"/>
      <c r="G24" s="12" t="s">
        <v>156</v>
      </c>
      <c r="H24" s="13"/>
      <c r="I24" s="14" t="s">
        <v>41</v>
      </c>
      <c r="J24" s="15"/>
    </row>
    <row r="25" ht="14.25" customHeight="1">
      <c r="A25" s="7" t="s">
        <v>71</v>
      </c>
      <c r="B25" s="49" t="s">
        <v>555</v>
      </c>
      <c r="C25" s="9" t="s">
        <v>70</v>
      </c>
      <c r="D25" s="7" t="s">
        <v>110</v>
      </c>
      <c r="E25" s="10">
        <v>39.6</v>
      </c>
      <c r="F25" s="12"/>
      <c r="G25" s="12" t="s">
        <v>156</v>
      </c>
      <c r="H25" s="13"/>
      <c r="I25" s="14" t="s">
        <v>681</v>
      </c>
      <c r="J25" s="15"/>
    </row>
    <row r="26" ht="14.25" customHeight="1">
      <c r="A26" s="7" t="s">
        <v>75</v>
      </c>
      <c r="B26" s="49" t="s">
        <v>682</v>
      </c>
      <c r="C26" s="9" t="s">
        <v>71</v>
      </c>
      <c r="D26" s="9" t="s">
        <v>114</v>
      </c>
      <c r="E26" s="10">
        <v>151.6</v>
      </c>
      <c r="F26" s="12"/>
      <c r="G26" s="12" t="s">
        <v>164</v>
      </c>
      <c r="H26" s="13"/>
      <c r="I26" s="14" t="s">
        <v>678</v>
      </c>
      <c r="J26" s="15"/>
    </row>
    <row r="27" ht="14.25" customHeight="1">
      <c r="A27" s="7" t="s">
        <v>76</v>
      </c>
      <c r="B27" s="49" t="s">
        <v>685</v>
      </c>
      <c r="C27" s="9" t="s">
        <v>75</v>
      </c>
      <c r="D27" s="9" t="s">
        <v>114</v>
      </c>
      <c r="E27" s="10">
        <v>154.3</v>
      </c>
      <c r="F27" s="12"/>
      <c r="G27" s="12" t="s">
        <v>169</v>
      </c>
      <c r="H27" s="13"/>
      <c r="I27" s="14" t="s">
        <v>666</v>
      </c>
      <c r="J27" s="15"/>
    </row>
    <row r="28" ht="14.25" customHeight="1">
      <c r="A28" s="9" t="s">
        <v>380</v>
      </c>
      <c r="B28" s="49" t="s">
        <v>686</v>
      </c>
      <c r="C28" s="92" t="s">
        <v>76</v>
      </c>
      <c r="D28" s="9" t="s">
        <v>114</v>
      </c>
      <c r="E28" s="10">
        <v>145.4</v>
      </c>
      <c r="F28" s="12"/>
      <c r="G28" s="12" t="s">
        <v>171</v>
      </c>
      <c r="H28" s="13"/>
      <c r="I28" s="14" t="s">
        <v>669</v>
      </c>
    </row>
    <row r="29" ht="14.25" customHeight="1">
      <c r="A29" s="9" t="s">
        <v>77</v>
      </c>
      <c r="B29" s="49" t="s">
        <v>687</v>
      </c>
      <c r="C29" s="9" t="s">
        <v>380</v>
      </c>
      <c r="D29" s="7" t="s">
        <v>110</v>
      </c>
      <c r="E29" s="10">
        <v>54.4</v>
      </c>
      <c r="F29" s="12"/>
      <c r="G29" s="12" t="s">
        <v>793</v>
      </c>
      <c r="H29" s="13"/>
      <c r="I29" s="14" t="s">
        <v>681</v>
      </c>
    </row>
    <row r="30" ht="14.25" customHeight="1">
      <c r="E30" s="6">
        <f>SUM(E3:E29)*1.21</f>
        <v>1657.821</v>
      </c>
    </row>
    <row r="31" ht="14.25" customHeight="1">
      <c r="B31" s="28" t="s">
        <v>89</v>
      </c>
      <c r="D31" s="29">
        <v>5.0</v>
      </c>
    </row>
    <row r="32" ht="14.25" customHeight="1">
      <c r="B32" s="28" t="s">
        <v>90</v>
      </c>
      <c r="D32" s="29">
        <v>1.0</v>
      </c>
    </row>
    <row r="33" ht="14.25" customHeight="1">
      <c r="B33" s="28" t="s">
        <v>91</v>
      </c>
      <c r="D33" s="29">
        <v>7.5</v>
      </c>
    </row>
    <row r="34" ht="14.25" customHeight="1">
      <c r="B34" s="28" t="s">
        <v>92</v>
      </c>
      <c r="D34" s="30">
        <f>+D33*D32*D31</f>
        <v>37.5</v>
      </c>
    </row>
    <row r="35" ht="14.25" customHeight="1">
      <c r="B35" s="28" t="s">
        <v>93</v>
      </c>
      <c r="D35" s="30">
        <f>+D34*3600</f>
        <v>135000</v>
      </c>
    </row>
    <row r="36" ht="14.25" customHeight="1">
      <c r="B36" s="28" t="s">
        <v>4</v>
      </c>
      <c r="D36" s="31">
        <f>E30</f>
        <v>1657.821</v>
      </c>
    </row>
    <row r="37" ht="14.25" customHeight="1">
      <c r="B37" s="28" t="s">
        <v>94</v>
      </c>
      <c r="D37" s="32">
        <f>+D35/D36</f>
        <v>81.43219322</v>
      </c>
      <c r="E37" s="28" t="s">
        <v>95</v>
      </c>
      <c r="F37" s="6">
        <f>D37*0.9</f>
        <v>73.2889739</v>
      </c>
    </row>
    <row r="38" ht="14.25" customHeight="1">
      <c r="B38" s="28"/>
      <c r="D38" s="28"/>
    </row>
    <row r="39" ht="14.25" customHeight="1">
      <c r="B39" s="28" t="s">
        <v>96</v>
      </c>
      <c r="D39" s="28" t="s">
        <v>97</v>
      </c>
      <c r="N39" s="17"/>
    </row>
    <row r="40" ht="14.25" customHeight="1">
      <c r="B40" s="28" t="s">
        <v>98</v>
      </c>
      <c r="D40" s="29">
        <v>105.9</v>
      </c>
    </row>
    <row r="41" ht="14.25" customHeight="1">
      <c r="B41" s="28" t="s">
        <v>99</v>
      </c>
      <c r="D41" s="29">
        <f>D40*D31</f>
        <v>529.5</v>
      </c>
    </row>
    <row r="42" ht="14.25" customHeight="1">
      <c r="B42" s="28" t="s">
        <v>95</v>
      </c>
      <c r="D42" s="33">
        <f>+D35/D41</f>
        <v>254.9575071</v>
      </c>
    </row>
    <row r="43" ht="14.25" customHeight="1">
      <c r="B43" s="28"/>
      <c r="D43" s="28"/>
    </row>
    <row r="44" ht="14.25" customHeight="1">
      <c r="B44" s="28" t="s">
        <v>100</v>
      </c>
      <c r="D44" s="33">
        <f>+D42*0.85</f>
        <v>216.713881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scale="60" orientation="landscape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538</v>
      </c>
      <c r="C3" s="9" t="s">
        <v>103</v>
      </c>
      <c r="D3" s="9" t="s">
        <v>114</v>
      </c>
      <c r="E3" s="10">
        <v>34.6</v>
      </c>
      <c r="F3" s="12"/>
      <c r="G3" s="12" t="s">
        <v>105</v>
      </c>
      <c r="H3" s="13"/>
      <c r="I3" s="14" t="s">
        <v>696</v>
      </c>
      <c r="J3" s="15"/>
      <c r="K3" s="4"/>
    </row>
    <row r="4" ht="14.25" customHeight="1">
      <c r="A4" s="7" t="s">
        <v>16</v>
      </c>
      <c r="B4" s="49" t="s">
        <v>552</v>
      </c>
      <c r="C4" s="9" t="s">
        <v>103</v>
      </c>
      <c r="D4" s="9" t="s">
        <v>114</v>
      </c>
      <c r="E4" s="10">
        <v>13.8</v>
      </c>
      <c r="F4" s="12"/>
      <c r="G4" s="12" t="s">
        <v>105</v>
      </c>
      <c r="H4" s="13"/>
      <c r="I4" s="14" t="s">
        <v>695</v>
      </c>
      <c r="J4" s="15"/>
      <c r="K4" s="4"/>
    </row>
    <row r="5" ht="14.25" customHeight="1">
      <c r="A5" s="7" t="s">
        <v>20</v>
      </c>
      <c r="B5" s="49" t="s">
        <v>665</v>
      </c>
      <c r="C5" s="9" t="s">
        <v>103</v>
      </c>
      <c r="D5" s="9" t="s">
        <v>114</v>
      </c>
      <c r="E5" s="10">
        <v>17.4</v>
      </c>
      <c r="F5" s="12"/>
      <c r="G5" s="12" t="s">
        <v>105</v>
      </c>
      <c r="H5" s="13"/>
      <c r="I5" s="14" t="s">
        <v>696</v>
      </c>
      <c r="J5" s="15"/>
      <c r="K5" s="4"/>
    </row>
    <row r="6" ht="14.25" customHeight="1">
      <c r="A6" s="7" t="s">
        <v>24</v>
      </c>
      <c r="B6" s="49" t="s">
        <v>667</v>
      </c>
      <c r="C6" s="9" t="s">
        <v>103</v>
      </c>
      <c r="D6" s="9" t="s">
        <v>114</v>
      </c>
      <c r="E6" s="10">
        <v>20.2</v>
      </c>
      <c r="F6" s="12"/>
      <c r="G6" s="12" t="s">
        <v>117</v>
      </c>
      <c r="H6" s="13"/>
      <c r="I6" s="14" t="s">
        <v>695</v>
      </c>
      <c r="J6" s="15"/>
      <c r="K6" s="5"/>
    </row>
    <row r="7" ht="14.25" customHeight="1">
      <c r="A7" s="7" t="s">
        <v>25</v>
      </c>
      <c r="B7" s="49" t="s">
        <v>44</v>
      </c>
      <c r="C7" s="9" t="s">
        <v>103</v>
      </c>
      <c r="D7" s="9" t="s">
        <v>114</v>
      </c>
      <c r="E7" s="10">
        <v>16.2</v>
      </c>
      <c r="F7" s="12"/>
      <c r="G7" s="12" t="s">
        <v>117</v>
      </c>
      <c r="H7" s="13"/>
      <c r="I7" s="14" t="s">
        <v>695</v>
      </c>
      <c r="J7" s="15"/>
      <c r="K7" s="5"/>
    </row>
    <row r="8" ht="14.25" customHeight="1">
      <c r="A8" s="7" t="s">
        <v>28</v>
      </c>
      <c r="B8" s="49" t="s">
        <v>671</v>
      </c>
      <c r="C8" s="9" t="s">
        <v>103</v>
      </c>
      <c r="D8" s="9" t="s">
        <v>114</v>
      </c>
      <c r="E8" s="10">
        <v>97.8</v>
      </c>
      <c r="F8" s="36"/>
      <c r="G8" s="12" t="s">
        <v>123</v>
      </c>
      <c r="H8" s="13"/>
      <c r="I8" s="14" t="s">
        <v>576</v>
      </c>
      <c r="J8" s="15"/>
      <c r="K8" s="5"/>
      <c r="P8" s="19"/>
    </row>
    <row r="9" ht="14.25" customHeight="1">
      <c r="A9" s="7" t="s">
        <v>32</v>
      </c>
      <c r="B9" s="49" t="s">
        <v>670</v>
      </c>
      <c r="C9" s="9" t="s">
        <v>103</v>
      </c>
      <c r="D9" s="9" t="s">
        <v>114</v>
      </c>
      <c r="E9" s="10">
        <v>97.8</v>
      </c>
      <c r="F9" s="36"/>
      <c r="G9" s="12" t="s">
        <v>126</v>
      </c>
      <c r="H9" s="13"/>
      <c r="I9" s="14" t="s">
        <v>218</v>
      </c>
      <c r="J9" s="15"/>
      <c r="K9" s="5"/>
      <c r="P9" s="19"/>
    </row>
    <row r="10" ht="14.25" customHeight="1">
      <c r="A10" s="7" t="s">
        <v>34</v>
      </c>
      <c r="B10" s="49" t="s">
        <v>674</v>
      </c>
      <c r="C10" s="9" t="s">
        <v>103</v>
      </c>
      <c r="D10" s="9" t="s">
        <v>114</v>
      </c>
      <c r="E10" s="10">
        <v>30.7</v>
      </c>
      <c r="F10" s="12"/>
      <c r="G10" s="12" t="s">
        <v>105</v>
      </c>
      <c r="H10" s="13"/>
      <c r="I10" s="14" t="s">
        <v>695</v>
      </c>
      <c r="J10" s="15"/>
      <c r="K10" s="5"/>
      <c r="P10" s="19"/>
    </row>
    <row r="11" ht="14.25" customHeight="1">
      <c r="A11" s="7" t="s">
        <v>36</v>
      </c>
      <c r="B11" s="49" t="s">
        <v>668</v>
      </c>
      <c r="C11" s="9" t="s">
        <v>103</v>
      </c>
      <c r="D11" s="7" t="s">
        <v>110</v>
      </c>
      <c r="E11" s="10">
        <v>50.8</v>
      </c>
      <c r="F11" s="36"/>
      <c r="G11" s="12" t="s">
        <v>123</v>
      </c>
      <c r="H11" s="13"/>
      <c r="I11" s="14" t="s">
        <v>696</v>
      </c>
      <c r="J11" s="15"/>
      <c r="K11" s="5"/>
      <c r="P11" s="19"/>
    </row>
    <row r="12" ht="14.25" customHeight="1">
      <c r="A12" s="7" t="s">
        <v>38</v>
      </c>
      <c r="B12" s="49" t="s">
        <v>676</v>
      </c>
      <c r="C12" s="9" t="s">
        <v>10</v>
      </c>
      <c r="D12" s="7" t="s">
        <v>110</v>
      </c>
      <c r="E12" s="10">
        <v>25.6</v>
      </c>
      <c r="F12" s="36"/>
      <c r="G12" s="12" t="s">
        <v>123</v>
      </c>
      <c r="H12" s="13"/>
      <c r="I12" s="14" t="s">
        <v>576</v>
      </c>
      <c r="J12" s="15"/>
      <c r="K12" s="5"/>
      <c r="P12" s="19"/>
    </row>
    <row r="13" ht="14.25" customHeight="1">
      <c r="A13" s="7" t="s">
        <v>43</v>
      </c>
      <c r="B13" s="49" t="s">
        <v>39</v>
      </c>
      <c r="C13" s="9" t="s">
        <v>38</v>
      </c>
      <c r="D13" s="9" t="s">
        <v>104</v>
      </c>
      <c r="E13" s="10">
        <v>5.8</v>
      </c>
      <c r="F13" s="36"/>
      <c r="G13" s="12" t="s">
        <v>117</v>
      </c>
      <c r="H13" s="13"/>
      <c r="I13" s="14" t="s">
        <v>576</v>
      </c>
      <c r="J13" s="15"/>
      <c r="P13" s="19"/>
    </row>
    <row r="14" ht="14.25" customHeight="1">
      <c r="A14" s="7" t="s">
        <v>46</v>
      </c>
      <c r="B14" s="49" t="s">
        <v>675</v>
      </c>
      <c r="C14" s="9" t="s">
        <v>25</v>
      </c>
      <c r="D14" s="7" t="s">
        <v>110</v>
      </c>
      <c r="E14" s="10">
        <v>14.3</v>
      </c>
      <c r="F14" s="36"/>
      <c r="G14" s="20" t="s">
        <v>139</v>
      </c>
      <c r="H14" s="13"/>
      <c r="I14" s="14" t="s">
        <v>576</v>
      </c>
      <c r="J14" s="15"/>
      <c r="P14" s="19"/>
    </row>
    <row r="15" ht="14.25" customHeight="1">
      <c r="A15" s="7" t="s">
        <v>50</v>
      </c>
      <c r="B15" s="49" t="s">
        <v>677</v>
      </c>
      <c r="C15" s="9" t="s">
        <v>46</v>
      </c>
      <c r="D15" s="9" t="s">
        <v>114</v>
      </c>
      <c r="E15" s="10">
        <v>134.3</v>
      </c>
      <c r="F15" s="36"/>
      <c r="G15" s="12" t="s">
        <v>139</v>
      </c>
      <c r="H15" s="13"/>
      <c r="I15" s="14" t="s">
        <v>695</v>
      </c>
      <c r="J15" s="15"/>
    </row>
    <row r="16" ht="14.25" customHeight="1">
      <c r="A16" s="7" t="s">
        <v>52</v>
      </c>
      <c r="B16" s="49" t="s">
        <v>662</v>
      </c>
      <c r="C16" s="9" t="s">
        <v>103</v>
      </c>
      <c r="D16" s="9" t="s">
        <v>114</v>
      </c>
      <c r="E16" s="10">
        <v>5.8</v>
      </c>
      <c r="F16" s="36"/>
      <c r="G16" s="12" t="s">
        <v>139</v>
      </c>
      <c r="H16" s="13"/>
      <c r="I16" s="14" t="s">
        <v>695</v>
      </c>
      <c r="J16" s="15"/>
    </row>
    <row r="17" ht="14.25" customHeight="1">
      <c r="A17" s="7" t="s">
        <v>54</v>
      </c>
      <c r="B17" s="49" t="s">
        <v>673</v>
      </c>
      <c r="C17" s="9" t="s">
        <v>680</v>
      </c>
      <c r="D17" s="7" t="s">
        <v>110</v>
      </c>
      <c r="E17" s="10">
        <v>99.8</v>
      </c>
      <c r="F17" s="36"/>
      <c r="G17" s="20" t="s">
        <v>126</v>
      </c>
      <c r="H17" s="13"/>
      <c r="I17" s="14" t="s">
        <v>576</v>
      </c>
      <c r="J17" s="15"/>
    </row>
    <row r="18" ht="14.25" customHeight="1">
      <c r="A18" s="7" t="s">
        <v>56</v>
      </c>
      <c r="B18" s="49" t="s">
        <v>815</v>
      </c>
      <c r="C18" s="9" t="s">
        <v>103</v>
      </c>
      <c r="D18" s="9" t="s">
        <v>104</v>
      </c>
      <c r="E18" s="10">
        <v>7.5</v>
      </c>
      <c r="F18" s="36"/>
      <c r="G18" s="20" t="s">
        <v>126</v>
      </c>
      <c r="H18" s="13"/>
      <c r="I18" s="14" t="s">
        <v>576</v>
      </c>
      <c r="J18" s="15"/>
    </row>
    <row r="19" ht="14.25" customHeight="1">
      <c r="A19" s="7" t="s">
        <v>57</v>
      </c>
      <c r="B19" s="49" t="s">
        <v>816</v>
      </c>
      <c r="C19" s="9" t="s">
        <v>56</v>
      </c>
      <c r="D19" s="7" t="s">
        <v>110</v>
      </c>
      <c r="E19" s="10">
        <v>8.4</v>
      </c>
      <c r="F19" s="36"/>
      <c r="G19" s="12" t="s">
        <v>117</v>
      </c>
      <c r="H19" s="13"/>
      <c r="I19" s="14" t="s">
        <v>576</v>
      </c>
      <c r="J19" s="15"/>
    </row>
    <row r="20" ht="14.25" customHeight="1">
      <c r="A20" s="7" t="s">
        <v>60</v>
      </c>
      <c r="B20" s="49" t="s">
        <v>483</v>
      </c>
      <c r="C20" s="9" t="s">
        <v>57</v>
      </c>
      <c r="D20" s="9" t="s">
        <v>104</v>
      </c>
      <c r="E20" s="10">
        <v>12.8</v>
      </c>
      <c r="F20" s="36"/>
      <c r="G20" s="12" t="s">
        <v>153</v>
      </c>
      <c r="H20" s="13"/>
      <c r="I20" s="14" t="s">
        <v>576</v>
      </c>
      <c r="J20" s="15"/>
    </row>
    <row r="21" ht="14.25" customHeight="1">
      <c r="A21" s="7" t="s">
        <v>63</v>
      </c>
      <c r="B21" s="49" t="s">
        <v>484</v>
      </c>
      <c r="C21" s="9" t="s">
        <v>60</v>
      </c>
      <c r="D21" s="7" t="s">
        <v>110</v>
      </c>
      <c r="E21" s="10">
        <v>16.5</v>
      </c>
      <c r="F21" s="36"/>
      <c r="G21" s="12" t="s">
        <v>174</v>
      </c>
      <c r="H21" s="13"/>
      <c r="I21" s="14" t="s">
        <v>218</v>
      </c>
      <c r="J21" s="15"/>
    </row>
    <row r="22" ht="14.25" customHeight="1">
      <c r="A22" s="7" t="s">
        <v>66</v>
      </c>
      <c r="B22" s="49" t="s">
        <v>683</v>
      </c>
      <c r="C22" s="9" t="s">
        <v>63</v>
      </c>
      <c r="D22" s="9" t="s">
        <v>104</v>
      </c>
      <c r="E22" s="10">
        <v>26.9</v>
      </c>
      <c r="F22" s="12"/>
      <c r="G22" s="12" t="s">
        <v>105</v>
      </c>
      <c r="H22" s="13"/>
      <c r="I22" s="14" t="s">
        <v>576</v>
      </c>
      <c r="J22" s="15"/>
    </row>
    <row r="23" ht="14.25" customHeight="1">
      <c r="A23" s="7" t="s">
        <v>68</v>
      </c>
      <c r="B23" s="49" t="s">
        <v>486</v>
      </c>
      <c r="C23" s="9" t="s">
        <v>66</v>
      </c>
      <c r="D23" s="7" t="s">
        <v>110</v>
      </c>
      <c r="E23" s="10">
        <v>52.8</v>
      </c>
      <c r="F23" s="36"/>
      <c r="G23" s="20" t="s">
        <v>123</v>
      </c>
      <c r="H23" s="13"/>
      <c r="I23" s="14" t="s">
        <v>218</v>
      </c>
      <c r="J23" s="15"/>
    </row>
    <row r="24" ht="14.25" customHeight="1">
      <c r="A24" s="7" t="s">
        <v>70</v>
      </c>
      <c r="B24" s="49" t="s">
        <v>327</v>
      </c>
      <c r="C24" s="9" t="s">
        <v>68</v>
      </c>
      <c r="D24" s="9" t="s">
        <v>104</v>
      </c>
      <c r="E24" s="10">
        <v>35.0</v>
      </c>
      <c r="F24" s="12"/>
      <c r="G24" s="12" t="s">
        <v>156</v>
      </c>
      <c r="H24" s="13"/>
      <c r="I24" s="14" t="s">
        <v>576</v>
      </c>
      <c r="J24" s="15"/>
    </row>
    <row r="25" ht="14.25" customHeight="1">
      <c r="A25" s="7" t="s">
        <v>71</v>
      </c>
      <c r="B25" s="49" t="s">
        <v>555</v>
      </c>
      <c r="C25" s="9" t="s">
        <v>70</v>
      </c>
      <c r="D25" s="7" t="s">
        <v>110</v>
      </c>
      <c r="E25" s="10">
        <v>39.6</v>
      </c>
      <c r="F25" s="12"/>
      <c r="G25" s="12" t="s">
        <v>156</v>
      </c>
      <c r="H25" s="13"/>
      <c r="I25" s="14" t="s">
        <v>218</v>
      </c>
      <c r="J25" s="15"/>
    </row>
    <row r="26" ht="14.25" customHeight="1">
      <c r="A26" s="7" t="s">
        <v>75</v>
      </c>
      <c r="B26" s="49" t="s">
        <v>682</v>
      </c>
      <c r="C26" s="9" t="s">
        <v>71</v>
      </c>
      <c r="D26" s="9" t="s">
        <v>114</v>
      </c>
      <c r="E26" s="10">
        <v>151.6</v>
      </c>
      <c r="F26" s="12"/>
      <c r="G26" s="12" t="s">
        <v>164</v>
      </c>
      <c r="H26" s="13"/>
      <c r="I26" s="14" t="s">
        <v>695</v>
      </c>
      <c r="J26" s="15"/>
    </row>
    <row r="27" ht="14.25" customHeight="1">
      <c r="A27" s="7" t="s">
        <v>76</v>
      </c>
      <c r="B27" s="49" t="s">
        <v>685</v>
      </c>
      <c r="C27" s="9" t="s">
        <v>75</v>
      </c>
      <c r="D27" s="9" t="s">
        <v>114</v>
      </c>
      <c r="E27" s="10">
        <v>154.3</v>
      </c>
      <c r="F27" s="12"/>
      <c r="G27" s="12" t="s">
        <v>169</v>
      </c>
      <c r="H27" s="13"/>
      <c r="I27" s="14" t="s">
        <v>696</v>
      </c>
      <c r="J27" s="15"/>
    </row>
    <row r="28" ht="14.25" customHeight="1">
      <c r="A28" s="9" t="s">
        <v>380</v>
      </c>
      <c r="B28" s="49" t="s">
        <v>686</v>
      </c>
      <c r="C28" s="92" t="s">
        <v>76</v>
      </c>
      <c r="D28" s="9" t="s">
        <v>114</v>
      </c>
      <c r="E28" s="10">
        <v>145.4</v>
      </c>
      <c r="F28" s="12"/>
      <c r="G28" s="12" t="s">
        <v>171</v>
      </c>
      <c r="H28" s="13"/>
      <c r="I28" s="14" t="s">
        <v>218</v>
      </c>
    </row>
    <row r="29" ht="14.25" customHeight="1">
      <c r="A29" s="9" t="s">
        <v>77</v>
      </c>
      <c r="B29" s="49" t="s">
        <v>687</v>
      </c>
      <c r="C29" s="9" t="s">
        <v>380</v>
      </c>
      <c r="D29" s="7" t="s">
        <v>110</v>
      </c>
      <c r="E29" s="10">
        <v>54.4</v>
      </c>
      <c r="F29" s="12"/>
      <c r="G29" s="12" t="s">
        <v>793</v>
      </c>
      <c r="H29" s="13"/>
      <c r="I29" s="14" t="s">
        <v>576</v>
      </c>
    </row>
    <row r="30" ht="14.25" customHeight="1">
      <c r="A30" s="9" t="s">
        <v>79</v>
      </c>
      <c r="B30" s="49" t="s">
        <v>820</v>
      </c>
      <c r="C30" s="9" t="s">
        <v>103</v>
      </c>
      <c r="D30" s="9" t="s">
        <v>114</v>
      </c>
      <c r="E30" s="10">
        <v>40.4</v>
      </c>
      <c r="F30" s="12"/>
      <c r="G30" s="12"/>
      <c r="H30" s="13"/>
      <c r="I30" s="14" t="s">
        <v>696</v>
      </c>
    </row>
    <row r="31" ht="14.25" customHeight="1">
      <c r="A31" s="9" t="s">
        <v>82</v>
      </c>
      <c r="B31" s="49" t="s">
        <v>819</v>
      </c>
      <c r="C31" s="9" t="s">
        <v>16</v>
      </c>
      <c r="D31" s="9" t="s">
        <v>114</v>
      </c>
      <c r="E31" s="10">
        <v>50.8</v>
      </c>
      <c r="F31" s="12"/>
      <c r="G31" s="12"/>
      <c r="H31" s="13"/>
      <c r="I31" s="14" t="s">
        <v>696</v>
      </c>
    </row>
    <row r="32" ht="14.25" customHeight="1">
      <c r="A32" s="9" t="s">
        <v>84</v>
      </c>
      <c r="B32" s="49" t="s">
        <v>821</v>
      </c>
      <c r="C32" s="9" t="s">
        <v>103</v>
      </c>
      <c r="D32" s="7" t="s">
        <v>110</v>
      </c>
      <c r="E32" s="10">
        <v>31.5</v>
      </c>
      <c r="F32" s="12"/>
      <c r="G32" s="12"/>
      <c r="H32" s="13"/>
      <c r="I32" s="14" t="s">
        <v>218</v>
      </c>
    </row>
    <row r="33" ht="14.25" customHeight="1">
      <c r="A33" s="9" t="s">
        <v>386</v>
      </c>
      <c r="B33" s="49" t="s">
        <v>823</v>
      </c>
      <c r="C33" s="9" t="s">
        <v>84</v>
      </c>
      <c r="D33" s="7" t="s">
        <v>110</v>
      </c>
      <c r="E33" s="10">
        <v>19.3</v>
      </c>
      <c r="F33" s="12"/>
      <c r="G33" s="12"/>
      <c r="H33" s="13"/>
      <c r="I33" s="14" t="s">
        <v>218</v>
      </c>
    </row>
    <row r="34" ht="14.25" customHeight="1">
      <c r="A34" s="9" t="s">
        <v>387</v>
      </c>
      <c r="B34" s="49" t="s">
        <v>822</v>
      </c>
      <c r="C34" s="9" t="s">
        <v>386</v>
      </c>
      <c r="D34" s="9" t="s">
        <v>104</v>
      </c>
      <c r="E34" s="10">
        <v>7.3</v>
      </c>
      <c r="F34" s="12"/>
      <c r="G34" s="12"/>
      <c r="H34" s="13"/>
      <c r="I34" s="14" t="s">
        <v>218</v>
      </c>
    </row>
    <row r="35" ht="14.25" customHeight="1">
      <c r="B35" s="28"/>
      <c r="D35" s="28"/>
      <c r="E35" s="6">
        <f>SUM(E3:E34)*1.21</f>
        <v>1838.474</v>
      </c>
    </row>
    <row r="36" ht="14.25" customHeight="1">
      <c r="B36" s="28"/>
      <c r="D36" s="51"/>
    </row>
    <row r="37" ht="14.25" customHeight="1">
      <c r="B37" s="28"/>
      <c r="D37" s="33"/>
    </row>
    <row r="38" ht="14.25" customHeight="1">
      <c r="B38" s="28" t="s">
        <v>89</v>
      </c>
      <c r="D38" s="29">
        <v>5.0</v>
      </c>
    </row>
    <row r="39" ht="14.25" customHeight="1">
      <c r="B39" s="28" t="s">
        <v>90</v>
      </c>
      <c r="D39" s="29">
        <v>1.0</v>
      </c>
    </row>
    <row r="40" ht="14.25" customHeight="1">
      <c r="B40" s="28" t="s">
        <v>91</v>
      </c>
      <c r="D40" s="29">
        <v>7.5</v>
      </c>
    </row>
    <row r="41" ht="14.25" customHeight="1">
      <c r="B41" s="28" t="s">
        <v>92</v>
      </c>
      <c r="D41" s="30">
        <f>+D40*D39*D38</f>
        <v>37.5</v>
      </c>
    </row>
    <row r="42" ht="14.25" customHeight="1">
      <c r="B42" s="28" t="s">
        <v>93</v>
      </c>
      <c r="D42" s="30">
        <f>+D41*3600</f>
        <v>135000</v>
      </c>
    </row>
    <row r="43" ht="14.25" customHeight="1">
      <c r="B43" s="28" t="s">
        <v>4</v>
      </c>
      <c r="D43" s="31">
        <f>E35</f>
        <v>1838.474</v>
      </c>
    </row>
    <row r="44" ht="14.25" customHeight="1">
      <c r="B44" s="28" t="s">
        <v>94</v>
      </c>
      <c r="D44" s="32">
        <f>+D42/D43</f>
        <v>73.43046461</v>
      </c>
      <c r="E44" s="28" t="s">
        <v>95</v>
      </c>
      <c r="F44" s="6">
        <f>D44*0.9</f>
        <v>66.08741815</v>
      </c>
    </row>
    <row r="45" ht="14.25" customHeight="1">
      <c r="B45" s="28"/>
      <c r="D45" s="28"/>
    </row>
    <row r="46" ht="14.25" customHeight="1">
      <c r="B46" s="28" t="s">
        <v>96</v>
      </c>
      <c r="D46" s="28" t="s">
        <v>97</v>
      </c>
    </row>
    <row r="47" ht="14.25" customHeight="1">
      <c r="B47" s="28" t="s">
        <v>98</v>
      </c>
      <c r="D47" s="29">
        <v>105.9</v>
      </c>
    </row>
    <row r="48" ht="14.25" customHeight="1">
      <c r="B48" s="28" t="s">
        <v>99</v>
      </c>
      <c r="D48" s="29">
        <f>D47*D38</f>
        <v>529.5</v>
      </c>
    </row>
    <row r="49" ht="14.25" customHeight="1">
      <c r="B49" s="28" t="s">
        <v>95</v>
      </c>
      <c r="D49" s="33">
        <f>+D42/D48</f>
        <v>254.9575071</v>
      </c>
    </row>
    <row r="50" ht="14.25" customHeight="1">
      <c r="B50" s="28"/>
      <c r="D50" s="28"/>
    </row>
    <row r="51" ht="14.25" customHeight="1">
      <c r="B51" s="28" t="s">
        <v>100</v>
      </c>
      <c r="D51" s="33">
        <f>+D49*0.85</f>
        <v>216.713881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747</v>
      </c>
      <c r="C3" s="9" t="s">
        <v>103</v>
      </c>
      <c r="D3" s="9" t="s">
        <v>114</v>
      </c>
      <c r="E3" s="10">
        <v>18.9</v>
      </c>
      <c r="F3" s="12"/>
      <c r="G3" s="12" t="s">
        <v>105</v>
      </c>
      <c r="H3" s="13"/>
      <c r="I3" s="14" t="s">
        <v>696</v>
      </c>
      <c r="J3" s="15"/>
      <c r="K3" s="4"/>
    </row>
    <row r="4" ht="14.25" customHeight="1">
      <c r="A4" s="7" t="s">
        <v>16</v>
      </c>
      <c r="B4" s="49" t="s">
        <v>825</v>
      </c>
      <c r="C4" s="9" t="s">
        <v>10</v>
      </c>
      <c r="D4" s="9" t="s">
        <v>114</v>
      </c>
      <c r="E4" s="10">
        <v>45.1</v>
      </c>
      <c r="F4" s="12"/>
      <c r="G4" s="12" t="s">
        <v>105</v>
      </c>
      <c r="H4" s="13"/>
      <c r="I4" s="14" t="s">
        <v>696</v>
      </c>
      <c r="J4" s="15"/>
      <c r="K4" s="4"/>
    </row>
    <row r="5" ht="14.25" customHeight="1">
      <c r="A5" s="7" t="s">
        <v>20</v>
      </c>
      <c r="B5" s="49" t="s">
        <v>827</v>
      </c>
      <c r="C5" s="9" t="s">
        <v>16</v>
      </c>
      <c r="D5" s="9" t="s">
        <v>114</v>
      </c>
      <c r="E5" s="10">
        <v>129.8</v>
      </c>
      <c r="F5" s="12"/>
      <c r="G5" s="12" t="s">
        <v>105</v>
      </c>
      <c r="H5" s="13"/>
      <c r="I5" s="14" t="s">
        <v>696</v>
      </c>
      <c r="J5" s="15"/>
      <c r="K5" s="4"/>
    </row>
    <row r="6" ht="14.25" customHeight="1">
      <c r="A6" s="7" t="s">
        <v>24</v>
      </c>
      <c r="B6" s="49" t="s">
        <v>829</v>
      </c>
      <c r="C6" s="9" t="s">
        <v>103</v>
      </c>
      <c r="D6" s="9" t="s">
        <v>114</v>
      </c>
      <c r="E6" s="10">
        <v>17.3</v>
      </c>
      <c r="F6" s="12"/>
      <c r="G6" s="12" t="s">
        <v>117</v>
      </c>
      <c r="H6" s="13"/>
      <c r="I6" s="14" t="s">
        <v>696</v>
      </c>
      <c r="J6" s="15"/>
      <c r="K6" s="5"/>
    </row>
    <row r="7" ht="14.25" customHeight="1">
      <c r="A7" s="7" t="s">
        <v>25</v>
      </c>
      <c r="B7" s="49" t="s">
        <v>830</v>
      </c>
      <c r="C7" s="9" t="s">
        <v>24</v>
      </c>
      <c r="D7" s="7" t="s">
        <v>110</v>
      </c>
      <c r="E7" s="10">
        <v>10.6</v>
      </c>
      <c r="F7" s="12"/>
      <c r="G7" s="12" t="s">
        <v>117</v>
      </c>
      <c r="H7" s="13"/>
      <c r="I7" s="14" t="s">
        <v>831</v>
      </c>
      <c r="J7" s="15"/>
      <c r="K7" s="5"/>
    </row>
    <row r="8" ht="14.25" customHeight="1">
      <c r="A8" s="7" t="s">
        <v>28</v>
      </c>
      <c r="B8" s="49" t="s">
        <v>826</v>
      </c>
      <c r="C8" s="9" t="s">
        <v>25</v>
      </c>
      <c r="D8" s="9" t="s">
        <v>104</v>
      </c>
      <c r="E8" s="10">
        <v>2.2</v>
      </c>
      <c r="F8" s="36"/>
      <c r="G8" s="12" t="s">
        <v>123</v>
      </c>
      <c r="H8" s="13"/>
      <c r="I8" s="14" t="s">
        <v>824</v>
      </c>
      <c r="J8" s="15"/>
      <c r="K8" s="5"/>
      <c r="P8" s="19"/>
    </row>
    <row r="9" ht="14.25" customHeight="1">
      <c r="A9" s="7" t="s">
        <v>32</v>
      </c>
      <c r="B9" s="49" t="s">
        <v>834</v>
      </c>
      <c r="C9" s="9" t="s">
        <v>103</v>
      </c>
      <c r="D9" s="9" t="s">
        <v>114</v>
      </c>
      <c r="E9" s="10">
        <v>6.9</v>
      </c>
      <c r="F9" s="36"/>
      <c r="G9" s="12" t="s">
        <v>126</v>
      </c>
      <c r="H9" s="13"/>
      <c r="I9" s="14" t="s">
        <v>695</v>
      </c>
      <c r="J9" s="15"/>
      <c r="K9" s="5"/>
      <c r="P9" s="19"/>
    </row>
    <row r="10" ht="14.25" customHeight="1">
      <c r="A10" s="7" t="s">
        <v>34</v>
      </c>
      <c r="B10" s="49" t="s">
        <v>835</v>
      </c>
      <c r="C10" s="9" t="s">
        <v>32</v>
      </c>
      <c r="D10" s="7" t="s">
        <v>110</v>
      </c>
      <c r="E10" s="10">
        <v>88.4</v>
      </c>
      <c r="F10" s="12"/>
      <c r="G10" s="12" t="s">
        <v>105</v>
      </c>
      <c r="H10" s="13"/>
      <c r="I10" s="14" t="s">
        <v>831</v>
      </c>
      <c r="J10" s="15"/>
      <c r="K10" s="5"/>
      <c r="P10" s="19"/>
    </row>
    <row r="11" ht="14.25" customHeight="1">
      <c r="A11" s="7" t="s">
        <v>36</v>
      </c>
      <c r="B11" s="49" t="s">
        <v>836</v>
      </c>
      <c r="C11" s="9" t="s">
        <v>103</v>
      </c>
      <c r="D11" s="9" t="s">
        <v>114</v>
      </c>
      <c r="E11" s="10">
        <v>54.3</v>
      </c>
      <c r="F11" s="36"/>
      <c r="G11" s="12" t="s">
        <v>123</v>
      </c>
      <c r="H11" s="13"/>
      <c r="I11" s="14" t="s">
        <v>831</v>
      </c>
      <c r="J11" s="15"/>
      <c r="K11" s="5"/>
      <c r="P11" s="19"/>
    </row>
    <row r="12" ht="14.25" customHeight="1">
      <c r="A12" s="7" t="s">
        <v>38</v>
      </c>
      <c r="B12" s="49" t="s">
        <v>752</v>
      </c>
      <c r="C12" s="9" t="s">
        <v>103</v>
      </c>
      <c r="D12" s="9" t="s">
        <v>114</v>
      </c>
      <c r="E12" s="10">
        <v>54.3</v>
      </c>
      <c r="F12" s="36"/>
      <c r="G12" s="12" t="s">
        <v>123</v>
      </c>
      <c r="H12" s="13"/>
      <c r="I12" s="14" t="s">
        <v>831</v>
      </c>
      <c r="J12" s="15"/>
      <c r="K12" s="5"/>
      <c r="P12" s="19"/>
    </row>
    <row r="13" ht="14.25" customHeight="1">
      <c r="A13" s="7" t="s">
        <v>43</v>
      </c>
      <c r="B13" s="49" t="s">
        <v>837</v>
      </c>
      <c r="C13" s="9" t="s">
        <v>103</v>
      </c>
      <c r="D13" s="9" t="s">
        <v>114</v>
      </c>
      <c r="E13" s="10">
        <v>27.0</v>
      </c>
      <c r="F13" s="36"/>
      <c r="G13" s="12" t="s">
        <v>117</v>
      </c>
      <c r="H13" s="13"/>
      <c r="I13" s="14" t="s">
        <v>696</v>
      </c>
      <c r="J13" s="15"/>
      <c r="P13" s="19"/>
    </row>
    <row r="14" ht="14.25" customHeight="1">
      <c r="A14" s="7" t="s">
        <v>46</v>
      </c>
      <c r="B14" s="49" t="s">
        <v>44</v>
      </c>
      <c r="C14" s="9" t="s">
        <v>103</v>
      </c>
      <c r="D14" s="9" t="s">
        <v>114</v>
      </c>
      <c r="E14" s="10">
        <v>20.2</v>
      </c>
      <c r="F14" s="36"/>
      <c r="G14" s="20" t="s">
        <v>139</v>
      </c>
      <c r="H14" s="13"/>
      <c r="I14" s="14" t="s">
        <v>695</v>
      </c>
      <c r="J14" s="15"/>
      <c r="P14" s="19"/>
    </row>
    <row r="15" ht="14.25" customHeight="1">
      <c r="A15" s="7" t="s">
        <v>50</v>
      </c>
      <c r="B15" s="49" t="s">
        <v>839</v>
      </c>
      <c r="C15" s="9" t="s">
        <v>103</v>
      </c>
      <c r="D15" s="9" t="s">
        <v>114</v>
      </c>
      <c r="E15" s="10">
        <v>30.2</v>
      </c>
      <c r="F15" s="36"/>
      <c r="G15" s="12" t="s">
        <v>139</v>
      </c>
      <c r="H15" s="13"/>
      <c r="I15" s="14" t="s">
        <v>695</v>
      </c>
      <c r="J15" s="15"/>
    </row>
    <row r="16" ht="14.25" customHeight="1">
      <c r="A16" s="7" t="s">
        <v>52</v>
      </c>
      <c r="B16" s="49" t="s">
        <v>675</v>
      </c>
      <c r="C16" s="9" t="s">
        <v>50</v>
      </c>
      <c r="D16" s="7" t="s">
        <v>110</v>
      </c>
      <c r="E16" s="10">
        <v>15.9</v>
      </c>
      <c r="F16" s="36"/>
      <c r="G16" s="12" t="s">
        <v>139</v>
      </c>
      <c r="H16" s="13"/>
      <c r="I16" s="14" t="s">
        <v>831</v>
      </c>
      <c r="J16" s="15"/>
    </row>
    <row r="17" ht="14.25" customHeight="1">
      <c r="A17" s="7" t="s">
        <v>54</v>
      </c>
      <c r="B17" s="49" t="s">
        <v>677</v>
      </c>
      <c r="C17" s="9" t="s">
        <v>584</v>
      </c>
      <c r="D17" s="9" t="s">
        <v>114</v>
      </c>
      <c r="E17" s="10">
        <v>195.3</v>
      </c>
      <c r="F17" s="36"/>
      <c r="G17" s="20" t="s">
        <v>126</v>
      </c>
      <c r="H17" s="13"/>
      <c r="I17" s="14" t="s">
        <v>695</v>
      </c>
      <c r="J17" s="15"/>
    </row>
    <row r="18" ht="14.25" customHeight="1">
      <c r="A18" s="7" t="s">
        <v>56</v>
      </c>
      <c r="B18" s="49" t="s">
        <v>662</v>
      </c>
      <c r="C18" s="9" t="s">
        <v>103</v>
      </c>
      <c r="D18" s="9" t="s">
        <v>114</v>
      </c>
      <c r="E18" s="10">
        <v>5.8</v>
      </c>
      <c r="F18" s="36"/>
      <c r="G18" s="20" t="s">
        <v>126</v>
      </c>
      <c r="H18" s="13"/>
      <c r="I18" s="14" t="s">
        <v>695</v>
      </c>
      <c r="J18" s="15"/>
    </row>
    <row r="19" ht="14.25" customHeight="1">
      <c r="A19" s="7" t="s">
        <v>57</v>
      </c>
      <c r="B19" s="49" t="s">
        <v>751</v>
      </c>
      <c r="C19" s="9" t="s">
        <v>103</v>
      </c>
      <c r="D19" s="9" t="s">
        <v>114</v>
      </c>
      <c r="E19" s="10">
        <v>40.2</v>
      </c>
      <c r="F19" s="36"/>
      <c r="G19" s="12" t="s">
        <v>117</v>
      </c>
      <c r="H19" s="13"/>
      <c r="I19" s="14" t="s">
        <v>824</v>
      </c>
      <c r="J19" s="15"/>
    </row>
    <row r="20" ht="14.25" customHeight="1">
      <c r="A20" s="7" t="s">
        <v>60</v>
      </c>
      <c r="B20" s="49" t="s">
        <v>833</v>
      </c>
      <c r="C20" s="9" t="s">
        <v>57</v>
      </c>
      <c r="D20" s="9" t="s">
        <v>114</v>
      </c>
      <c r="E20" s="10">
        <v>68.6</v>
      </c>
      <c r="F20" s="36"/>
      <c r="G20" s="12" t="s">
        <v>153</v>
      </c>
      <c r="H20" s="13"/>
      <c r="I20" s="14" t="s">
        <v>824</v>
      </c>
      <c r="J20" s="15"/>
    </row>
    <row r="21" ht="14.25" customHeight="1">
      <c r="A21" s="7" t="s">
        <v>63</v>
      </c>
      <c r="B21" s="49" t="s">
        <v>832</v>
      </c>
      <c r="C21" s="9" t="s">
        <v>60</v>
      </c>
      <c r="D21" s="9" t="s">
        <v>114</v>
      </c>
      <c r="E21" s="10">
        <v>139.6</v>
      </c>
      <c r="F21" s="36"/>
      <c r="G21" s="12" t="s">
        <v>174</v>
      </c>
      <c r="H21" s="13"/>
      <c r="I21" s="14" t="s">
        <v>824</v>
      </c>
      <c r="J21" s="15"/>
    </row>
    <row r="22" ht="14.25" customHeight="1">
      <c r="A22" s="7" t="s">
        <v>66</v>
      </c>
      <c r="B22" s="49" t="s">
        <v>483</v>
      </c>
      <c r="C22" s="9" t="s">
        <v>103</v>
      </c>
      <c r="D22" s="9" t="s">
        <v>104</v>
      </c>
      <c r="E22" s="10">
        <v>14.1</v>
      </c>
      <c r="F22" s="12"/>
      <c r="G22" s="12" t="s">
        <v>105</v>
      </c>
      <c r="H22" s="13"/>
      <c r="I22" s="14" t="s">
        <v>824</v>
      </c>
      <c r="J22" s="15"/>
    </row>
    <row r="23" ht="14.25" customHeight="1">
      <c r="A23" s="7" t="s">
        <v>68</v>
      </c>
      <c r="B23" s="49" t="s">
        <v>484</v>
      </c>
      <c r="C23" s="9" t="s">
        <v>66</v>
      </c>
      <c r="D23" s="7" t="s">
        <v>110</v>
      </c>
      <c r="E23" s="10">
        <v>10.7</v>
      </c>
      <c r="F23" s="36"/>
      <c r="G23" s="20" t="s">
        <v>123</v>
      </c>
      <c r="H23" s="13"/>
      <c r="I23" s="14" t="s">
        <v>831</v>
      </c>
      <c r="J23" s="15"/>
    </row>
    <row r="24" ht="14.25" customHeight="1">
      <c r="A24" s="7" t="s">
        <v>70</v>
      </c>
      <c r="B24" s="49" t="s">
        <v>683</v>
      </c>
      <c r="C24" s="9" t="s">
        <v>68</v>
      </c>
      <c r="D24" s="9" t="s">
        <v>104</v>
      </c>
      <c r="E24" s="10">
        <v>48.2</v>
      </c>
      <c r="F24" s="12"/>
      <c r="G24" s="12" t="s">
        <v>156</v>
      </c>
      <c r="H24" s="13"/>
      <c r="I24" s="14" t="s">
        <v>824</v>
      </c>
      <c r="J24" s="15"/>
    </row>
    <row r="25" ht="14.25" customHeight="1">
      <c r="A25" s="7" t="s">
        <v>71</v>
      </c>
      <c r="B25" s="49" t="s">
        <v>486</v>
      </c>
      <c r="C25" s="9" t="s">
        <v>70</v>
      </c>
      <c r="D25" s="7" t="s">
        <v>110</v>
      </c>
      <c r="E25" s="10">
        <v>27.9</v>
      </c>
      <c r="F25" s="12"/>
      <c r="G25" s="12" t="s">
        <v>156</v>
      </c>
      <c r="H25" s="13"/>
      <c r="I25" s="14" t="s">
        <v>831</v>
      </c>
      <c r="J25" s="15"/>
    </row>
    <row r="26" ht="14.25" customHeight="1">
      <c r="A26" s="7" t="s">
        <v>75</v>
      </c>
      <c r="B26" s="49" t="s">
        <v>795</v>
      </c>
      <c r="C26" s="9" t="s">
        <v>71</v>
      </c>
      <c r="D26" s="9" t="s">
        <v>104</v>
      </c>
      <c r="E26" s="10">
        <v>33.8</v>
      </c>
      <c r="F26" s="12"/>
      <c r="G26" s="12" t="s">
        <v>164</v>
      </c>
      <c r="H26" s="13"/>
      <c r="I26" s="14" t="s">
        <v>824</v>
      </c>
      <c r="J26" s="15"/>
    </row>
    <row r="27" ht="14.25" customHeight="1">
      <c r="A27" s="7" t="s">
        <v>76</v>
      </c>
      <c r="B27" s="49" t="s">
        <v>555</v>
      </c>
      <c r="C27" s="9" t="s">
        <v>75</v>
      </c>
      <c r="D27" s="7" t="s">
        <v>110</v>
      </c>
      <c r="E27" s="10">
        <v>40.6</v>
      </c>
      <c r="F27" s="12"/>
      <c r="G27" s="12" t="s">
        <v>169</v>
      </c>
      <c r="H27" s="13"/>
      <c r="I27" s="14" t="s">
        <v>831</v>
      </c>
      <c r="J27" s="15"/>
    </row>
    <row r="28" ht="14.25" customHeight="1">
      <c r="A28" s="9" t="s">
        <v>380</v>
      </c>
      <c r="B28" s="49" t="s">
        <v>682</v>
      </c>
      <c r="C28" s="92" t="s">
        <v>75</v>
      </c>
      <c r="D28" s="9" t="s">
        <v>114</v>
      </c>
      <c r="E28" s="10">
        <v>256.1</v>
      </c>
      <c r="F28" s="12"/>
      <c r="G28" s="12" t="s">
        <v>171</v>
      </c>
      <c r="H28" s="13"/>
      <c r="I28" s="14" t="s">
        <v>695</v>
      </c>
    </row>
    <row r="29" ht="14.25" customHeight="1">
      <c r="A29" s="9" t="s">
        <v>77</v>
      </c>
      <c r="B29" s="49" t="s">
        <v>840</v>
      </c>
      <c r="C29" s="9" t="s">
        <v>380</v>
      </c>
      <c r="D29" s="9" t="s">
        <v>114</v>
      </c>
      <c r="E29" s="10">
        <v>164.4</v>
      </c>
      <c r="F29" s="12"/>
      <c r="G29" s="12" t="s">
        <v>793</v>
      </c>
      <c r="H29" s="13"/>
      <c r="I29" s="14" t="s">
        <v>696</v>
      </c>
    </row>
    <row r="30" ht="14.25" customHeight="1">
      <c r="A30" s="9" t="s">
        <v>79</v>
      </c>
      <c r="B30" s="49" t="s">
        <v>347</v>
      </c>
      <c r="C30" s="9" t="s">
        <v>77</v>
      </c>
      <c r="D30" s="9" t="s">
        <v>114</v>
      </c>
      <c r="E30" s="10">
        <v>140.4</v>
      </c>
      <c r="F30" s="12"/>
      <c r="G30" s="12"/>
      <c r="H30" s="13"/>
      <c r="I30" s="14" t="s">
        <v>824</v>
      </c>
    </row>
    <row r="31" ht="14.25" customHeight="1">
      <c r="A31" s="9" t="s">
        <v>82</v>
      </c>
      <c r="B31" s="49" t="s">
        <v>842</v>
      </c>
      <c r="C31" s="9" t="s">
        <v>103</v>
      </c>
      <c r="D31" s="7" t="s">
        <v>110</v>
      </c>
      <c r="E31" s="154">
        <v>19.3</v>
      </c>
      <c r="F31" s="12"/>
      <c r="G31" s="12"/>
      <c r="H31" s="13"/>
      <c r="I31" s="14" t="s">
        <v>831</v>
      </c>
    </row>
    <row r="32" ht="14.25" customHeight="1">
      <c r="A32" s="9" t="s">
        <v>84</v>
      </c>
      <c r="B32" s="49" t="s">
        <v>828</v>
      </c>
      <c r="C32" s="9" t="s">
        <v>82</v>
      </c>
      <c r="D32" s="9" t="s">
        <v>104</v>
      </c>
      <c r="E32" s="10">
        <v>10.4</v>
      </c>
      <c r="F32" s="12"/>
      <c r="G32" s="12"/>
      <c r="H32" s="13"/>
      <c r="I32" s="14" t="s">
        <v>824</v>
      </c>
    </row>
    <row r="33" ht="14.25" customHeight="1">
      <c r="A33" s="9" t="s">
        <v>386</v>
      </c>
      <c r="B33" s="49" t="s">
        <v>841</v>
      </c>
      <c r="C33" s="9" t="s">
        <v>84</v>
      </c>
      <c r="D33" s="7" t="s">
        <v>110</v>
      </c>
      <c r="E33" s="10">
        <v>44.6</v>
      </c>
      <c r="F33" s="12"/>
      <c r="G33" s="12"/>
      <c r="H33" s="13"/>
      <c r="I33" s="14" t="s">
        <v>831</v>
      </c>
    </row>
    <row r="34" ht="14.25" customHeight="1">
      <c r="A34" s="9" t="s">
        <v>387</v>
      </c>
      <c r="B34" s="49" t="s">
        <v>687</v>
      </c>
      <c r="C34" s="9" t="s">
        <v>79</v>
      </c>
      <c r="D34" s="7" t="s">
        <v>110</v>
      </c>
      <c r="E34" s="10">
        <v>31.5</v>
      </c>
      <c r="F34" s="12"/>
      <c r="G34" s="12"/>
      <c r="H34" s="13"/>
      <c r="I34" s="14" t="s">
        <v>824</v>
      </c>
    </row>
    <row r="35" ht="14.25" customHeight="1">
      <c r="B35" s="28"/>
      <c r="D35" s="28"/>
      <c r="E35" s="6">
        <f>SUM(E3:E34)*1.21</f>
        <v>2193.246</v>
      </c>
    </row>
    <row r="36" ht="14.25" customHeight="1">
      <c r="B36" s="28"/>
      <c r="D36" s="51"/>
    </row>
    <row r="37" ht="14.25" customHeight="1">
      <c r="B37" s="28"/>
      <c r="D37" s="33"/>
    </row>
    <row r="38" ht="14.25" customHeight="1">
      <c r="B38" s="28" t="s">
        <v>89</v>
      </c>
      <c r="D38" s="29">
        <v>8.0</v>
      </c>
    </row>
    <row r="39" ht="14.25" customHeight="1">
      <c r="B39" s="28" t="s">
        <v>90</v>
      </c>
      <c r="D39" s="29">
        <v>1.0</v>
      </c>
    </row>
    <row r="40" ht="14.25" customHeight="1">
      <c r="B40" s="28" t="s">
        <v>91</v>
      </c>
      <c r="D40" s="29">
        <v>5.0</v>
      </c>
    </row>
    <row r="41" ht="14.25" customHeight="1">
      <c r="B41" s="28" t="s">
        <v>92</v>
      </c>
      <c r="D41" s="30">
        <f>+D40*D39*D38</f>
        <v>40</v>
      </c>
    </row>
    <row r="42" ht="14.25" customHeight="1">
      <c r="B42" s="28" t="s">
        <v>93</v>
      </c>
      <c r="D42" s="30">
        <f>+D41*3600</f>
        <v>144000</v>
      </c>
    </row>
    <row r="43" ht="14.25" customHeight="1">
      <c r="B43" s="28" t="s">
        <v>4</v>
      </c>
      <c r="D43" s="31">
        <f>E35</f>
        <v>2193.246</v>
      </c>
    </row>
    <row r="44" ht="14.25" customHeight="1">
      <c r="B44" s="28" t="s">
        <v>94</v>
      </c>
      <c r="D44" s="32">
        <f>+D42/D43</f>
        <v>65.65610971</v>
      </c>
      <c r="E44" s="28" t="s">
        <v>95</v>
      </c>
      <c r="F44" s="6">
        <f>D44*0.9</f>
        <v>59.09049874</v>
      </c>
    </row>
    <row r="45" ht="14.25" customHeight="1">
      <c r="B45" s="28"/>
      <c r="D45" s="28"/>
    </row>
    <row r="46" ht="14.25" customHeight="1">
      <c r="B46" s="28" t="s">
        <v>96</v>
      </c>
      <c r="D46" s="28" t="s">
        <v>97</v>
      </c>
    </row>
    <row r="47" ht="14.25" customHeight="1">
      <c r="B47" s="28" t="s">
        <v>98</v>
      </c>
      <c r="D47" s="29">
        <v>105.9</v>
      </c>
    </row>
    <row r="48" ht="14.25" customHeight="1">
      <c r="B48" s="28" t="s">
        <v>99</v>
      </c>
      <c r="D48" s="29">
        <f>D47*D38</f>
        <v>847.2</v>
      </c>
    </row>
    <row r="49" ht="14.25" customHeight="1">
      <c r="B49" s="28" t="s">
        <v>95</v>
      </c>
      <c r="D49" s="33">
        <f>+D42/D48</f>
        <v>169.9716714</v>
      </c>
    </row>
    <row r="50" ht="14.25" customHeight="1">
      <c r="B50" s="28"/>
      <c r="D50" s="28"/>
    </row>
    <row r="51" ht="14.25" customHeight="1">
      <c r="B51" s="28" t="s">
        <v>100</v>
      </c>
      <c r="D51" s="33">
        <f>+D49*0.85</f>
        <v>144.4759207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scale="60" orientation="landscape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4.0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747</v>
      </c>
      <c r="C3" s="9" t="s">
        <v>103</v>
      </c>
      <c r="D3" s="9" t="s">
        <v>114</v>
      </c>
      <c r="E3" s="10">
        <v>18.9</v>
      </c>
      <c r="F3" s="12"/>
      <c r="G3" s="12" t="s">
        <v>105</v>
      </c>
      <c r="H3" s="13"/>
      <c r="I3" s="14" t="s">
        <v>844</v>
      </c>
      <c r="J3" s="15"/>
      <c r="K3" s="4"/>
    </row>
    <row r="4" ht="14.25" customHeight="1">
      <c r="A4" s="7" t="s">
        <v>16</v>
      </c>
      <c r="B4" s="49" t="s">
        <v>825</v>
      </c>
      <c r="C4" s="9" t="s">
        <v>10</v>
      </c>
      <c r="D4" s="9" t="s">
        <v>114</v>
      </c>
      <c r="E4" s="10">
        <v>45.1</v>
      </c>
      <c r="F4" s="12"/>
      <c r="G4" s="12" t="s">
        <v>105</v>
      </c>
      <c r="H4" s="13"/>
      <c r="I4" s="14" t="s">
        <v>845</v>
      </c>
      <c r="J4" s="15"/>
      <c r="K4" s="4"/>
    </row>
    <row r="5" ht="14.25" customHeight="1">
      <c r="A5" s="7" t="s">
        <v>20</v>
      </c>
      <c r="B5" s="49" t="s">
        <v>846</v>
      </c>
      <c r="C5" s="9" t="s">
        <v>16</v>
      </c>
      <c r="D5" s="9" t="s">
        <v>114</v>
      </c>
      <c r="E5" s="10">
        <v>37.3</v>
      </c>
      <c r="F5" s="12"/>
      <c r="G5" s="12" t="s">
        <v>105</v>
      </c>
      <c r="H5" s="13"/>
      <c r="I5" s="14" t="s">
        <v>845</v>
      </c>
      <c r="J5" s="15"/>
      <c r="K5" s="4"/>
    </row>
    <row r="6" ht="14.25" customHeight="1">
      <c r="A6" s="7" t="s">
        <v>24</v>
      </c>
      <c r="B6" s="49" t="s">
        <v>829</v>
      </c>
      <c r="C6" s="9" t="s">
        <v>103</v>
      </c>
      <c r="D6" s="9" t="s">
        <v>114</v>
      </c>
      <c r="E6" s="10">
        <v>17.3</v>
      </c>
      <c r="F6" s="12"/>
      <c r="G6" s="12" t="s">
        <v>117</v>
      </c>
      <c r="H6" s="13"/>
      <c r="I6" s="14" t="s">
        <v>847</v>
      </c>
      <c r="J6" s="15"/>
      <c r="K6" s="5"/>
    </row>
    <row r="7" ht="14.25" customHeight="1">
      <c r="A7" s="7" t="s">
        <v>25</v>
      </c>
      <c r="B7" s="49" t="s">
        <v>830</v>
      </c>
      <c r="C7" s="9" t="s">
        <v>24</v>
      </c>
      <c r="D7" s="7" t="s">
        <v>110</v>
      </c>
      <c r="E7" s="10">
        <v>10.6</v>
      </c>
      <c r="F7" s="12"/>
      <c r="G7" s="12" t="s">
        <v>117</v>
      </c>
      <c r="H7" s="13"/>
      <c r="I7" s="14" t="s">
        <v>847</v>
      </c>
      <c r="J7" s="15"/>
      <c r="K7" s="5"/>
    </row>
    <row r="8" ht="14.25" customHeight="1">
      <c r="A8" s="7" t="s">
        <v>28</v>
      </c>
      <c r="B8" s="49" t="s">
        <v>826</v>
      </c>
      <c r="C8" s="9" t="s">
        <v>25</v>
      </c>
      <c r="D8" s="9" t="s">
        <v>104</v>
      </c>
      <c r="E8" s="10">
        <v>2.2</v>
      </c>
      <c r="F8" s="36"/>
      <c r="G8" s="12" t="s">
        <v>123</v>
      </c>
      <c r="H8" s="13"/>
      <c r="I8" s="14" t="s">
        <v>850</v>
      </c>
      <c r="J8" s="15"/>
      <c r="K8" s="5"/>
      <c r="P8" s="19"/>
    </row>
    <row r="9" ht="14.25" customHeight="1">
      <c r="A9" s="7" t="s">
        <v>32</v>
      </c>
      <c r="B9" s="49" t="s">
        <v>834</v>
      </c>
      <c r="C9" s="9" t="s">
        <v>103</v>
      </c>
      <c r="D9" s="9" t="s">
        <v>114</v>
      </c>
      <c r="E9" s="10">
        <v>6.9</v>
      </c>
      <c r="F9" s="36"/>
      <c r="G9" s="12" t="s">
        <v>126</v>
      </c>
      <c r="H9" s="13"/>
      <c r="I9" s="14" t="s">
        <v>847</v>
      </c>
      <c r="J9" s="15"/>
      <c r="K9" s="5"/>
      <c r="P9" s="19"/>
    </row>
    <row r="10" ht="14.25" customHeight="1">
      <c r="A10" s="7" t="s">
        <v>34</v>
      </c>
      <c r="B10" s="49" t="s">
        <v>835</v>
      </c>
      <c r="C10" s="9" t="s">
        <v>32</v>
      </c>
      <c r="D10" s="7" t="s">
        <v>110</v>
      </c>
      <c r="E10" s="10">
        <v>88.4</v>
      </c>
      <c r="F10" s="12"/>
      <c r="G10" s="12" t="s">
        <v>105</v>
      </c>
      <c r="H10" s="13"/>
      <c r="I10" s="14" t="s">
        <v>847</v>
      </c>
      <c r="J10" s="15"/>
      <c r="K10" s="5"/>
      <c r="P10" s="19"/>
    </row>
    <row r="11" ht="14.25" customHeight="1">
      <c r="A11" s="7" t="s">
        <v>36</v>
      </c>
      <c r="B11" s="49" t="s">
        <v>836</v>
      </c>
      <c r="C11" s="9" t="s">
        <v>103</v>
      </c>
      <c r="D11" s="9" t="s">
        <v>114</v>
      </c>
      <c r="E11" s="10">
        <v>54.3</v>
      </c>
      <c r="F11" s="36"/>
      <c r="G11" s="12" t="s">
        <v>123</v>
      </c>
      <c r="H11" s="13"/>
      <c r="I11" s="14" t="s">
        <v>845</v>
      </c>
      <c r="J11" s="15"/>
      <c r="K11" s="5"/>
      <c r="P11" s="19"/>
    </row>
    <row r="12" ht="14.25" customHeight="1">
      <c r="A12" s="7" t="s">
        <v>38</v>
      </c>
      <c r="B12" s="49" t="s">
        <v>752</v>
      </c>
      <c r="C12" s="9" t="s">
        <v>103</v>
      </c>
      <c r="D12" s="9" t="s">
        <v>114</v>
      </c>
      <c r="E12" s="10">
        <v>54.3</v>
      </c>
      <c r="F12" s="36"/>
      <c r="G12" s="12" t="s">
        <v>123</v>
      </c>
      <c r="H12" s="13"/>
      <c r="I12" s="14" t="s">
        <v>844</v>
      </c>
      <c r="J12" s="15"/>
      <c r="K12" s="5"/>
      <c r="P12" s="19"/>
    </row>
    <row r="13" ht="14.25" customHeight="1">
      <c r="A13" s="7" t="s">
        <v>43</v>
      </c>
      <c r="B13" s="49" t="s">
        <v>837</v>
      </c>
      <c r="C13" s="9" t="s">
        <v>103</v>
      </c>
      <c r="D13" s="9" t="s">
        <v>114</v>
      </c>
      <c r="E13" s="10">
        <v>27.0</v>
      </c>
      <c r="F13" s="36"/>
      <c r="G13" s="12" t="s">
        <v>117</v>
      </c>
      <c r="H13" s="13"/>
      <c r="I13" s="14" t="s">
        <v>851</v>
      </c>
      <c r="J13" s="15"/>
      <c r="P13" s="19"/>
    </row>
    <row r="14" ht="14.25" customHeight="1">
      <c r="A14" s="7" t="s">
        <v>46</v>
      </c>
      <c r="B14" s="49" t="s">
        <v>44</v>
      </c>
      <c r="C14" s="9" t="s">
        <v>103</v>
      </c>
      <c r="D14" s="9" t="s">
        <v>114</v>
      </c>
      <c r="E14" s="10">
        <v>20.2</v>
      </c>
      <c r="F14" s="36"/>
      <c r="G14" s="20" t="s">
        <v>139</v>
      </c>
      <c r="H14" s="13"/>
      <c r="I14" s="14" t="s">
        <v>853</v>
      </c>
      <c r="J14" s="15"/>
      <c r="P14" s="19"/>
    </row>
    <row r="15" ht="14.25" customHeight="1">
      <c r="A15" s="7" t="s">
        <v>50</v>
      </c>
      <c r="B15" s="49" t="s">
        <v>839</v>
      </c>
      <c r="C15" s="9" t="s">
        <v>103</v>
      </c>
      <c r="D15" s="9" t="s">
        <v>114</v>
      </c>
      <c r="E15" s="10">
        <v>30.2</v>
      </c>
      <c r="F15" s="36"/>
      <c r="G15" s="12" t="s">
        <v>139</v>
      </c>
      <c r="H15" s="13"/>
      <c r="I15" s="14" t="s">
        <v>853</v>
      </c>
      <c r="J15" s="15"/>
    </row>
    <row r="16" ht="14.25" customHeight="1">
      <c r="A16" s="7" t="s">
        <v>52</v>
      </c>
      <c r="B16" s="49" t="s">
        <v>675</v>
      </c>
      <c r="C16" s="9" t="s">
        <v>50</v>
      </c>
      <c r="D16" s="7" t="s">
        <v>110</v>
      </c>
      <c r="E16" s="10">
        <v>15.9</v>
      </c>
      <c r="F16" s="36"/>
      <c r="G16" s="12" t="s">
        <v>139</v>
      </c>
      <c r="H16" s="13"/>
      <c r="I16" s="14" t="s">
        <v>855</v>
      </c>
      <c r="J16" s="15"/>
    </row>
    <row r="17" ht="14.25" customHeight="1">
      <c r="A17" s="7" t="s">
        <v>54</v>
      </c>
      <c r="B17" s="49" t="s">
        <v>677</v>
      </c>
      <c r="C17" s="9" t="s">
        <v>584</v>
      </c>
      <c r="D17" s="9" t="s">
        <v>114</v>
      </c>
      <c r="E17" s="10">
        <v>195.3</v>
      </c>
      <c r="F17" s="36"/>
      <c r="G17" s="20" t="s">
        <v>126</v>
      </c>
      <c r="H17" s="13"/>
      <c r="I17" s="14" t="s">
        <v>853</v>
      </c>
      <c r="J17" s="15"/>
    </row>
    <row r="18" ht="14.25" customHeight="1">
      <c r="A18" s="7" t="s">
        <v>56</v>
      </c>
      <c r="B18" s="49" t="s">
        <v>662</v>
      </c>
      <c r="C18" s="9" t="s">
        <v>103</v>
      </c>
      <c r="D18" s="9" t="s">
        <v>114</v>
      </c>
      <c r="E18" s="10">
        <v>5.8</v>
      </c>
      <c r="F18" s="36"/>
      <c r="G18" s="20" t="s">
        <v>126</v>
      </c>
      <c r="H18" s="13"/>
      <c r="I18" s="14" t="s">
        <v>853</v>
      </c>
      <c r="J18" s="15"/>
    </row>
    <row r="19" ht="14.25" customHeight="1">
      <c r="A19" s="7" t="s">
        <v>57</v>
      </c>
      <c r="B19" s="49" t="s">
        <v>751</v>
      </c>
      <c r="C19" s="9" t="s">
        <v>103</v>
      </c>
      <c r="D19" s="9" t="s">
        <v>114</v>
      </c>
      <c r="E19" s="10">
        <v>40.2</v>
      </c>
      <c r="F19" s="36"/>
      <c r="G19" s="12" t="s">
        <v>117</v>
      </c>
      <c r="H19" s="13"/>
      <c r="I19" s="14" t="s">
        <v>858</v>
      </c>
      <c r="J19" s="15"/>
    </row>
    <row r="20" ht="14.25" customHeight="1">
      <c r="A20" s="7" t="s">
        <v>60</v>
      </c>
      <c r="B20" s="49" t="s">
        <v>833</v>
      </c>
      <c r="C20" s="9" t="s">
        <v>57</v>
      </c>
      <c r="D20" s="9" t="s">
        <v>114</v>
      </c>
      <c r="E20" s="10">
        <v>68.6</v>
      </c>
      <c r="F20" s="36"/>
      <c r="G20" s="12" t="s">
        <v>153</v>
      </c>
      <c r="H20" s="13"/>
      <c r="I20" s="14" t="s">
        <v>850</v>
      </c>
      <c r="J20" s="15"/>
    </row>
    <row r="21" ht="14.25" customHeight="1">
      <c r="A21" s="7" t="s">
        <v>63</v>
      </c>
      <c r="B21" s="49" t="s">
        <v>859</v>
      </c>
      <c r="C21" s="9" t="s">
        <v>103</v>
      </c>
      <c r="D21" s="9" t="s">
        <v>114</v>
      </c>
      <c r="E21" s="10"/>
      <c r="F21" s="36"/>
      <c r="G21" s="12"/>
      <c r="H21" s="13"/>
      <c r="I21" s="14" t="s">
        <v>858</v>
      </c>
      <c r="J21" s="15"/>
    </row>
    <row r="22" ht="14.25" customHeight="1">
      <c r="A22" s="7" t="s">
        <v>66</v>
      </c>
      <c r="B22" s="49" t="s">
        <v>483</v>
      </c>
      <c r="C22" s="9" t="s">
        <v>103</v>
      </c>
      <c r="D22" s="9" t="s">
        <v>104</v>
      </c>
      <c r="E22" s="10">
        <v>14.1</v>
      </c>
      <c r="F22" s="12"/>
      <c r="G22" s="12" t="s">
        <v>105</v>
      </c>
      <c r="H22" s="13"/>
      <c r="I22" s="14" t="s">
        <v>850</v>
      </c>
      <c r="J22" s="15"/>
    </row>
    <row r="23" ht="14.25" customHeight="1">
      <c r="A23" s="7" t="s">
        <v>68</v>
      </c>
      <c r="B23" s="49" t="s">
        <v>484</v>
      </c>
      <c r="C23" s="9" t="s">
        <v>66</v>
      </c>
      <c r="D23" s="7" t="s">
        <v>110</v>
      </c>
      <c r="E23" s="10">
        <v>10.7</v>
      </c>
      <c r="F23" s="36"/>
      <c r="G23" s="20" t="s">
        <v>123</v>
      </c>
      <c r="H23" s="13"/>
      <c r="I23" s="14" t="s">
        <v>855</v>
      </c>
      <c r="J23" s="15"/>
    </row>
    <row r="24" ht="14.25" customHeight="1">
      <c r="A24" s="7" t="s">
        <v>70</v>
      </c>
      <c r="B24" s="49" t="s">
        <v>683</v>
      </c>
      <c r="C24" s="9" t="s">
        <v>68</v>
      </c>
      <c r="D24" s="9" t="s">
        <v>104</v>
      </c>
      <c r="E24" s="10">
        <v>48.2</v>
      </c>
      <c r="F24" s="12"/>
      <c r="G24" s="12" t="s">
        <v>156</v>
      </c>
      <c r="H24" s="13"/>
      <c r="I24" s="14" t="s">
        <v>850</v>
      </c>
      <c r="J24" s="15"/>
    </row>
    <row r="25" ht="14.25" customHeight="1">
      <c r="A25" s="7" t="s">
        <v>71</v>
      </c>
      <c r="B25" s="49" t="s">
        <v>486</v>
      </c>
      <c r="C25" s="9" t="s">
        <v>70</v>
      </c>
      <c r="D25" s="7" t="s">
        <v>110</v>
      </c>
      <c r="E25" s="10">
        <v>27.9</v>
      </c>
      <c r="F25" s="12"/>
      <c r="G25" s="12" t="s">
        <v>156</v>
      </c>
      <c r="H25" s="13"/>
      <c r="I25" s="14" t="s">
        <v>855</v>
      </c>
      <c r="J25" s="15"/>
    </row>
    <row r="26" ht="14.25" customHeight="1">
      <c r="A26" s="7" t="s">
        <v>75</v>
      </c>
      <c r="B26" s="49" t="s">
        <v>795</v>
      </c>
      <c r="C26" s="9" t="s">
        <v>71</v>
      </c>
      <c r="D26" s="9" t="s">
        <v>104</v>
      </c>
      <c r="E26" s="10">
        <v>33.8</v>
      </c>
      <c r="F26" s="12"/>
      <c r="G26" s="12" t="s">
        <v>164</v>
      </c>
      <c r="H26" s="13"/>
      <c r="I26" s="14" t="s">
        <v>850</v>
      </c>
      <c r="J26" s="15"/>
    </row>
    <row r="27" ht="14.25" customHeight="1">
      <c r="A27" s="7" t="s">
        <v>76</v>
      </c>
      <c r="B27" s="49" t="s">
        <v>555</v>
      </c>
      <c r="C27" s="9" t="s">
        <v>75</v>
      </c>
      <c r="D27" s="7" t="s">
        <v>110</v>
      </c>
      <c r="E27" s="10">
        <v>40.6</v>
      </c>
      <c r="F27" s="12"/>
      <c r="G27" s="12" t="s">
        <v>169</v>
      </c>
      <c r="H27" s="13"/>
      <c r="I27" s="14" t="s">
        <v>855</v>
      </c>
      <c r="J27" s="15"/>
    </row>
    <row r="28" ht="14.25" customHeight="1">
      <c r="A28" s="9" t="s">
        <v>380</v>
      </c>
      <c r="B28" s="49" t="s">
        <v>682</v>
      </c>
      <c r="C28" s="92" t="s">
        <v>75</v>
      </c>
      <c r="D28" s="9" t="s">
        <v>114</v>
      </c>
      <c r="E28" s="10">
        <v>256.1</v>
      </c>
      <c r="F28" s="12"/>
      <c r="G28" s="12" t="s">
        <v>171</v>
      </c>
      <c r="H28" s="13"/>
      <c r="I28" s="14" t="s">
        <v>853</v>
      </c>
    </row>
    <row r="29" ht="14.25" customHeight="1">
      <c r="A29" s="9" t="s">
        <v>77</v>
      </c>
      <c r="B29" s="49" t="s">
        <v>840</v>
      </c>
      <c r="C29" s="9" t="s">
        <v>380</v>
      </c>
      <c r="D29" s="9" t="s">
        <v>114</v>
      </c>
      <c r="E29" s="10">
        <v>164.4</v>
      </c>
      <c r="F29" s="12"/>
      <c r="G29" s="12" t="s">
        <v>793</v>
      </c>
      <c r="H29" s="13"/>
      <c r="I29" s="14" t="s">
        <v>851</v>
      </c>
    </row>
    <row r="30" ht="14.25" customHeight="1">
      <c r="A30" s="9" t="s">
        <v>79</v>
      </c>
      <c r="B30" s="49" t="s">
        <v>347</v>
      </c>
      <c r="C30" s="9" t="s">
        <v>77</v>
      </c>
      <c r="D30" s="9" t="s">
        <v>114</v>
      </c>
      <c r="E30" s="10">
        <v>140.4</v>
      </c>
      <c r="F30" s="12"/>
      <c r="G30" s="12"/>
      <c r="H30" s="13"/>
      <c r="I30" s="14" t="s">
        <v>858</v>
      </c>
    </row>
    <row r="31" ht="14.25" customHeight="1">
      <c r="A31" s="9" t="s">
        <v>82</v>
      </c>
      <c r="B31" s="49" t="s">
        <v>687</v>
      </c>
      <c r="C31" s="9" t="s">
        <v>79</v>
      </c>
      <c r="D31" s="7" t="s">
        <v>110</v>
      </c>
      <c r="E31" s="10">
        <v>31.5</v>
      </c>
      <c r="F31" s="12"/>
      <c r="G31" s="12"/>
      <c r="H31" s="13"/>
      <c r="I31" s="14" t="s">
        <v>847</v>
      </c>
    </row>
    <row r="32" ht="14.25" customHeight="1">
      <c r="A32" s="9" t="s">
        <v>84</v>
      </c>
      <c r="B32" s="49" t="s">
        <v>848</v>
      </c>
      <c r="C32" s="9" t="s">
        <v>63</v>
      </c>
      <c r="D32" s="9" t="s">
        <v>114</v>
      </c>
      <c r="E32" s="10"/>
      <c r="F32" s="12"/>
      <c r="G32" s="12"/>
      <c r="H32" s="13"/>
      <c r="I32" s="14" t="s">
        <v>845</v>
      </c>
    </row>
    <row r="33" ht="14.25" customHeight="1">
      <c r="A33" s="9" t="s">
        <v>386</v>
      </c>
      <c r="B33" s="49" t="s">
        <v>856</v>
      </c>
      <c r="C33" s="9" t="s">
        <v>84</v>
      </c>
      <c r="D33" s="9" t="s">
        <v>114</v>
      </c>
      <c r="E33" s="10"/>
      <c r="F33" s="12"/>
      <c r="G33" s="12"/>
      <c r="H33" s="13"/>
      <c r="I33" s="138" t="s">
        <v>844</v>
      </c>
    </row>
    <row r="34" ht="14.25" customHeight="1">
      <c r="A34" s="9" t="s">
        <v>387</v>
      </c>
      <c r="B34" s="155" t="s">
        <v>854</v>
      </c>
      <c r="C34" s="122" t="s">
        <v>16</v>
      </c>
      <c r="D34" s="122" t="s">
        <v>114</v>
      </c>
      <c r="E34" s="10">
        <v>52.6</v>
      </c>
      <c r="F34" s="124"/>
      <c r="G34" s="124"/>
      <c r="H34" s="124"/>
      <c r="I34" s="138" t="s">
        <v>844</v>
      </c>
    </row>
    <row r="35" ht="14.25" customHeight="1">
      <c r="A35" s="9"/>
      <c r="B35" s="124"/>
      <c r="C35" s="124"/>
      <c r="D35" s="124"/>
      <c r="E35" s="124"/>
      <c r="F35" s="124"/>
      <c r="G35" s="124"/>
      <c r="H35" s="124"/>
      <c r="I35" s="124"/>
    </row>
    <row r="36" ht="14.25" customHeight="1">
      <c r="A36" s="9"/>
      <c r="B36" s="124"/>
      <c r="C36" s="124"/>
      <c r="D36" s="124"/>
      <c r="E36" s="156">
        <f>SUM(E3:E34)</f>
        <v>1558.8</v>
      </c>
      <c r="F36" s="124"/>
      <c r="G36" s="124"/>
      <c r="H36" s="124"/>
      <c r="I36" s="124"/>
    </row>
    <row r="37" ht="14.25" customHeight="1">
      <c r="A37" s="9"/>
      <c r="B37" s="124"/>
      <c r="C37" s="124"/>
      <c r="D37" s="124"/>
      <c r="E37" s="124"/>
      <c r="F37" s="124"/>
      <c r="G37" s="124"/>
      <c r="H37" s="124"/>
      <c r="I37" s="124"/>
    </row>
    <row r="38" ht="14.25" customHeight="1"/>
    <row r="39" ht="14.25" customHeight="1"/>
    <row r="40" ht="14.25" customHeight="1">
      <c r="B40" s="28" t="s">
        <v>89</v>
      </c>
      <c r="D40" s="29">
        <v>8.0</v>
      </c>
    </row>
    <row r="41" ht="14.25" customHeight="1">
      <c r="B41" s="28" t="s">
        <v>90</v>
      </c>
      <c r="D41" s="29">
        <v>1.0</v>
      </c>
    </row>
    <row r="42" ht="14.25" customHeight="1">
      <c r="B42" s="28" t="s">
        <v>91</v>
      </c>
      <c r="D42" s="29">
        <v>3.5</v>
      </c>
    </row>
    <row r="43" ht="14.25" customHeight="1">
      <c r="B43" s="28" t="s">
        <v>92</v>
      </c>
      <c r="D43" s="30">
        <f>+D42*D41*D40</f>
        <v>28</v>
      </c>
    </row>
    <row r="44" ht="14.25" customHeight="1">
      <c r="B44" s="28" t="s">
        <v>93</v>
      </c>
      <c r="D44" s="30">
        <f>+D43*3600</f>
        <v>100800</v>
      </c>
    </row>
    <row r="45" ht="14.25" customHeight="1">
      <c r="B45" s="28" t="s">
        <v>4</v>
      </c>
      <c r="D45" s="31">
        <f>E36</f>
        <v>1558.8</v>
      </c>
    </row>
    <row r="46" ht="14.25" customHeight="1">
      <c r="B46" s="28" t="s">
        <v>94</v>
      </c>
      <c r="D46" s="32">
        <f>+D44/D45</f>
        <v>64.66512702</v>
      </c>
      <c r="E46" s="28" t="s">
        <v>95</v>
      </c>
      <c r="F46" s="6">
        <f>D46*0.9</f>
        <v>58.19861432</v>
      </c>
    </row>
    <row r="47" ht="14.25" customHeight="1">
      <c r="B47" s="28"/>
      <c r="D47" s="28"/>
    </row>
    <row r="48" ht="14.25" customHeight="1">
      <c r="B48" s="28" t="s">
        <v>96</v>
      </c>
      <c r="D48" s="28" t="s">
        <v>97</v>
      </c>
    </row>
    <row r="49" ht="14.25" customHeight="1">
      <c r="B49" s="28" t="s">
        <v>98</v>
      </c>
      <c r="D49" s="29">
        <v>105.9</v>
      </c>
    </row>
    <row r="50" ht="14.25" customHeight="1">
      <c r="B50" s="28" t="s">
        <v>99</v>
      </c>
      <c r="D50" s="29">
        <f>D49*D40</f>
        <v>847.2</v>
      </c>
    </row>
    <row r="51" ht="14.25" customHeight="1">
      <c r="B51" s="28" t="s">
        <v>95</v>
      </c>
      <c r="D51" s="33">
        <f>+D44/D50</f>
        <v>118.98017</v>
      </c>
    </row>
    <row r="52" ht="14.25" customHeight="1">
      <c r="B52" s="28"/>
      <c r="D52" s="28"/>
    </row>
    <row r="53" ht="14.25" customHeight="1">
      <c r="B53" s="28" t="s">
        <v>100</v>
      </c>
      <c r="D53" s="33">
        <f>+D51*0.85</f>
        <v>101.1331445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4.0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747</v>
      </c>
      <c r="C3" s="9" t="s">
        <v>103</v>
      </c>
      <c r="D3" s="9" t="s">
        <v>114</v>
      </c>
      <c r="E3" s="10">
        <v>18.9</v>
      </c>
      <c r="F3" s="12"/>
      <c r="G3" s="12" t="s">
        <v>105</v>
      </c>
      <c r="H3" s="13"/>
      <c r="I3" s="14" t="s">
        <v>844</v>
      </c>
      <c r="J3" s="15"/>
      <c r="K3" s="4"/>
    </row>
    <row r="4" ht="14.25" customHeight="1">
      <c r="A4" s="7" t="s">
        <v>16</v>
      </c>
      <c r="B4" s="49" t="s">
        <v>825</v>
      </c>
      <c r="C4" s="9" t="s">
        <v>10</v>
      </c>
      <c r="D4" s="9" t="s">
        <v>114</v>
      </c>
      <c r="E4" s="10">
        <v>45.1</v>
      </c>
      <c r="F4" s="12"/>
      <c r="G4" s="12" t="s">
        <v>105</v>
      </c>
      <c r="H4" s="13"/>
      <c r="I4" s="14" t="s">
        <v>845</v>
      </c>
      <c r="J4" s="15"/>
      <c r="K4" s="4"/>
    </row>
    <row r="5" ht="14.25" customHeight="1">
      <c r="A5" s="7" t="s">
        <v>20</v>
      </c>
      <c r="B5" s="49" t="s">
        <v>846</v>
      </c>
      <c r="C5" s="9" t="s">
        <v>16</v>
      </c>
      <c r="D5" s="9" t="s">
        <v>114</v>
      </c>
      <c r="E5" s="10">
        <v>37.3</v>
      </c>
      <c r="F5" s="12"/>
      <c r="G5" s="12" t="s">
        <v>105</v>
      </c>
      <c r="H5" s="13"/>
      <c r="I5" s="14" t="s">
        <v>845</v>
      </c>
      <c r="J5" s="15"/>
      <c r="K5" s="4"/>
    </row>
    <row r="6" ht="14.25" customHeight="1">
      <c r="A6" s="7" t="s">
        <v>24</v>
      </c>
      <c r="B6" s="49" t="s">
        <v>829</v>
      </c>
      <c r="C6" s="9" t="s">
        <v>103</v>
      </c>
      <c r="D6" s="9" t="s">
        <v>114</v>
      </c>
      <c r="E6" s="10">
        <v>17.3</v>
      </c>
      <c r="F6" s="12"/>
      <c r="G6" s="12" t="s">
        <v>117</v>
      </c>
      <c r="H6" s="13"/>
      <c r="I6" s="14" t="s">
        <v>847</v>
      </c>
      <c r="J6" s="15"/>
      <c r="K6" s="5"/>
    </row>
    <row r="7" ht="14.25" customHeight="1">
      <c r="A7" s="7" t="s">
        <v>25</v>
      </c>
      <c r="B7" s="49" t="s">
        <v>830</v>
      </c>
      <c r="C7" s="9" t="s">
        <v>24</v>
      </c>
      <c r="D7" s="7" t="s">
        <v>110</v>
      </c>
      <c r="E7" s="10">
        <v>10.6</v>
      </c>
      <c r="F7" s="12"/>
      <c r="G7" s="12" t="s">
        <v>117</v>
      </c>
      <c r="H7" s="13"/>
      <c r="I7" s="14" t="s">
        <v>847</v>
      </c>
      <c r="J7" s="15"/>
      <c r="K7" s="5"/>
    </row>
    <row r="8" ht="14.25" customHeight="1">
      <c r="A8" s="7" t="s">
        <v>28</v>
      </c>
      <c r="B8" s="49" t="s">
        <v>826</v>
      </c>
      <c r="C8" s="9" t="s">
        <v>25</v>
      </c>
      <c r="D8" s="9" t="s">
        <v>104</v>
      </c>
      <c r="E8" s="10">
        <v>2.2</v>
      </c>
      <c r="F8" s="36"/>
      <c r="G8" s="12" t="s">
        <v>123</v>
      </c>
      <c r="H8" s="13"/>
      <c r="I8" s="14" t="s">
        <v>850</v>
      </c>
      <c r="J8" s="15"/>
      <c r="K8" s="5"/>
      <c r="P8" s="19"/>
    </row>
    <row r="9" ht="14.25" customHeight="1">
      <c r="A9" s="7" t="s">
        <v>32</v>
      </c>
      <c r="B9" s="49" t="s">
        <v>834</v>
      </c>
      <c r="C9" s="9" t="s">
        <v>103</v>
      </c>
      <c r="D9" s="9" t="s">
        <v>114</v>
      </c>
      <c r="E9" s="10">
        <v>6.9</v>
      </c>
      <c r="F9" s="36"/>
      <c r="G9" s="12" t="s">
        <v>126</v>
      </c>
      <c r="H9" s="13"/>
      <c r="I9" s="14" t="s">
        <v>847</v>
      </c>
      <c r="J9" s="15"/>
      <c r="K9" s="5"/>
      <c r="P9" s="19"/>
    </row>
    <row r="10" ht="14.25" customHeight="1">
      <c r="A10" s="7" t="s">
        <v>34</v>
      </c>
      <c r="B10" s="49" t="s">
        <v>835</v>
      </c>
      <c r="C10" s="9" t="s">
        <v>32</v>
      </c>
      <c r="D10" s="7" t="s">
        <v>110</v>
      </c>
      <c r="E10" s="10">
        <v>88.4</v>
      </c>
      <c r="F10" s="12"/>
      <c r="G10" s="12" t="s">
        <v>105</v>
      </c>
      <c r="H10" s="13"/>
      <c r="I10" s="14" t="s">
        <v>847</v>
      </c>
      <c r="J10" s="15"/>
      <c r="K10" s="5"/>
      <c r="P10" s="19"/>
    </row>
    <row r="11" ht="14.25" customHeight="1">
      <c r="A11" s="7" t="s">
        <v>36</v>
      </c>
      <c r="B11" s="49" t="s">
        <v>836</v>
      </c>
      <c r="C11" s="9" t="s">
        <v>103</v>
      </c>
      <c r="D11" s="9" t="s">
        <v>114</v>
      </c>
      <c r="E11" s="10">
        <v>54.3</v>
      </c>
      <c r="F11" s="36"/>
      <c r="G11" s="12" t="s">
        <v>123</v>
      </c>
      <c r="H11" s="13"/>
      <c r="I11" s="14" t="s">
        <v>845</v>
      </c>
      <c r="J11" s="15"/>
      <c r="K11" s="5"/>
      <c r="P11" s="19"/>
    </row>
    <row r="12" ht="14.25" customHeight="1">
      <c r="A12" s="7" t="s">
        <v>38</v>
      </c>
      <c r="B12" s="49" t="s">
        <v>752</v>
      </c>
      <c r="C12" s="9" t="s">
        <v>103</v>
      </c>
      <c r="D12" s="9" t="s">
        <v>114</v>
      </c>
      <c r="E12" s="10">
        <v>54.3</v>
      </c>
      <c r="F12" s="36"/>
      <c r="G12" s="12" t="s">
        <v>123</v>
      </c>
      <c r="H12" s="13"/>
      <c r="I12" s="14" t="s">
        <v>844</v>
      </c>
      <c r="J12" s="15"/>
      <c r="K12" s="5"/>
      <c r="P12" s="19"/>
    </row>
    <row r="13" ht="14.25" customHeight="1">
      <c r="A13" s="7" t="s">
        <v>43</v>
      </c>
      <c r="B13" s="49" t="s">
        <v>837</v>
      </c>
      <c r="C13" s="9" t="s">
        <v>103</v>
      </c>
      <c r="D13" s="9" t="s">
        <v>114</v>
      </c>
      <c r="E13" s="10">
        <v>27.0</v>
      </c>
      <c r="F13" s="36"/>
      <c r="G13" s="12" t="s">
        <v>117</v>
      </c>
      <c r="H13" s="13"/>
      <c r="I13" s="14" t="s">
        <v>851</v>
      </c>
      <c r="J13" s="15"/>
      <c r="P13" s="19"/>
    </row>
    <row r="14" ht="14.25" customHeight="1">
      <c r="A14" s="7" t="s">
        <v>46</v>
      </c>
      <c r="B14" s="49" t="s">
        <v>44</v>
      </c>
      <c r="C14" s="9" t="s">
        <v>103</v>
      </c>
      <c r="D14" s="9" t="s">
        <v>114</v>
      </c>
      <c r="E14" s="10">
        <v>20.2</v>
      </c>
      <c r="F14" s="36"/>
      <c r="G14" s="20" t="s">
        <v>139</v>
      </c>
      <c r="H14" s="13"/>
      <c r="I14" s="14" t="s">
        <v>853</v>
      </c>
      <c r="J14" s="15"/>
      <c r="P14" s="19"/>
    </row>
    <row r="15" ht="14.25" customHeight="1">
      <c r="A15" s="7" t="s">
        <v>50</v>
      </c>
      <c r="B15" s="49" t="s">
        <v>839</v>
      </c>
      <c r="C15" s="9" t="s">
        <v>103</v>
      </c>
      <c r="D15" s="9" t="s">
        <v>114</v>
      </c>
      <c r="E15" s="10">
        <v>30.2</v>
      </c>
      <c r="F15" s="36"/>
      <c r="G15" s="12" t="s">
        <v>139</v>
      </c>
      <c r="H15" s="13"/>
      <c r="I15" s="14" t="s">
        <v>853</v>
      </c>
      <c r="J15" s="15"/>
    </row>
    <row r="16" ht="14.25" customHeight="1">
      <c r="A16" s="7" t="s">
        <v>52</v>
      </c>
      <c r="B16" s="49" t="s">
        <v>675</v>
      </c>
      <c r="C16" s="9" t="s">
        <v>50</v>
      </c>
      <c r="D16" s="7" t="s">
        <v>110</v>
      </c>
      <c r="E16" s="10">
        <v>15.9</v>
      </c>
      <c r="F16" s="36"/>
      <c r="G16" s="12" t="s">
        <v>139</v>
      </c>
      <c r="H16" s="13"/>
      <c r="I16" s="14" t="s">
        <v>855</v>
      </c>
      <c r="J16" s="15"/>
    </row>
    <row r="17" ht="14.25" customHeight="1">
      <c r="A17" s="7" t="s">
        <v>54</v>
      </c>
      <c r="B17" s="49" t="s">
        <v>677</v>
      </c>
      <c r="C17" s="9" t="s">
        <v>584</v>
      </c>
      <c r="D17" s="9" t="s">
        <v>114</v>
      </c>
      <c r="E17" s="10">
        <v>195.3</v>
      </c>
      <c r="F17" s="36"/>
      <c r="G17" s="20" t="s">
        <v>126</v>
      </c>
      <c r="H17" s="13"/>
      <c r="I17" s="14" t="s">
        <v>853</v>
      </c>
      <c r="J17" s="15"/>
    </row>
    <row r="18" ht="14.25" customHeight="1">
      <c r="A18" s="7" t="s">
        <v>56</v>
      </c>
      <c r="B18" s="49" t="s">
        <v>662</v>
      </c>
      <c r="C18" s="9" t="s">
        <v>103</v>
      </c>
      <c r="D18" s="9" t="s">
        <v>114</v>
      </c>
      <c r="E18" s="10">
        <v>5.8</v>
      </c>
      <c r="F18" s="36"/>
      <c r="G18" s="20" t="s">
        <v>126</v>
      </c>
      <c r="H18" s="13"/>
      <c r="I18" s="14" t="s">
        <v>853</v>
      </c>
      <c r="J18" s="15"/>
    </row>
    <row r="19" ht="14.25" customHeight="1">
      <c r="A19" s="7" t="s">
        <v>57</v>
      </c>
      <c r="B19" s="49" t="s">
        <v>751</v>
      </c>
      <c r="C19" s="9" t="s">
        <v>103</v>
      </c>
      <c r="D19" s="9" t="s">
        <v>114</v>
      </c>
      <c r="E19" s="10">
        <v>40.2</v>
      </c>
      <c r="F19" s="36"/>
      <c r="G19" s="12" t="s">
        <v>117</v>
      </c>
      <c r="H19" s="13"/>
      <c r="I19" s="14" t="s">
        <v>858</v>
      </c>
      <c r="J19" s="15"/>
    </row>
    <row r="20" ht="14.25" customHeight="1">
      <c r="A20" s="7" t="s">
        <v>60</v>
      </c>
      <c r="B20" s="49" t="s">
        <v>833</v>
      </c>
      <c r="C20" s="9" t="s">
        <v>57</v>
      </c>
      <c r="D20" s="9" t="s">
        <v>114</v>
      </c>
      <c r="E20" s="10">
        <v>68.6</v>
      </c>
      <c r="F20" s="36"/>
      <c r="G20" s="12" t="s">
        <v>153</v>
      </c>
      <c r="H20" s="13"/>
      <c r="I20" s="14" t="s">
        <v>850</v>
      </c>
      <c r="J20" s="15"/>
    </row>
    <row r="21" ht="14.25" customHeight="1">
      <c r="A21" s="7" t="s">
        <v>63</v>
      </c>
      <c r="B21" s="49" t="s">
        <v>859</v>
      </c>
      <c r="C21" s="9" t="s">
        <v>103</v>
      </c>
      <c r="D21" s="9" t="s">
        <v>114</v>
      </c>
      <c r="E21" s="10"/>
      <c r="F21" s="36"/>
      <c r="G21" s="12"/>
      <c r="H21" s="13"/>
      <c r="I21" s="14" t="s">
        <v>858</v>
      </c>
      <c r="J21" s="15"/>
    </row>
    <row r="22" ht="14.25" customHeight="1">
      <c r="A22" s="7" t="s">
        <v>66</v>
      </c>
      <c r="B22" s="49" t="s">
        <v>483</v>
      </c>
      <c r="C22" s="9" t="s">
        <v>103</v>
      </c>
      <c r="D22" s="9" t="s">
        <v>104</v>
      </c>
      <c r="E22" s="10">
        <v>14.1</v>
      </c>
      <c r="F22" s="12"/>
      <c r="G22" s="12" t="s">
        <v>105</v>
      </c>
      <c r="H22" s="13"/>
      <c r="I22" s="14" t="s">
        <v>850</v>
      </c>
      <c r="J22" s="15"/>
    </row>
    <row r="23" ht="14.25" customHeight="1">
      <c r="A23" s="7" t="s">
        <v>68</v>
      </c>
      <c r="B23" s="49" t="s">
        <v>484</v>
      </c>
      <c r="C23" s="9" t="s">
        <v>66</v>
      </c>
      <c r="D23" s="7" t="s">
        <v>110</v>
      </c>
      <c r="E23" s="10">
        <v>10.7</v>
      </c>
      <c r="F23" s="36"/>
      <c r="G23" s="20" t="s">
        <v>123</v>
      </c>
      <c r="H23" s="13"/>
      <c r="I23" s="14" t="s">
        <v>855</v>
      </c>
      <c r="J23" s="15"/>
    </row>
    <row r="24" ht="14.25" customHeight="1">
      <c r="A24" s="7" t="s">
        <v>70</v>
      </c>
      <c r="B24" s="49" t="s">
        <v>683</v>
      </c>
      <c r="C24" s="9" t="s">
        <v>68</v>
      </c>
      <c r="D24" s="9" t="s">
        <v>104</v>
      </c>
      <c r="E24" s="10">
        <v>48.2</v>
      </c>
      <c r="F24" s="12"/>
      <c r="G24" s="12" t="s">
        <v>156</v>
      </c>
      <c r="H24" s="13"/>
      <c r="I24" s="14" t="s">
        <v>850</v>
      </c>
      <c r="J24" s="15"/>
    </row>
    <row r="25" ht="14.25" customHeight="1">
      <c r="A25" s="7" t="s">
        <v>71</v>
      </c>
      <c r="B25" s="49" t="s">
        <v>486</v>
      </c>
      <c r="C25" s="9" t="s">
        <v>70</v>
      </c>
      <c r="D25" s="7" t="s">
        <v>110</v>
      </c>
      <c r="E25" s="10">
        <v>27.9</v>
      </c>
      <c r="F25" s="12"/>
      <c r="G25" s="12" t="s">
        <v>156</v>
      </c>
      <c r="H25" s="13"/>
      <c r="I25" s="14" t="s">
        <v>855</v>
      </c>
      <c r="J25" s="15"/>
    </row>
    <row r="26" ht="14.25" customHeight="1">
      <c r="A26" s="7" t="s">
        <v>75</v>
      </c>
      <c r="B26" s="49" t="s">
        <v>795</v>
      </c>
      <c r="C26" s="9" t="s">
        <v>71</v>
      </c>
      <c r="D26" s="9" t="s">
        <v>104</v>
      </c>
      <c r="E26" s="10">
        <v>33.8</v>
      </c>
      <c r="F26" s="12"/>
      <c r="G26" s="12" t="s">
        <v>164</v>
      </c>
      <c r="H26" s="13"/>
      <c r="I26" s="14" t="s">
        <v>850</v>
      </c>
      <c r="J26" s="15"/>
    </row>
    <row r="27" ht="14.25" customHeight="1">
      <c r="A27" s="7" t="s">
        <v>76</v>
      </c>
      <c r="B27" s="49" t="s">
        <v>555</v>
      </c>
      <c r="C27" s="9" t="s">
        <v>75</v>
      </c>
      <c r="D27" s="7" t="s">
        <v>110</v>
      </c>
      <c r="E27" s="10">
        <v>40.6</v>
      </c>
      <c r="F27" s="12"/>
      <c r="G27" s="12" t="s">
        <v>169</v>
      </c>
      <c r="H27" s="13"/>
      <c r="I27" s="14" t="s">
        <v>855</v>
      </c>
      <c r="J27" s="15"/>
    </row>
    <row r="28" ht="14.25" customHeight="1">
      <c r="A28" s="9" t="s">
        <v>380</v>
      </c>
      <c r="B28" s="49" t="s">
        <v>682</v>
      </c>
      <c r="C28" s="92" t="s">
        <v>75</v>
      </c>
      <c r="D28" s="9" t="s">
        <v>114</v>
      </c>
      <c r="E28" s="10">
        <v>256.1</v>
      </c>
      <c r="F28" s="12"/>
      <c r="G28" s="12" t="s">
        <v>171</v>
      </c>
      <c r="H28" s="13"/>
      <c r="I28" s="14" t="s">
        <v>853</v>
      </c>
    </row>
    <row r="29" ht="14.25" customHeight="1">
      <c r="A29" s="9" t="s">
        <v>77</v>
      </c>
      <c r="B29" s="49" t="s">
        <v>840</v>
      </c>
      <c r="C29" s="9" t="s">
        <v>380</v>
      </c>
      <c r="D29" s="9" t="s">
        <v>114</v>
      </c>
      <c r="E29" s="10">
        <v>164.4</v>
      </c>
      <c r="F29" s="12"/>
      <c r="G29" s="12" t="s">
        <v>793</v>
      </c>
      <c r="H29" s="13"/>
      <c r="I29" s="14" t="s">
        <v>851</v>
      </c>
    </row>
    <row r="30" ht="14.25" customHeight="1">
      <c r="A30" s="9" t="s">
        <v>79</v>
      </c>
      <c r="B30" s="49" t="s">
        <v>347</v>
      </c>
      <c r="C30" s="9" t="s">
        <v>77</v>
      </c>
      <c r="D30" s="9" t="s">
        <v>114</v>
      </c>
      <c r="E30" s="10">
        <v>140.4</v>
      </c>
      <c r="F30" s="12"/>
      <c r="G30" s="12"/>
      <c r="H30" s="13"/>
      <c r="I30" s="14" t="s">
        <v>858</v>
      </c>
    </row>
    <row r="31" ht="14.25" customHeight="1">
      <c r="A31" s="9" t="s">
        <v>82</v>
      </c>
      <c r="B31" s="49" t="s">
        <v>687</v>
      </c>
      <c r="C31" s="9" t="s">
        <v>79</v>
      </c>
      <c r="D31" s="7" t="s">
        <v>110</v>
      </c>
      <c r="E31" s="10">
        <v>31.5</v>
      </c>
      <c r="F31" s="12"/>
      <c r="G31" s="12"/>
      <c r="H31" s="13"/>
      <c r="I31" s="14" t="s">
        <v>847</v>
      </c>
    </row>
    <row r="32" ht="14.25" customHeight="1">
      <c r="A32" s="9" t="s">
        <v>84</v>
      </c>
      <c r="B32" s="49" t="s">
        <v>848</v>
      </c>
      <c r="C32" s="9" t="s">
        <v>63</v>
      </c>
      <c r="D32" s="9" t="s">
        <v>114</v>
      </c>
      <c r="E32" s="10"/>
      <c r="F32" s="12"/>
      <c r="G32" s="12"/>
      <c r="H32" s="13"/>
      <c r="I32" s="14" t="s">
        <v>845</v>
      </c>
    </row>
    <row r="33" ht="14.25" customHeight="1">
      <c r="A33" s="9" t="s">
        <v>386</v>
      </c>
      <c r="B33" s="49" t="s">
        <v>856</v>
      </c>
      <c r="C33" s="9" t="s">
        <v>84</v>
      </c>
      <c r="D33" s="9" t="s">
        <v>114</v>
      </c>
      <c r="E33" s="10"/>
      <c r="F33" s="12"/>
      <c r="G33" s="12"/>
      <c r="H33" s="13"/>
      <c r="I33" s="138" t="s">
        <v>844</v>
      </c>
    </row>
    <row r="34" ht="14.25" customHeight="1">
      <c r="A34" s="9" t="s">
        <v>387</v>
      </c>
      <c r="B34" s="155" t="s">
        <v>854</v>
      </c>
      <c r="C34" s="122" t="s">
        <v>16</v>
      </c>
      <c r="D34" s="122" t="s">
        <v>114</v>
      </c>
      <c r="E34" s="10">
        <v>52.6</v>
      </c>
      <c r="F34" s="124"/>
      <c r="G34" s="124"/>
      <c r="H34" s="124"/>
      <c r="I34" s="138" t="s">
        <v>844</v>
      </c>
    </row>
    <row r="35" ht="14.25" customHeight="1">
      <c r="A35" s="9" t="s">
        <v>388</v>
      </c>
      <c r="B35" s="155" t="s">
        <v>865</v>
      </c>
      <c r="C35" s="124"/>
      <c r="D35" s="124"/>
      <c r="E35" s="157">
        <v>55.6</v>
      </c>
      <c r="F35" s="124"/>
      <c r="G35" s="124"/>
      <c r="H35" s="124"/>
    </row>
    <row r="36" ht="14.25" customHeight="1">
      <c r="A36" s="9" t="s">
        <v>389</v>
      </c>
      <c r="B36" s="155" t="s">
        <v>866</v>
      </c>
      <c r="C36" s="124"/>
      <c r="D36" s="124"/>
      <c r="E36" s="158">
        <v>42.1</v>
      </c>
      <c r="F36" s="124"/>
      <c r="G36" s="124"/>
      <c r="H36" s="124"/>
    </row>
    <row r="37" ht="14.25" customHeight="1">
      <c r="A37" s="9" t="s">
        <v>445</v>
      </c>
      <c r="B37" s="155" t="s">
        <v>867</v>
      </c>
      <c r="C37" s="124"/>
      <c r="D37" s="124"/>
      <c r="E37" s="158">
        <v>119.0</v>
      </c>
      <c r="F37" s="124"/>
      <c r="G37" s="124"/>
      <c r="H37" s="124"/>
    </row>
    <row r="38" ht="14.25" customHeight="1">
      <c r="A38" s="9" t="s">
        <v>446</v>
      </c>
      <c r="B38" s="155" t="s">
        <v>868</v>
      </c>
      <c r="C38" s="124"/>
      <c r="D38" s="124"/>
      <c r="E38" s="158">
        <v>137.3</v>
      </c>
      <c r="F38" s="124"/>
      <c r="G38" s="124"/>
      <c r="H38" s="124"/>
      <c r="I38" s="124"/>
    </row>
    <row r="39" ht="14.25" customHeight="1">
      <c r="A39" s="9"/>
      <c r="B39" s="124"/>
      <c r="C39" s="124"/>
      <c r="D39" s="124"/>
      <c r="E39" s="156">
        <f>SUM(E3:E38)</f>
        <v>1912.8</v>
      </c>
      <c r="F39" s="124"/>
      <c r="G39" s="124"/>
      <c r="H39" s="124"/>
      <c r="I39" s="124"/>
    </row>
    <row r="40" ht="14.25" customHeight="1">
      <c r="A40" s="9"/>
      <c r="B40" s="124"/>
      <c r="C40" s="124"/>
      <c r="D40" s="124"/>
      <c r="E40" s="124"/>
      <c r="F40" s="124"/>
      <c r="G40" s="124"/>
      <c r="H40" s="124"/>
      <c r="I40" s="124"/>
    </row>
    <row r="41" ht="14.25" customHeight="1"/>
    <row r="42" ht="14.25" customHeight="1"/>
    <row r="43" ht="14.25" customHeight="1">
      <c r="B43" s="28" t="s">
        <v>89</v>
      </c>
      <c r="D43" s="29">
        <v>4.0</v>
      </c>
    </row>
    <row r="44" ht="14.25" customHeight="1">
      <c r="B44" s="28" t="s">
        <v>90</v>
      </c>
      <c r="D44" s="29">
        <v>1.0</v>
      </c>
    </row>
    <row r="45" ht="14.25" customHeight="1">
      <c r="B45" s="28" t="s">
        <v>91</v>
      </c>
      <c r="D45" s="29">
        <v>7.5</v>
      </c>
    </row>
    <row r="46" ht="14.25" customHeight="1">
      <c r="B46" s="28" t="s">
        <v>92</v>
      </c>
      <c r="D46" s="30">
        <f>+D45*D44*D43</f>
        <v>30</v>
      </c>
    </row>
    <row r="47" ht="14.25" customHeight="1">
      <c r="B47" s="28" t="s">
        <v>93</v>
      </c>
      <c r="D47" s="30">
        <f>+D46*3600</f>
        <v>108000</v>
      </c>
    </row>
    <row r="48" ht="14.25" customHeight="1">
      <c r="B48" s="28" t="s">
        <v>4</v>
      </c>
      <c r="D48" s="31">
        <f>E39</f>
        <v>1912.8</v>
      </c>
    </row>
    <row r="49" ht="14.25" customHeight="1">
      <c r="B49" s="28" t="s">
        <v>94</v>
      </c>
      <c r="D49" s="32">
        <f>+D47/D48</f>
        <v>56.46173149</v>
      </c>
      <c r="E49" s="28" t="s">
        <v>95</v>
      </c>
      <c r="F49" s="6">
        <f>D49*0.9</f>
        <v>50.81555834</v>
      </c>
    </row>
    <row r="50" ht="14.25" customHeight="1">
      <c r="B50" s="28"/>
      <c r="D50" s="28"/>
    </row>
    <row r="51" ht="14.25" customHeight="1">
      <c r="B51" s="28" t="s">
        <v>96</v>
      </c>
      <c r="D51" s="28" t="s">
        <v>97</v>
      </c>
    </row>
    <row r="52" ht="14.25" customHeight="1">
      <c r="B52" s="28" t="s">
        <v>98</v>
      </c>
      <c r="D52" s="29">
        <v>105.9</v>
      </c>
    </row>
    <row r="53" ht="14.25" customHeight="1">
      <c r="B53" s="28" t="s">
        <v>99</v>
      </c>
      <c r="D53" s="29">
        <f>D52*D43</f>
        <v>423.6</v>
      </c>
    </row>
    <row r="54" ht="14.25" customHeight="1">
      <c r="B54" s="28" t="s">
        <v>95</v>
      </c>
      <c r="D54" s="33">
        <f>+D47/D53</f>
        <v>254.9575071</v>
      </c>
    </row>
    <row r="55" ht="14.25" customHeight="1">
      <c r="B55" s="28"/>
      <c r="D55" s="28"/>
    </row>
    <row r="56" ht="14.25" customHeight="1">
      <c r="B56" s="28" t="s">
        <v>100</v>
      </c>
      <c r="D56" s="33">
        <f>+D54*0.85</f>
        <v>216.713881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538</v>
      </c>
      <c r="C3" s="9" t="s">
        <v>103</v>
      </c>
      <c r="D3" s="9" t="s">
        <v>114</v>
      </c>
      <c r="E3" s="10">
        <v>34.6</v>
      </c>
      <c r="F3" s="12"/>
      <c r="G3" s="12" t="s">
        <v>105</v>
      </c>
      <c r="H3" s="13"/>
      <c r="I3" s="14" t="s">
        <v>661</v>
      </c>
      <c r="J3" s="15"/>
      <c r="K3" s="4"/>
    </row>
    <row r="4" ht="14.25" customHeight="1">
      <c r="A4" s="7" t="s">
        <v>16</v>
      </c>
      <c r="B4" s="49" t="s">
        <v>552</v>
      </c>
      <c r="C4" s="9" t="s">
        <v>103</v>
      </c>
      <c r="D4" s="9" t="s">
        <v>114</v>
      </c>
      <c r="E4" s="10">
        <v>13.8</v>
      </c>
      <c r="F4" s="12"/>
      <c r="G4" s="12" t="s">
        <v>105</v>
      </c>
      <c r="H4" s="13"/>
      <c r="I4" s="14" t="s">
        <v>663</v>
      </c>
      <c r="J4" s="15"/>
      <c r="K4" s="4"/>
    </row>
    <row r="5" ht="14.25" customHeight="1">
      <c r="A5" s="7" t="s">
        <v>20</v>
      </c>
      <c r="B5" s="49" t="s">
        <v>665</v>
      </c>
      <c r="C5" s="9" t="s">
        <v>103</v>
      </c>
      <c r="D5" s="9" t="s">
        <v>114</v>
      </c>
      <c r="E5" s="10">
        <v>17.4</v>
      </c>
      <c r="F5" s="12"/>
      <c r="G5" s="12" t="s">
        <v>105</v>
      </c>
      <c r="H5" s="13"/>
      <c r="I5" s="14" t="s">
        <v>666</v>
      </c>
      <c r="J5" s="15"/>
      <c r="K5" s="4"/>
    </row>
    <row r="6" ht="14.25" customHeight="1">
      <c r="A6" s="7" t="s">
        <v>24</v>
      </c>
      <c r="B6" s="49" t="s">
        <v>667</v>
      </c>
      <c r="C6" s="9" t="s">
        <v>103</v>
      </c>
      <c r="D6" s="9" t="s">
        <v>114</v>
      </c>
      <c r="E6" s="10">
        <v>20.2</v>
      </c>
      <c r="F6" s="12"/>
      <c r="G6" s="12" t="s">
        <v>117</v>
      </c>
      <c r="H6" s="13"/>
      <c r="I6" s="14" t="s">
        <v>666</v>
      </c>
      <c r="J6" s="15"/>
      <c r="K6" s="5"/>
    </row>
    <row r="7" ht="14.25" customHeight="1">
      <c r="A7" s="7" t="s">
        <v>25</v>
      </c>
      <c r="B7" s="49" t="s">
        <v>44</v>
      </c>
      <c r="C7" s="9" t="s">
        <v>103</v>
      </c>
      <c r="D7" s="9" t="s">
        <v>114</v>
      </c>
      <c r="E7" s="10">
        <v>16.2</v>
      </c>
      <c r="F7" s="12"/>
      <c r="G7" s="12" t="s">
        <v>117</v>
      </c>
      <c r="H7" s="13"/>
      <c r="I7" s="14" t="s">
        <v>669</v>
      </c>
      <c r="J7" s="15"/>
      <c r="K7" s="5"/>
    </row>
    <row r="8" ht="14.25" customHeight="1">
      <c r="A8" s="7" t="s">
        <v>28</v>
      </c>
      <c r="B8" s="49" t="s">
        <v>671</v>
      </c>
      <c r="C8" s="9" t="s">
        <v>103</v>
      </c>
      <c r="D8" s="9" t="s">
        <v>114</v>
      </c>
      <c r="E8" s="10">
        <v>97.8</v>
      </c>
      <c r="F8" s="36"/>
      <c r="G8" s="12" t="s">
        <v>123</v>
      </c>
      <c r="H8" s="13"/>
      <c r="I8" s="14" t="s">
        <v>663</v>
      </c>
      <c r="J8" s="15"/>
      <c r="K8" s="5"/>
      <c r="P8" s="19"/>
    </row>
    <row r="9" ht="14.25" customHeight="1">
      <c r="A9" s="7" t="s">
        <v>32</v>
      </c>
      <c r="B9" s="49" t="s">
        <v>670</v>
      </c>
      <c r="C9" s="9" t="s">
        <v>103</v>
      </c>
      <c r="D9" s="9" t="s">
        <v>114</v>
      </c>
      <c r="E9" s="10">
        <v>97.8</v>
      </c>
      <c r="F9" s="36"/>
      <c r="G9" s="12" t="s">
        <v>126</v>
      </c>
      <c r="H9" s="13"/>
      <c r="I9" s="14" t="s">
        <v>661</v>
      </c>
      <c r="J9" s="15"/>
      <c r="K9" s="5"/>
      <c r="P9" s="19"/>
    </row>
    <row r="10" ht="14.25" customHeight="1">
      <c r="A10" s="7" t="s">
        <v>34</v>
      </c>
      <c r="B10" s="49" t="s">
        <v>674</v>
      </c>
      <c r="C10" s="9" t="s">
        <v>103</v>
      </c>
      <c r="D10" s="9" t="s">
        <v>114</v>
      </c>
      <c r="E10" s="10">
        <v>30.7</v>
      </c>
      <c r="F10" s="12"/>
      <c r="G10" s="12" t="s">
        <v>105</v>
      </c>
      <c r="H10" s="13"/>
      <c r="I10" s="14" t="s">
        <v>663</v>
      </c>
      <c r="J10" s="15"/>
      <c r="K10" s="5"/>
      <c r="P10" s="19"/>
    </row>
    <row r="11" ht="14.25" customHeight="1">
      <c r="A11" s="7" t="s">
        <v>36</v>
      </c>
      <c r="B11" s="49" t="s">
        <v>668</v>
      </c>
      <c r="C11" s="9" t="s">
        <v>103</v>
      </c>
      <c r="D11" s="7" t="s">
        <v>110</v>
      </c>
      <c r="E11" s="10">
        <v>50.8</v>
      </c>
      <c r="F11" s="36"/>
      <c r="G11" s="12" t="s">
        <v>123</v>
      </c>
      <c r="H11" s="13"/>
      <c r="I11" s="14" t="s">
        <v>661</v>
      </c>
      <c r="J11" s="15"/>
      <c r="K11" s="5"/>
      <c r="P11" s="19"/>
    </row>
    <row r="12" ht="14.25" customHeight="1">
      <c r="A12" s="7" t="s">
        <v>38</v>
      </c>
      <c r="B12" s="49" t="s">
        <v>676</v>
      </c>
      <c r="C12" s="9" t="s">
        <v>10</v>
      </c>
      <c r="D12" s="7" t="s">
        <v>110</v>
      </c>
      <c r="E12" s="10">
        <v>25.6</v>
      </c>
      <c r="F12" s="36"/>
      <c r="G12" s="12" t="s">
        <v>123</v>
      </c>
      <c r="H12" s="13"/>
      <c r="I12" s="14" t="s">
        <v>18</v>
      </c>
      <c r="J12" s="15"/>
      <c r="K12" s="5"/>
      <c r="P12" s="19"/>
    </row>
    <row r="13" ht="14.25" customHeight="1">
      <c r="A13" s="7" t="s">
        <v>43</v>
      </c>
      <c r="B13" s="49" t="s">
        <v>39</v>
      </c>
      <c r="C13" s="9" t="s">
        <v>38</v>
      </c>
      <c r="D13" s="9" t="s">
        <v>104</v>
      </c>
      <c r="E13" s="10">
        <v>5.8</v>
      </c>
      <c r="F13" s="36"/>
      <c r="G13" s="12" t="s">
        <v>117</v>
      </c>
      <c r="H13" s="13"/>
      <c r="I13" s="14" t="s">
        <v>41</v>
      </c>
      <c r="J13" s="15"/>
      <c r="P13" s="19"/>
    </row>
    <row r="14" ht="14.25" customHeight="1">
      <c r="A14" s="7" t="s">
        <v>46</v>
      </c>
      <c r="B14" s="49" t="s">
        <v>675</v>
      </c>
      <c r="C14" s="9" t="s">
        <v>25</v>
      </c>
      <c r="D14" s="7" t="s">
        <v>110</v>
      </c>
      <c r="E14" s="10">
        <v>14.3</v>
      </c>
      <c r="F14" s="36"/>
      <c r="G14" s="20" t="s">
        <v>139</v>
      </c>
      <c r="H14" s="13"/>
      <c r="I14" s="14" t="s">
        <v>18</v>
      </c>
      <c r="J14" s="15"/>
      <c r="P14" s="19"/>
    </row>
    <row r="15" ht="14.25" customHeight="1">
      <c r="A15" s="7" t="s">
        <v>50</v>
      </c>
      <c r="B15" s="49" t="s">
        <v>677</v>
      </c>
      <c r="C15" s="9" t="s">
        <v>46</v>
      </c>
      <c r="D15" s="9" t="s">
        <v>114</v>
      </c>
      <c r="E15" s="10">
        <v>134.3</v>
      </c>
      <c r="F15" s="36"/>
      <c r="G15" s="12" t="s">
        <v>139</v>
      </c>
      <c r="H15" s="13"/>
      <c r="I15" s="14" t="s">
        <v>678</v>
      </c>
      <c r="J15" s="15"/>
    </row>
    <row r="16" ht="14.25" customHeight="1">
      <c r="A16" s="7" t="s">
        <v>52</v>
      </c>
      <c r="B16" s="49" t="s">
        <v>662</v>
      </c>
      <c r="C16" s="9" t="s">
        <v>103</v>
      </c>
      <c r="D16" s="9" t="s">
        <v>114</v>
      </c>
      <c r="E16" s="10">
        <v>5.8</v>
      </c>
      <c r="F16" s="36"/>
      <c r="G16" s="12" t="s">
        <v>139</v>
      </c>
      <c r="H16" s="13"/>
      <c r="I16" s="14" t="s">
        <v>678</v>
      </c>
      <c r="J16" s="15"/>
    </row>
    <row r="17" ht="14.25" customHeight="1">
      <c r="A17" s="7" t="s">
        <v>54</v>
      </c>
      <c r="B17" s="49" t="s">
        <v>673</v>
      </c>
      <c r="C17" s="9" t="s">
        <v>680</v>
      </c>
      <c r="D17" s="7" t="s">
        <v>110</v>
      </c>
      <c r="E17" s="10">
        <v>99.8</v>
      </c>
      <c r="F17" s="36"/>
      <c r="G17" s="20" t="s">
        <v>126</v>
      </c>
      <c r="H17" s="13"/>
      <c r="I17" s="14" t="s">
        <v>18</v>
      </c>
      <c r="J17" s="15"/>
    </row>
    <row r="18" ht="14.25" customHeight="1">
      <c r="A18" s="7" t="s">
        <v>56</v>
      </c>
      <c r="B18" s="49" t="s">
        <v>815</v>
      </c>
      <c r="C18" s="9" t="s">
        <v>103</v>
      </c>
      <c r="D18" s="9" t="s">
        <v>104</v>
      </c>
      <c r="E18" s="10">
        <v>7.5</v>
      </c>
      <c r="F18" s="36"/>
      <c r="G18" s="20" t="s">
        <v>126</v>
      </c>
      <c r="H18" s="13"/>
      <c r="I18" s="14" t="s">
        <v>41</v>
      </c>
      <c r="J18" s="15"/>
    </row>
    <row r="19" ht="14.25" customHeight="1">
      <c r="A19" s="7" t="s">
        <v>57</v>
      </c>
      <c r="B19" s="49" t="s">
        <v>816</v>
      </c>
      <c r="C19" s="9" t="s">
        <v>56</v>
      </c>
      <c r="D19" s="7" t="s">
        <v>110</v>
      </c>
      <c r="E19" s="10">
        <v>8.4</v>
      </c>
      <c r="F19" s="36"/>
      <c r="G19" s="12" t="s">
        <v>117</v>
      </c>
      <c r="H19" s="13"/>
      <c r="I19" s="14" t="s">
        <v>681</v>
      </c>
      <c r="J19" s="15"/>
    </row>
    <row r="20" ht="14.25" customHeight="1">
      <c r="A20" s="7" t="s">
        <v>60</v>
      </c>
      <c r="B20" s="49" t="s">
        <v>483</v>
      </c>
      <c r="C20" s="9" t="s">
        <v>57</v>
      </c>
      <c r="D20" s="9" t="s">
        <v>104</v>
      </c>
      <c r="E20" s="10">
        <v>12.8</v>
      </c>
      <c r="F20" s="36"/>
      <c r="G20" s="12" t="s">
        <v>153</v>
      </c>
      <c r="H20" s="13"/>
      <c r="I20" s="14" t="s">
        <v>41</v>
      </c>
      <c r="J20" s="15"/>
    </row>
    <row r="21" ht="14.25" customHeight="1">
      <c r="A21" s="7" t="s">
        <v>63</v>
      </c>
      <c r="B21" s="49" t="s">
        <v>484</v>
      </c>
      <c r="C21" s="9" t="s">
        <v>60</v>
      </c>
      <c r="D21" s="7" t="s">
        <v>110</v>
      </c>
      <c r="E21" s="10">
        <v>16.5</v>
      </c>
      <c r="F21" s="36"/>
      <c r="G21" s="12" t="s">
        <v>174</v>
      </c>
      <c r="H21" s="13"/>
      <c r="I21" s="14" t="s">
        <v>681</v>
      </c>
      <c r="J21" s="15"/>
    </row>
    <row r="22" ht="14.25" customHeight="1">
      <c r="A22" s="7" t="s">
        <v>66</v>
      </c>
      <c r="B22" s="49" t="s">
        <v>683</v>
      </c>
      <c r="C22" s="9" t="s">
        <v>63</v>
      </c>
      <c r="D22" s="9" t="s">
        <v>104</v>
      </c>
      <c r="E22" s="10">
        <v>26.9</v>
      </c>
      <c r="F22" s="12"/>
      <c r="G22" s="12" t="s">
        <v>105</v>
      </c>
      <c r="H22" s="13"/>
      <c r="I22" s="14" t="s">
        <v>41</v>
      </c>
      <c r="J22" s="15"/>
    </row>
    <row r="23" ht="14.25" customHeight="1">
      <c r="A23" s="7" t="s">
        <v>68</v>
      </c>
      <c r="B23" s="49" t="s">
        <v>486</v>
      </c>
      <c r="C23" s="9" t="s">
        <v>66</v>
      </c>
      <c r="D23" s="7" t="s">
        <v>110</v>
      </c>
      <c r="E23" s="10">
        <v>52.8</v>
      </c>
      <c r="F23" s="36"/>
      <c r="G23" s="20" t="s">
        <v>123</v>
      </c>
      <c r="H23" s="13"/>
      <c r="I23" s="14" t="s">
        <v>681</v>
      </c>
      <c r="J23" s="15"/>
    </row>
    <row r="24" ht="14.25" customHeight="1">
      <c r="A24" s="7" t="s">
        <v>70</v>
      </c>
      <c r="B24" s="49" t="s">
        <v>327</v>
      </c>
      <c r="C24" s="9" t="s">
        <v>68</v>
      </c>
      <c r="D24" s="9" t="s">
        <v>104</v>
      </c>
      <c r="E24" s="10">
        <v>35.0</v>
      </c>
      <c r="F24" s="12"/>
      <c r="G24" s="12" t="s">
        <v>156</v>
      </c>
      <c r="H24" s="13"/>
      <c r="I24" s="14" t="s">
        <v>41</v>
      </c>
      <c r="J24" s="15"/>
    </row>
    <row r="25" ht="14.25" customHeight="1">
      <c r="A25" s="7" t="s">
        <v>71</v>
      </c>
      <c r="B25" s="49" t="s">
        <v>555</v>
      </c>
      <c r="C25" s="9" t="s">
        <v>70</v>
      </c>
      <c r="D25" s="7" t="s">
        <v>110</v>
      </c>
      <c r="E25" s="10">
        <v>39.6</v>
      </c>
      <c r="F25" s="12"/>
      <c r="G25" s="12" t="s">
        <v>156</v>
      </c>
      <c r="H25" s="13"/>
      <c r="I25" s="14" t="s">
        <v>681</v>
      </c>
      <c r="J25" s="15"/>
    </row>
    <row r="26" ht="14.25" customHeight="1">
      <c r="A26" s="7" t="s">
        <v>75</v>
      </c>
      <c r="B26" s="49" t="s">
        <v>682</v>
      </c>
      <c r="C26" s="9" t="s">
        <v>71</v>
      </c>
      <c r="D26" s="9" t="s">
        <v>114</v>
      </c>
      <c r="E26" s="10">
        <v>151.6</v>
      </c>
      <c r="F26" s="12"/>
      <c r="G26" s="12" t="s">
        <v>164</v>
      </c>
      <c r="H26" s="13"/>
      <c r="I26" s="14" t="s">
        <v>678</v>
      </c>
      <c r="J26" s="15"/>
    </row>
    <row r="27" ht="14.25" customHeight="1">
      <c r="A27" s="7" t="s">
        <v>76</v>
      </c>
      <c r="B27" s="49" t="s">
        <v>685</v>
      </c>
      <c r="C27" s="9" t="s">
        <v>75</v>
      </c>
      <c r="D27" s="9" t="s">
        <v>114</v>
      </c>
      <c r="E27" s="10">
        <v>154.3</v>
      </c>
      <c r="F27" s="12"/>
      <c r="G27" s="12" t="s">
        <v>169</v>
      </c>
      <c r="H27" s="13"/>
      <c r="I27" s="14" t="s">
        <v>666</v>
      </c>
      <c r="J27" s="15"/>
    </row>
    <row r="28" ht="14.25" customHeight="1">
      <c r="A28" s="9" t="s">
        <v>380</v>
      </c>
      <c r="B28" s="49" t="s">
        <v>686</v>
      </c>
      <c r="C28" s="92" t="s">
        <v>76</v>
      </c>
      <c r="D28" s="9" t="s">
        <v>114</v>
      </c>
      <c r="E28" s="10">
        <v>145.4</v>
      </c>
      <c r="F28" s="12"/>
      <c r="G28" s="12" t="s">
        <v>171</v>
      </c>
      <c r="H28" s="13"/>
      <c r="I28" s="14" t="s">
        <v>669</v>
      </c>
    </row>
    <row r="29" ht="14.25" customHeight="1">
      <c r="A29" s="9" t="s">
        <v>77</v>
      </c>
      <c r="B29" s="49" t="s">
        <v>687</v>
      </c>
      <c r="C29" s="9" t="s">
        <v>380</v>
      </c>
      <c r="D29" s="7" t="s">
        <v>110</v>
      </c>
      <c r="E29" s="10">
        <v>54.4</v>
      </c>
      <c r="F29" s="12"/>
      <c r="G29" s="12" t="s">
        <v>793</v>
      </c>
      <c r="H29" s="13"/>
      <c r="I29" s="14" t="s">
        <v>681</v>
      </c>
    </row>
    <row r="30" ht="14.25" customHeight="1">
      <c r="E30" s="6">
        <f>SUM(E3:E29)*1.21</f>
        <v>1657.821</v>
      </c>
    </row>
    <row r="31" ht="14.25" customHeight="1">
      <c r="B31" s="28" t="s">
        <v>89</v>
      </c>
      <c r="D31" s="29">
        <v>5.0</v>
      </c>
    </row>
    <row r="32" ht="14.25" customHeight="1">
      <c r="B32" s="28" t="s">
        <v>90</v>
      </c>
      <c r="D32" s="29">
        <v>1.0</v>
      </c>
    </row>
    <row r="33" ht="14.25" customHeight="1">
      <c r="B33" s="28" t="s">
        <v>91</v>
      </c>
      <c r="D33" s="29">
        <v>7.5</v>
      </c>
    </row>
    <row r="34" ht="14.25" customHeight="1">
      <c r="B34" s="28" t="s">
        <v>92</v>
      </c>
      <c r="D34" s="30">
        <f>+D33*D32*D31</f>
        <v>37.5</v>
      </c>
    </row>
    <row r="35" ht="14.25" customHeight="1">
      <c r="B35" s="28" t="s">
        <v>93</v>
      </c>
      <c r="D35" s="30">
        <f>+D34*3600</f>
        <v>135000</v>
      </c>
    </row>
    <row r="36" ht="14.25" customHeight="1">
      <c r="B36" s="28" t="s">
        <v>4</v>
      </c>
      <c r="D36" s="31">
        <f>E30</f>
        <v>1657.821</v>
      </c>
    </row>
    <row r="37" ht="14.25" customHeight="1">
      <c r="B37" s="28" t="s">
        <v>94</v>
      </c>
      <c r="D37" s="32">
        <f>+D35/D36</f>
        <v>81.43219322</v>
      </c>
      <c r="E37" s="28" t="s">
        <v>95</v>
      </c>
      <c r="F37" s="6">
        <f>D37*0.9</f>
        <v>73.2889739</v>
      </c>
    </row>
    <row r="38" ht="14.25" customHeight="1">
      <c r="B38" s="28"/>
      <c r="D38" s="28"/>
    </row>
    <row r="39" ht="14.25" customHeight="1">
      <c r="B39" s="28" t="s">
        <v>96</v>
      </c>
      <c r="D39" s="28" t="s">
        <v>97</v>
      </c>
      <c r="N39" s="17"/>
    </row>
    <row r="40" ht="14.25" customHeight="1">
      <c r="B40" s="28" t="s">
        <v>98</v>
      </c>
      <c r="D40" s="29">
        <v>105.9</v>
      </c>
    </row>
    <row r="41" ht="14.25" customHeight="1">
      <c r="B41" s="28" t="s">
        <v>99</v>
      </c>
      <c r="D41" s="29">
        <f>D40*D31</f>
        <v>529.5</v>
      </c>
    </row>
    <row r="42" ht="14.25" customHeight="1">
      <c r="B42" s="28" t="s">
        <v>95</v>
      </c>
      <c r="D42" s="33">
        <f>+D35/D41</f>
        <v>254.9575071</v>
      </c>
    </row>
    <row r="43" ht="14.25" customHeight="1">
      <c r="B43" s="28"/>
      <c r="D43" s="28"/>
    </row>
    <row r="44" ht="14.25" customHeight="1">
      <c r="B44" s="28" t="s">
        <v>100</v>
      </c>
      <c r="D44" s="33">
        <f>+D42*0.85</f>
        <v>216.713881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scale="60" orientation="landscape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869</v>
      </c>
      <c r="C3" s="9" t="s">
        <v>103</v>
      </c>
      <c r="D3" s="7" t="s">
        <v>110</v>
      </c>
      <c r="E3" s="10">
        <v>66.8</v>
      </c>
      <c r="F3" s="12"/>
      <c r="G3" s="12"/>
      <c r="H3" s="13"/>
      <c r="I3" s="14" t="s">
        <v>661</v>
      </c>
      <c r="J3" s="15"/>
      <c r="K3" s="4"/>
    </row>
    <row r="4" ht="14.25" customHeight="1">
      <c r="A4" s="7" t="s">
        <v>16</v>
      </c>
      <c r="B4" s="49" t="s">
        <v>870</v>
      </c>
      <c r="C4" s="9" t="s">
        <v>103</v>
      </c>
      <c r="D4" s="7" t="s">
        <v>110</v>
      </c>
      <c r="E4" s="10">
        <v>68.1</v>
      </c>
      <c r="F4" s="12"/>
      <c r="G4" s="12"/>
      <c r="H4" s="13"/>
      <c r="I4" s="14" t="s">
        <v>41</v>
      </c>
      <c r="J4" s="15"/>
      <c r="K4" s="4"/>
    </row>
    <row r="5" ht="14.25" customHeight="1">
      <c r="A5" s="7" t="s">
        <v>20</v>
      </c>
      <c r="B5" s="49" t="s">
        <v>808</v>
      </c>
      <c r="C5" s="9" t="s">
        <v>103</v>
      </c>
      <c r="D5" s="7" t="s">
        <v>110</v>
      </c>
      <c r="E5" s="10">
        <v>78.8</v>
      </c>
      <c r="F5" s="12"/>
      <c r="G5" s="12"/>
      <c r="H5" s="13"/>
      <c r="I5" s="14" t="s">
        <v>681</v>
      </c>
      <c r="J5" s="15"/>
      <c r="K5" s="4"/>
    </row>
    <row r="6" ht="14.25" customHeight="1">
      <c r="A6" s="7" t="s">
        <v>24</v>
      </c>
      <c r="B6" s="49" t="s">
        <v>751</v>
      </c>
      <c r="C6" s="9" t="s">
        <v>16</v>
      </c>
      <c r="D6" s="9" t="s">
        <v>104</v>
      </c>
      <c r="E6" s="10">
        <v>11.7</v>
      </c>
      <c r="F6" s="12"/>
      <c r="G6" s="12"/>
      <c r="H6" s="13"/>
      <c r="I6" s="14" t="s">
        <v>41</v>
      </c>
      <c r="J6" s="15"/>
      <c r="K6" s="5"/>
    </row>
    <row r="7" ht="14.25" customHeight="1">
      <c r="A7" s="7" t="s">
        <v>25</v>
      </c>
      <c r="B7" s="49" t="s">
        <v>783</v>
      </c>
      <c r="C7" s="9" t="s">
        <v>24</v>
      </c>
      <c r="D7" s="9" t="s">
        <v>114</v>
      </c>
      <c r="E7" s="10">
        <v>8.0</v>
      </c>
      <c r="F7" s="12"/>
      <c r="G7" s="12"/>
      <c r="H7" s="13"/>
      <c r="I7" s="14" t="s">
        <v>681</v>
      </c>
      <c r="J7" s="15"/>
      <c r="K7" s="5"/>
    </row>
    <row r="8" ht="14.25" customHeight="1">
      <c r="A8" s="7" t="s">
        <v>28</v>
      </c>
      <c r="B8" s="49" t="s">
        <v>747</v>
      </c>
      <c r="C8" s="9" t="s">
        <v>10</v>
      </c>
      <c r="D8" s="9" t="s">
        <v>104</v>
      </c>
      <c r="E8" s="10">
        <v>23.4</v>
      </c>
      <c r="F8" s="36"/>
      <c r="G8" s="12"/>
      <c r="H8" s="13"/>
      <c r="I8" s="14" t="s">
        <v>41</v>
      </c>
      <c r="J8" s="15"/>
      <c r="K8" s="5"/>
      <c r="P8" s="19"/>
    </row>
    <row r="9" ht="14.25" customHeight="1">
      <c r="A9" s="7" t="s">
        <v>32</v>
      </c>
      <c r="B9" s="49" t="s">
        <v>765</v>
      </c>
      <c r="C9" s="9" t="s">
        <v>28</v>
      </c>
      <c r="D9" s="9" t="s">
        <v>114</v>
      </c>
      <c r="E9" s="10">
        <v>16.0</v>
      </c>
      <c r="F9" s="36"/>
      <c r="G9" s="12"/>
      <c r="H9" s="13"/>
      <c r="I9" s="14" t="s">
        <v>681</v>
      </c>
      <c r="J9" s="15"/>
      <c r="K9" s="5"/>
      <c r="P9" s="19"/>
    </row>
    <row r="10" ht="14.25" customHeight="1">
      <c r="A10" s="7" t="s">
        <v>34</v>
      </c>
      <c r="B10" s="49" t="s">
        <v>552</v>
      </c>
      <c r="C10" s="9" t="s">
        <v>103</v>
      </c>
      <c r="D10" s="9" t="s">
        <v>114</v>
      </c>
      <c r="E10" s="10">
        <v>13.8</v>
      </c>
      <c r="F10" s="12"/>
      <c r="G10" s="12"/>
      <c r="H10" s="13"/>
      <c r="I10" s="14" t="s">
        <v>663</v>
      </c>
      <c r="J10" s="15"/>
      <c r="K10" s="5"/>
      <c r="P10" s="19"/>
    </row>
    <row r="11" ht="14.25" customHeight="1">
      <c r="A11" s="7" t="s">
        <v>36</v>
      </c>
      <c r="B11" s="49" t="s">
        <v>667</v>
      </c>
      <c r="C11" s="9" t="s">
        <v>103</v>
      </c>
      <c r="D11" s="9" t="s">
        <v>114</v>
      </c>
      <c r="E11" s="10">
        <v>16.9</v>
      </c>
      <c r="F11" s="36"/>
      <c r="G11" s="12"/>
      <c r="H11" s="13"/>
      <c r="I11" s="14" t="s">
        <v>669</v>
      </c>
      <c r="J11" s="15"/>
      <c r="K11" s="5"/>
      <c r="P11" s="19"/>
    </row>
    <row r="12" ht="14.25" customHeight="1">
      <c r="A12" s="7" t="s">
        <v>38</v>
      </c>
      <c r="B12" s="49" t="s">
        <v>44</v>
      </c>
      <c r="C12" s="9" t="s">
        <v>103</v>
      </c>
      <c r="D12" s="9" t="s">
        <v>114</v>
      </c>
      <c r="E12" s="10">
        <v>21.3</v>
      </c>
      <c r="F12" s="36"/>
      <c r="G12" s="12"/>
      <c r="H12" s="13"/>
      <c r="I12" s="14" t="s">
        <v>663</v>
      </c>
      <c r="J12" s="15"/>
      <c r="K12" s="5"/>
      <c r="P12" s="19"/>
    </row>
    <row r="13" ht="14.25" customHeight="1">
      <c r="A13" s="7" t="s">
        <v>43</v>
      </c>
      <c r="B13" s="49" t="s">
        <v>665</v>
      </c>
      <c r="C13" s="9" t="s">
        <v>103</v>
      </c>
      <c r="D13" s="9" t="s">
        <v>114</v>
      </c>
      <c r="E13" s="10">
        <v>78.6</v>
      </c>
      <c r="F13" s="36"/>
      <c r="G13" s="12"/>
      <c r="H13" s="13"/>
      <c r="I13" s="14" t="s">
        <v>666</v>
      </c>
      <c r="J13" s="15"/>
      <c r="P13" s="19"/>
    </row>
    <row r="14" ht="14.25" customHeight="1">
      <c r="A14" s="7" t="s">
        <v>46</v>
      </c>
      <c r="B14" s="49" t="s">
        <v>354</v>
      </c>
      <c r="C14" s="9" t="s">
        <v>38</v>
      </c>
      <c r="D14" s="9" t="s">
        <v>114</v>
      </c>
      <c r="E14" s="10">
        <v>8.4</v>
      </c>
      <c r="F14" s="36"/>
      <c r="G14" s="20"/>
      <c r="H14" s="13"/>
      <c r="I14" s="14" t="s">
        <v>18</v>
      </c>
      <c r="J14" s="15"/>
      <c r="P14" s="19"/>
    </row>
    <row r="15" ht="14.25" customHeight="1">
      <c r="A15" s="7" t="s">
        <v>50</v>
      </c>
      <c r="B15" s="49" t="s">
        <v>674</v>
      </c>
      <c r="C15" s="9" t="s">
        <v>25</v>
      </c>
      <c r="D15" s="9" t="s">
        <v>114</v>
      </c>
      <c r="E15" s="10">
        <v>48.5</v>
      </c>
      <c r="F15" s="36"/>
      <c r="G15" s="12"/>
      <c r="H15" s="13"/>
      <c r="I15" s="14" t="s">
        <v>663</v>
      </c>
      <c r="J15" s="15"/>
    </row>
    <row r="16" ht="14.25" customHeight="1">
      <c r="A16" s="7" t="s">
        <v>52</v>
      </c>
      <c r="B16" s="49" t="s">
        <v>674</v>
      </c>
      <c r="C16" s="9" t="s">
        <v>25</v>
      </c>
      <c r="D16" s="9" t="s">
        <v>114</v>
      </c>
      <c r="E16" s="10">
        <v>48.5</v>
      </c>
      <c r="F16" s="36"/>
      <c r="G16" s="12"/>
      <c r="H16" s="13"/>
      <c r="I16" s="14" t="s">
        <v>663</v>
      </c>
      <c r="J16" s="15"/>
    </row>
    <row r="17" ht="14.25" customHeight="1">
      <c r="A17" s="7" t="s">
        <v>54</v>
      </c>
      <c r="B17" s="49" t="s">
        <v>872</v>
      </c>
      <c r="C17" s="9" t="s">
        <v>103</v>
      </c>
      <c r="D17" s="9" t="s">
        <v>114</v>
      </c>
      <c r="E17" s="10">
        <v>42.0</v>
      </c>
      <c r="F17" s="36"/>
      <c r="G17" s="20"/>
      <c r="H17" s="13"/>
      <c r="I17" s="14" t="s">
        <v>663</v>
      </c>
      <c r="J17" s="15"/>
    </row>
    <row r="18" ht="14.25" customHeight="1">
      <c r="A18" s="7" t="s">
        <v>56</v>
      </c>
      <c r="B18" s="49" t="s">
        <v>752</v>
      </c>
      <c r="C18" s="9" t="s">
        <v>103</v>
      </c>
      <c r="D18" s="9" t="s">
        <v>114</v>
      </c>
      <c r="E18" s="10">
        <v>42.0</v>
      </c>
      <c r="F18" s="36"/>
      <c r="G18" s="20"/>
      <c r="H18" s="13"/>
      <c r="I18" s="14" t="s">
        <v>661</v>
      </c>
      <c r="J18" s="15"/>
    </row>
    <row r="19" ht="14.25" customHeight="1">
      <c r="A19" s="7" t="s">
        <v>57</v>
      </c>
      <c r="B19" s="49" t="s">
        <v>677</v>
      </c>
      <c r="C19" s="9" t="s">
        <v>873</v>
      </c>
      <c r="D19" s="9" t="s">
        <v>114</v>
      </c>
      <c r="E19" s="10">
        <v>80.8</v>
      </c>
      <c r="F19" s="36"/>
      <c r="G19" s="12"/>
      <c r="H19" s="13"/>
      <c r="I19" s="14" t="s">
        <v>678</v>
      </c>
      <c r="J19" s="15"/>
    </row>
    <row r="20" ht="14.25" customHeight="1">
      <c r="A20" s="7" t="s">
        <v>60</v>
      </c>
      <c r="B20" s="49" t="s">
        <v>662</v>
      </c>
      <c r="C20" s="9" t="s">
        <v>103</v>
      </c>
      <c r="D20" s="9" t="s">
        <v>114</v>
      </c>
      <c r="E20" s="10">
        <v>5.8</v>
      </c>
      <c r="F20" s="36"/>
      <c r="G20" s="12"/>
      <c r="H20" s="13"/>
      <c r="I20" s="14" t="s">
        <v>678</v>
      </c>
      <c r="J20" s="15"/>
    </row>
    <row r="21" ht="14.25" customHeight="1">
      <c r="A21" s="7" t="s">
        <v>63</v>
      </c>
      <c r="B21" s="49" t="s">
        <v>673</v>
      </c>
      <c r="C21" s="9" t="s">
        <v>874</v>
      </c>
      <c r="D21" s="7" t="s">
        <v>110</v>
      </c>
      <c r="E21" s="10">
        <v>95.9</v>
      </c>
      <c r="F21" s="36"/>
      <c r="G21" s="12"/>
      <c r="H21" s="13"/>
      <c r="I21" s="14" t="s">
        <v>18</v>
      </c>
      <c r="J21" s="15"/>
    </row>
    <row r="22" ht="14.25" customHeight="1">
      <c r="A22" s="7" t="s">
        <v>66</v>
      </c>
      <c r="B22" s="49" t="s">
        <v>821</v>
      </c>
      <c r="C22" s="9" t="s">
        <v>103</v>
      </c>
      <c r="D22" s="7" t="s">
        <v>110</v>
      </c>
      <c r="E22" s="10">
        <v>31.5</v>
      </c>
      <c r="F22" s="12"/>
      <c r="G22" s="12"/>
      <c r="H22" s="13"/>
      <c r="I22" s="14" t="s">
        <v>18</v>
      </c>
      <c r="J22" s="15"/>
    </row>
    <row r="23" ht="14.25" customHeight="1">
      <c r="A23" s="7" t="s">
        <v>68</v>
      </c>
      <c r="B23" s="49" t="s">
        <v>823</v>
      </c>
      <c r="C23" s="9" t="s">
        <v>66</v>
      </c>
      <c r="D23" s="7" t="s">
        <v>110</v>
      </c>
      <c r="E23" s="10">
        <v>19.3</v>
      </c>
      <c r="F23" s="36"/>
      <c r="G23" s="20"/>
      <c r="H23" s="13"/>
      <c r="I23" s="14" t="s">
        <v>18</v>
      </c>
      <c r="J23" s="15"/>
    </row>
    <row r="24" ht="14.25" customHeight="1">
      <c r="A24" s="7" t="s">
        <v>70</v>
      </c>
      <c r="B24" s="49" t="s">
        <v>822</v>
      </c>
      <c r="C24" s="9" t="s">
        <v>68</v>
      </c>
      <c r="D24" s="9" t="s">
        <v>104</v>
      </c>
      <c r="E24" s="10">
        <v>7.3</v>
      </c>
      <c r="F24" s="12"/>
      <c r="G24" s="12"/>
      <c r="H24" s="13"/>
      <c r="I24" s="14" t="s">
        <v>41</v>
      </c>
      <c r="J24" s="15"/>
    </row>
    <row r="25" ht="14.25" customHeight="1">
      <c r="A25" s="7" t="s">
        <v>71</v>
      </c>
      <c r="B25" s="49" t="s">
        <v>871</v>
      </c>
      <c r="C25" s="9" t="s">
        <v>70</v>
      </c>
      <c r="D25" s="7" t="s">
        <v>110</v>
      </c>
      <c r="E25" s="10">
        <v>60.0</v>
      </c>
      <c r="F25" s="12"/>
      <c r="G25" s="12"/>
      <c r="H25" s="13"/>
      <c r="I25" s="14" t="s">
        <v>18</v>
      </c>
      <c r="J25" s="15"/>
    </row>
    <row r="26" ht="14.25" customHeight="1">
      <c r="A26" s="7" t="s">
        <v>75</v>
      </c>
      <c r="B26" s="49" t="s">
        <v>483</v>
      </c>
      <c r="C26" s="9" t="s">
        <v>71</v>
      </c>
      <c r="D26" s="9" t="s">
        <v>104</v>
      </c>
      <c r="E26" s="10">
        <v>19.3</v>
      </c>
      <c r="F26" s="12"/>
      <c r="G26" s="12"/>
      <c r="H26" s="13"/>
      <c r="I26" s="14" t="s">
        <v>41</v>
      </c>
      <c r="J26" s="15"/>
    </row>
    <row r="27" ht="14.25" customHeight="1">
      <c r="A27" s="7" t="s">
        <v>76</v>
      </c>
      <c r="B27" s="49" t="s">
        <v>484</v>
      </c>
      <c r="C27" s="9" t="s">
        <v>75</v>
      </c>
      <c r="D27" s="7" t="s">
        <v>110</v>
      </c>
      <c r="E27" s="10">
        <v>10.8</v>
      </c>
      <c r="F27" s="12"/>
      <c r="G27" s="12"/>
      <c r="H27" s="13"/>
      <c r="I27" s="14" t="s">
        <v>681</v>
      </c>
      <c r="J27" s="15"/>
    </row>
    <row r="28" ht="14.25" customHeight="1">
      <c r="A28" s="9" t="s">
        <v>380</v>
      </c>
      <c r="B28" s="49" t="s">
        <v>683</v>
      </c>
      <c r="C28" s="92" t="s">
        <v>76</v>
      </c>
      <c r="D28" s="9" t="s">
        <v>104</v>
      </c>
      <c r="E28" s="10">
        <v>34.3</v>
      </c>
      <c r="F28" s="12"/>
      <c r="G28" s="12"/>
      <c r="H28" s="13"/>
      <c r="I28" s="14" t="s">
        <v>41</v>
      </c>
    </row>
    <row r="29" ht="14.25" customHeight="1">
      <c r="A29" s="9" t="s">
        <v>77</v>
      </c>
      <c r="B29" s="49" t="s">
        <v>486</v>
      </c>
      <c r="C29" s="9" t="s">
        <v>380</v>
      </c>
      <c r="D29" s="7" t="s">
        <v>110</v>
      </c>
      <c r="E29" s="10">
        <v>27.2</v>
      </c>
      <c r="F29" s="12"/>
      <c r="G29" s="12"/>
      <c r="H29" s="13"/>
      <c r="I29" s="14" t="s">
        <v>681</v>
      </c>
    </row>
    <row r="30" ht="14.25" customHeight="1">
      <c r="A30" s="9" t="s">
        <v>79</v>
      </c>
      <c r="B30" s="49" t="s">
        <v>327</v>
      </c>
      <c r="C30" s="9" t="s">
        <v>77</v>
      </c>
      <c r="D30" s="9" t="s">
        <v>104</v>
      </c>
      <c r="E30" s="10">
        <v>44.4</v>
      </c>
      <c r="F30" s="12"/>
      <c r="G30" s="12"/>
      <c r="H30" s="13"/>
      <c r="I30" s="14" t="s">
        <v>41</v>
      </c>
    </row>
    <row r="31" ht="14.25" customHeight="1">
      <c r="A31" s="9" t="s">
        <v>82</v>
      </c>
      <c r="B31" s="49" t="s">
        <v>555</v>
      </c>
      <c r="C31" s="9" t="s">
        <v>79</v>
      </c>
      <c r="D31" s="7" t="s">
        <v>110</v>
      </c>
      <c r="E31" s="10">
        <v>22.2</v>
      </c>
      <c r="F31" s="12"/>
      <c r="G31" s="12"/>
      <c r="H31" s="13"/>
      <c r="I31" s="14" t="s">
        <v>681</v>
      </c>
    </row>
    <row r="32" ht="14.25" customHeight="1">
      <c r="A32" s="9" t="s">
        <v>84</v>
      </c>
      <c r="B32" s="49" t="s">
        <v>682</v>
      </c>
      <c r="C32" s="9" t="s">
        <v>82</v>
      </c>
      <c r="D32" s="9" t="s">
        <v>114</v>
      </c>
      <c r="E32" s="10">
        <v>108.8</v>
      </c>
      <c r="F32" s="12"/>
      <c r="G32" s="12"/>
      <c r="H32" s="13"/>
      <c r="I32" s="14" t="s">
        <v>678</v>
      </c>
    </row>
    <row r="33" ht="14.25" customHeight="1">
      <c r="A33" s="9" t="s">
        <v>386</v>
      </c>
      <c r="B33" s="49" t="s">
        <v>685</v>
      </c>
      <c r="C33" s="9" t="s">
        <v>84</v>
      </c>
      <c r="D33" s="9" t="s">
        <v>114</v>
      </c>
      <c r="E33" s="10">
        <v>130.6</v>
      </c>
      <c r="F33" s="12"/>
      <c r="G33" s="12"/>
      <c r="H33" s="13"/>
      <c r="I33" s="14" t="s">
        <v>666</v>
      </c>
    </row>
    <row r="34" ht="14.25" customHeight="1">
      <c r="A34" s="9" t="s">
        <v>387</v>
      </c>
      <c r="B34" s="49" t="s">
        <v>686</v>
      </c>
      <c r="C34" s="9" t="s">
        <v>386</v>
      </c>
      <c r="D34" s="9" t="s">
        <v>114</v>
      </c>
      <c r="E34" s="10">
        <v>114.7</v>
      </c>
      <c r="F34" s="12"/>
      <c r="G34" s="12"/>
      <c r="H34" s="13"/>
      <c r="I34" s="14" t="s">
        <v>669</v>
      </c>
    </row>
    <row r="35" ht="14.25" customHeight="1">
      <c r="A35" s="9" t="s">
        <v>388</v>
      </c>
      <c r="B35" s="49" t="s">
        <v>687</v>
      </c>
      <c r="C35" s="9" t="s">
        <v>387</v>
      </c>
      <c r="D35" s="7" t="s">
        <v>110</v>
      </c>
      <c r="E35" s="10">
        <v>34.8</v>
      </c>
      <c r="F35" s="12"/>
      <c r="G35" s="12"/>
      <c r="H35" s="13"/>
      <c r="I35" s="14" t="s">
        <v>41</v>
      </c>
    </row>
    <row r="36" ht="14.25" customHeight="1">
      <c r="A36" s="9"/>
      <c r="B36" s="49"/>
      <c r="C36" s="9"/>
      <c r="D36" s="7"/>
      <c r="E36" s="10">
        <f>SUM(E3:E35)</f>
        <v>1440.5</v>
      </c>
      <c r="F36" s="12"/>
      <c r="G36" s="12"/>
      <c r="H36" s="13"/>
      <c r="I36" s="14"/>
    </row>
    <row r="37" ht="14.25" customHeight="1">
      <c r="B37" s="28"/>
      <c r="D37" s="28"/>
    </row>
    <row r="38" ht="14.25" customHeight="1">
      <c r="B38" s="28"/>
      <c r="D38" s="29"/>
    </row>
    <row r="39" ht="14.25" customHeight="1">
      <c r="B39" s="28"/>
      <c r="D39" s="29"/>
    </row>
    <row r="40" ht="14.25" customHeight="1">
      <c r="B40" s="28"/>
      <c r="D40" s="33"/>
    </row>
    <row r="41" ht="14.25" customHeight="1">
      <c r="B41" s="28" t="s">
        <v>89</v>
      </c>
      <c r="D41" s="29">
        <v>8.0</v>
      </c>
    </row>
    <row r="42" ht="14.25" customHeight="1">
      <c r="B42" s="28" t="s">
        <v>90</v>
      </c>
      <c r="D42" s="29">
        <v>1.0</v>
      </c>
    </row>
    <row r="43" ht="14.25" customHeight="1">
      <c r="B43" s="28" t="s">
        <v>91</v>
      </c>
      <c r="D43" s="29">
        <v>3.0</v>
      </c>
    </row>
    <row r="44" ht="14.25" customHeight="1">
      <c r="B44" s="28" t="s">
        <v>92</v>
      </c>
      <c r="D44" s="30">
        <f>+D43*D42*D41</f>
        <v>24</v>
      </c>
    </row>
    <row r="45" ht="14.25" customHeight="1">
      <c r="B45" s="28" t="s">
        <v>93</v>
      </c>
      <c r="D45" s="30">
        <f>+D44*3600</f>
        <v>86400</v>
      </c>
    </row>
    <row r="46" ht="14.25" customHeight="1">
      <c r="B46" s="28" t="s">
        <v>4</v>
      </c>
      <c r="D46" s="31">
        <f>E36</f>
        <v>1440.5</v>
      </c>
    </row>
    <row r="47" ht="14.25" customHeight="1">
      <c r="B47" s="28" t="s">
        <v>94</v>
      </c>
      <c r="D47" s="32">
        <f>+D45/D46</f>
        <v>59.9791739</v>
      </c>
      <c r="E47" s="28" t="s">
        <v>95</v>
      </c>
      <c r="F47" s="6">
        <f>D47*0.9</f>
        <v>53.98125651</v>
      </c>
    </row>
    <row r="48" ht="14.25" customHeight="1">
      <c r="B48" s="28"/>
      <c r="D48" s="28"/>
    </row>
    <row r="49" ht="14.25" customHeight="1">
      <c r="B49" s="28" t="s">
        <v>96</v>
      </c>
      <c r="D49" s="28" t="s">
        <v>97</v>
      </c>
    </row>
    <row r="50" ht="14.25" customHeight="1">
      <c r="B50" s="28" t="s">
        <v>98</v>
      </c>
      <c r="D50" s="29">
        <v>105.9</v>
      </c>
    </row>
    <row r="51" ht="14.25" customHeight="1">
      <c r="B51" s="28" t="s">
        <v>99</v>
      </c>
      <c r="D51" s="29">
        <f>D50*D41</f>
        <v>847.2</v>
      </c>
    </row>
    <row r="52" ht="14.25" customHeight="1">
      <c r="B52" s="28" t="s">
        <v>95</v>
      </c>
      <c r="D52" s="33">
        <f>+D45/D51</f>
        <v>101.9830028</v>
      </c>
    </row>
    <row r="53" ht="14.25" customHeight="1">
      <c r="B53" s="28"/>
      <c r="D53" s="28"/>
    </row>
    <row r="54" ht="14.25" customHeight="1">
      <c r="B54" s="28" t="s">
        <v>100</v>
      </c>
      <c r="D54" s="33">
        <f>+D52*0.85</f>
        <v>86.68555241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875</v>
      </c>
      <c r="C3" s="9" t="s">
        <v>103</v>
      </c>
      <c r="D3" s="9" t="s">
        <v>114</v>
      </c>
      <c r="E3" s="10">
        <v>34.0</v>
      </c>
      <c r="F3" s="12"/>
      <c r="G3" s="12" t="s">
        <v>105</v>
      </c>
      <c r="H3" s="13"/>
      <c r="I3" s="14" t="s">
        <v>661</v>
      </c>
      <c r="J3" s="15"/>
      <c r="K3" s="4"/>
    </row>
    <row r="4" ht="14.25" customHeight="1">
      <c r="A4" s="7" t="s">
        <v>16</v>
      </c>
      <c r="B4" s="49" t="s">
        <v>877</v>
      </c>
      <c r="C4" s="9" t="s">
        <v>103</v>
      </c>
      <c r="D4" s="9" t="s">
        <v>114</v>
      </c>
      <c r="E4" s="10"/>
      <c r="F4" s="12"/>
      <c r="G4" s="12" t="s">
        <v>105</v>
      </c>
      <c r="H4" s="13"/>
      <c r="I4" s="14" t="s">
        <v>678</v>
      </c>
      <c r="J4" s="15"/>
      <c r="K4" s="4"/>
    </row>
    <row r="5" ht="14.25" customHeight="1">
      <c r="A5" s="7" t="s">
        <v>20</v>
      </c>
      <c r="B5" s="49" t="s">
        <v>876</v>
      </c>
      <c r="C5" s="9" t="s">
        <v>103</v>
      </c>
      <c r="D5" s="9" t="s">
        <v>104</v>
      </c>
      <c r="E5" s="10"/>
      <c r="F5" s="12"/>
      <c r="G5" s="12" t="s">
        <v>105</v>
      </c>
      <c r="H5" s="13"/>
      <c r="I5" s="14" t="s">
        <v>661</v>
      </c>
      <c r="J5" s="15"/>
      <c r="K5" s="4"/>
    </row>
    <row r="6" ht="14.25" customHeight="1">
      <c r="A6" s="7" t="s">
        <v>24</v>
      </c>
      <c r="B6" s="49" t="s">
        <v>765</v>
      </c>
      <c r="C6" s="9" t="s">
        <v>20</v>
      </c>
      <c r="D6" s="9" t="s">
        <v>114</v>
      </c>
      <c r="E6" s="10">
        <v>75.6</v>
      </c>
      <c r="F6" s="12"/>
      <c r="G6" s="12" t="s">
        <v>117</v>
      </c>
      <c r="H6" s="13"/>
      <c r="I6" s="14" t="s">
        <v>661</v>
      </c>
      <c r="J6" s="15"/>
      <c r="K6" s="5"/>
    </row>
    <row r="7" ht="14.25" customHeight="1">
      <c r="A7" s="7" t="s">
        <v>25</v>
      </c>
      <c r="B7" s="49" t="s">
        <v>823</v>
      </c>
      <c r="C7" s="9" t="s">
        <v>103</v>
      </c>
      <c r="D7" s="9" t="s">
        <v>114</v>
      </c>
      <c r="E7" s="10">
        <v>39.1</v>
      </c>
      <c r="F7" s="12"/>
      <c r="G7" s="12" t="s">
        <v>117</v>
      </c>
      <c r="H7" s="13"/>
      <c r="I7" s="14" t="s">
        <v>663</v>
      </c>
      <c r="J7" s="15"/>
      <c r="K7" s="5"/>
    </row>
    <row r="8" ht="14.25" customHeight="1">
      <c r="A8" s="7" t="s">
        <v>28</v>
      </c>
      <c r="B8" s="49" t="s">
        <v>879</v>
      </c>
      <c r="C8" s="9" t="s">
        <v>25</v>
      </c>
      <c r="D8" s="9" t="s">
        <v>104</v>
      </c>
      <c r="E8" s="10">
        <v>12.8</v>
      </c>
      <c r="F8" s="36"/>
      <c r="G8" s="12" t="s">
        <v>123</v>
      </c>
      <c r="H8" s="13"/>
      <c r="I8" s="14" t="s">
        <v>663</v>
      </c>
      <c r="J8" s="15"/>
      <c r="K8" s="5"/>
      <c r="P8" s="19"/>
    </row>
    <row r="9" ht="14.25" customHeight="1">
      <c r="A9" s="7" t="s">
        <v>32</v>
      </c>
      <c r="B9" s="49" t="s">
        <v>880</v>
      </c>
      <c r="C9" s="9" t="s">
        <v>28</v>
      </c>
      <c r="D9" s="9" t="s">
        <v>114</v>
      </c>
      <c r="E9" s="10">
        <v>83.7</v>
      </c>
      <c r="F9" s="36"/>
      <c r="G9" s="12" t="s">
        <v>126</v>
      </c>
      <c r="H9" s="13"/>
      <c r="I9" s="14" t="s">
        <v>663</v>
      </c>
      <c r="J9" s="15"/>
      <c r="K9" s="5"/>
      <c r="P9" s="19"/>
    </row>
    <row r="10" ht="14.25" customHeight="1">
      <c r="A10" s="7" t="s">
        <v>34</v>
      </c>
      <c r="B10" s="49" t="s">
        <v>878</v>
      </c>
      <c r="C10" s="9" t="s">
        <v>32</v>
      </c>
      <c r="D10" s="9" t="s">
        <v>114</v>
      </c>
      <c r="E10" s="10">
        <v>89.5</v>
      </c>
      <c r="F10" s="12"/>
      <c r="G10" s="12" t="s">
        <v>105</v>
      </c>
      <c r="H10" s="13"/>
      <c r="I10" s="14" t="s">
        <v>663</v>
      </c>
      <c r="J10" s="15"/>
      <c r="K10" s="5"/>
      <c r="P10" s="19"/>
    </row>
    <row r="11" ht="14.25" customHeight="1">
      <c r="A11" s="7" t="s">
        <v>36</v>
      </c>
      <c r="B11" s="49" t="s">
        <v>881</v>
      </c>
      <c r="C11" s="9" t="s">
        <v>34</v>
      </c>
      <c r="D11" s="9" t="s">
        <v>104</v>
      </c>
      <c r="E11" s="10"/>
      <c r="F11" s="36"/>
      <c r="G11" s="12" t="s">
        <v>123</v>
      </c>
      <c r="H11" s="13"/>
      <c r="I11" s="14" t="s">
        <v>681</v>
      </c>
      <c r="J11" s="15"/>
      <c r="K11" s="5"/>
      <c r="P11" s="19"/>
    </row>
    <row r="12" ht="14.25" customHeight="1">
      <c r="A12" s="7" t="s">
        <v>38</v>
      </c>
      <c r="B12" s="49" t="s">
        <v>484</v>
      </c>
      <c r="C12" s="9" t="s">
        <v>36</v>
      </c>
      <c r="D12" s="9" t="s">
        <v>114</v>
      </c>
      <c r="E12" s="10"/>
      <c r="F12" s="36"/>
      <c r="G12" s="12" t="s">
        <v>123</v>
      </c>
      <c r="H12" s="13"/>
      <c r="I12" s="14" t="s">
        <v>678</v>
      </c>
      <c r="J12" s="15"/>
      <c r="K12" s="5"/>
      <c r="P12" s="19"/>
    </row>
    <row r="13" ht="14.25" customHeight="1">
      <c r="A13" s="7" t="s">
        <v>43</v>
      </c>
      <c r="B13" s="49" t="s">
        <v>683</v>
      </c>
      <c r="C13" s="9" t="s">
        <v>38</v>
      </c>
      <c r="D13" s="9" t="s">
        <v>104</v>
      </c>
      <c r="E13" s="10">
        <v>57.3</v>
      </c>
      <c r="F13" s="36"/>
      <c r="G13" s="12" t="s">
        <v>117</v>
      </c>
      <c r="H13" s="13"/>
      <c r="I13" s="14" t="s">
        <v>681</v>
      </c>
      <c r="J13" s="15"/>
      <c r="P13" s="19"/>
    </row>
    <row r="14" ht="14.25" customHeight="1">
      <c r="A14" s="7" t="s">
        <v>46</v>
      </c>
      <c r="B14" s="49" t="s">
        <v>486</v>
      </c>
      <c r="C14" s="9" t="s">
        <v>43</v>
      </c>
      <c r="D14" s="9" t="s">
        <v>114</v>
      </c>
      <c r="E14" s="10">
        <v>62.2</v>
      </c>
      <c r="F14" s="36"/>
      <c r="G14" s="20" t="s">
        <v>139</v>
      </c>
      <c r="H14" s="13"/>
      <c r="I14" s="14" t="s">
        <v>669</v>
      </c>
      <c r="J14" s="15"/>
      <c r="P14" s="19"/>
    </row>
    <row r="15" ht="14.25" customHeight="1">
      <c r="A15" s="7" t="s">
        <v>50</v>
      </c>
      <c r="B15" s="49" t="s">
        <v>327</v>
      </c>
      <c r="C15" s="9" t="s">
        <v>46</v>
      </c>
      <c r="D15" s="9" t="s">
        <v>104</v>
      </c>
      <c r="E15" s="10">
        <v>138.6</v>
      </c>
      <c r="F15" s="36"/>
      <c r="G15" s="12" t="s">
        <v>139</v>
      </c>
      <c r="H15" s="13"/>
      <c r="I15" s="14" t="s">
        <v>681</v>
      </c>
      <c r="J15" s="15"/>
    </row>
    <row r="16" ht="14.25" customHeight="1">
      <c r="A16" s="7" t="s">
        <v>52</v>
      </c>
      <c r="B16" s="49" t="s">
        <v>883</v>
      </c>
      <c r="C16" s="9" t="s">
        <v>50</v>
      </c>
      <c r="D16" s="9" t="s">
        <v>114</v>
      </c>
      <c r="E16" s="10">
        <v>175.0</v>
      </c>
      <c r="F16" s="36"/>
      <c r="G16" s="12" t="s">
        <v>139</v>
      </c>
      <c r="H16" s="13"/>
      <c r="I16" s="14" t="s">
        <v>669</v>
      </c>
      <c r="J16" s="15"/>
    </row>
    <row r="17" ht="14.25" customHeight="1">
      <c r="A17" s="7" t="s">
        <v>54</v>
      </c>
      <c r="B17" s="49" t="s">
        <v>882</v>
      </c>
      <c r="C17" s="9" t="s">
        <v>52</v>
      </c>
      <c r="D17" s="9" t="s">
        <v>114</v>
      </c>
      <c r="E17" s="10"/>
      <c r="F17" s="36"/>
      <c r="G17" s="20" t="s">
        <v>126</v>
      </c>
      <c r="H17" s="13"/>
      <c r="I17" s="14" t="s">
        <v>678</v>
      </c>
      <c r="J17" s="15"/>
    </row>
    <row r="18" ht="14.25" customHeight="1">
      <c r="A18" s="7" t="s">
        <v>56</v>
      </c>
      <c r="B18" s="49" t="s">
        <v>337</v>
      </c>
      <c r="C18" s="9" t="s">
        <v>103</v>
      </c>
      <c r="D18" s="9" t="s">
        <v>114</v>
      </c>
      <c r="E18" s="10">
        <v>35.0</v>
      </c>
      <c r="F18" s="36"/>
      <c r="G18" s="20" t="s">
        <v>126</v>
      </c>
      <c r="H18" s="13"/>
      <c r="I18" s="14" t="s">
        <v>663</v>
      </c>
      <c r="J18" s="15"/>
    </row>
    <row r="19" ht="14.25" customHeight="1">
      <c r="A19" s="7" t="s">
        <v>57</v>
      </c>
      <c r="B19" s="49" t="s">
        <v>83</v>
      </c>
      <c r="C19" s="9" t="s">
        <v>54</v>
      </c>
      <c r="D19" s="9" t="s">
        <v>114</v>
      </c>
      <c r="E19" s="10"/>
      <c r="F19" s="36"/>
      <c r="G19" s="12" t="s">
        <v>117</v>
      </c>
      <c r="H19" s="13"/>
      <c r="I19" s="14" t="s">
        <v>669</v>
      </c>
      <c r="J19" s="15"/>
    </row>
    <row r="20" ht="14.25" customHeight="1">
      <c r="A20" s="7" t="s">
        <v>60</v>
      </c>
      <c r="B20" s="49"/>
      <c r="C20" s="9"/>
      <c r="D20" s="9"/>
      <c r="E20" s="10"/>
      <c r="F20" s="36"/>
      <c r="G20" s="12" t="s">
        <v>153</v>
      </c>
      <c r="H20" s="13"/>
      <c r="I20" s="14"/>
      <c r="J20" s="15"/>
    </row>
    <row r="21" ht="14.25" customHeight="1">
      <c r="A21" s="7" t="s">
        <v>63</v>
      </c>
      <c r="B21" s="49"/>
      <c r="C21" s="9"/>
      <c r="D21" s="7"/>
      <c r="E21" s="10"/>
      <c r="F21" s="36"/>
      <c r="G21" s="12" t="s">
        <v>174</v>
      </c>
      <c r="H21" s="13"/>
      <c r="I21" s="14"/>
      <c r="J21" s="15"/>
    </row>
    <row r="22" ht="14.25" customHeight="1">
      <c r="A22" s="7" t="s">
        <v>66</v>
      </c>
      <c r="B22" s="49"/>
      <c r="C22" s="9"/>
      <c r="D22" s="9"/>
      <c r="E22" s="10"/>
      <c r="F22" s="12"/>
      <c r="G22" s="12" t="s">
        <v>105</v>
      </c>
      <c r="H22" s="13"/>
      <c r="I22" s="14"/>
      <c r="J22" s="15"/>
    </row>
    <row r="23" ht="14.25" customHeight="1">
      <c r="A23" s="7" t="s">
        <v>68</v>
      </c>
      <c r="B23" s="49"/>
      <c r="C23" s="9"/>
      <c r="D23" s="7"/>
      <c r="E23" s="10"/>
      <c r="F23" s="36"/>
      <c r="G23" s="20" t="s">
        <v>123</v>
      </c>
      <c r="H23" s="13"/>
      <c r="I23" s="14"/>
      <c r="J23" s="15"/>
    </row>
    <row r="24" ht="14.25" customHeight="1">
      <c r="A24" s="7" t="s">
        <v>70</v>
      </c>
      <c r="B24" s="49"/>
      <c r="C24" s="9"/>
      <c r="D24" s="9"/>
      <c r="E24" s="10"/>
      <c r="F24" s="12"/>
      <c r="G24" s="12" t="s">
        <v>156</v>
      </c>
      <c r="H24" s="13"/>
      <c r="I24" s="14"/>
      <c r="J24" s="15"/>
    </row>
    <row r="25" ht="14.25" customHeight="1">
      <c r="A25" s="7" t="s">
        <v>71</v>
      </c>
      <c r="B25" s="49"/>
      <c r="C25" s="9"/>
      <c r="D25" s="7"/>
      <c r="E25" s="10"/>
      <c r="F25" s="12"/>
      <c r="G25" s="12" t="s">
        <v>156</v>
      </c>
      <c r="H25" s="13"/>
      <c r="I25" s="14"/>
      <c r="J25" s="15"/>
    </row>
    <row r="26" ht="14.25" customHeight="1">
      <c r="A26" s="7" t="s">
        <v>75</v>
      </c>
      <c r="B26" s="49"/>
      <c r="C26" s="9"/>
      <c r="D26" s="9"/>
      <c r="E26" s="10"/>
      <c r="F26" s="12"/>
      <c r="G26" s="12" t="s">
        <v>164</v>
      </c>
      <c r="H26" s="13"/>
      <c r="I26" s="14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12"/>
      <c r="G27" s="12" t="s">
        <v>169</v>
      </c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 t="s">
        <v>171</v>
      </c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 t="s">
        <v>793</v>
      </c>
      <c r="H29" s="13"/>
      <c r="I29" s="14"/>
      <c r="N29" s="17"/>
    </row>
    <row r="30" ht="14.25" customHeight="1">
      <c r="E30" s="6">
        <f>SUM(E3:E29)*1.21</f>
        <v>971.388</v>
      </c>
      <c r="N30" s="17"/>
    </row>
    <row r="31" ht="14.25" customHeight="1">
      <c r="B31" s="28" t="s">
        <v>89</v>
      </c>
      <c r="D31" s="29">
        <v>3.0</v>
      </c>
      <c r="N31" s="17"/>
    </row>
    <row r="32" ht="14.25" customHeight="1">
      <c r="B32" s="28" t="s">
        <v>90</v>
      </c>
      <c r="D32" s="29">
        <v>1.0</v>
      </c>
      <c r="N32" s="17"/>
    </row>
    <row r="33" ht="14.25" customHeight="1">
      <c r="B33" s="28" t="s">
        <v>91</v>
      </c>
      <c r="D33" s="29">
        <v>2.0</v>
      </c>
      <c r="N33" s="17"/>
    </row>
    <row r="34" ht="14.25" customHeight="1">
      <c r="B34" s="28" t="s">
        <v>92</v>
      </c>
      <c r="D34" s="30">
        <f>+D33*D32*D31</f>
        <v>6</v>
      </c>
      <c r="N34" s="17"/>
    </row>
    <row r="35" ht="14.25" customHeight="1">
      <c r="B35" s="28" t="s">
        <v>93</v>
      </c>
      <c r="D35" s="30">
        <f>+D34*3600</f>
        <v>21600</v>
      </c>
      <c r="N35" s="17"/>
    </row>
    <row r="36" ht="14.25" customHeight="1">
      <c r="B36" s="28" t="s">
        <v>4</v>
      </c>
      <c r="D36" s="31">
        <f>E30</f>
        <v>971.388</v>
      </c>
      <c r="N36" s="17"/>
    </row>
    <row r="37" ht="14.25" customHeight="1">
      <c r="B37" s="28" t="s">
        <v>94</v>
      </c>
      <c r="D37" s="32">
        <f>+D35/D36</f>
        <v>22.23622281</v>
      </c>
      <c r="E37" s="28" t="s">
        <v>95</v>
      </c>
      <c r="F37" s="6">
        <f>D37*0.9</f>
        <v>20.01260053</v>
      </c>
      <c r="N37" s="17"/>
    </row>
    <row r="38" ht="14.25" customHeight="1">
      <c r="B38" s="28"/>
      <c r="D38" s="28"/>
      <c r="N38" s="17"/>
    </row>
    <row r="39" ht="14.25" customHeight="1">
      <c r="B39" s="28" t="s">
        <v>96</v>
      </c>
      <c r="D39" s="28" t="s">
        <v>97</v>
      </c>
      <c r="N39" s="17"/>
    </row>
    <row r="40" ht="14.25" customHeight="1">
      <c r="B40" s="28" t="s">
        <v>98</v>
      </c>
      <c r="D40" s="29">
        <v>105.9</v>
      </c>
    </row>
    <row r="41" ht="14.25" customHeight="1">
      <c r="B41" s="28" t="s">
        <v>99</v>
      </c>
      <c r="D41" s="29">
        <f>D40*D31</f>
        <v>317.7</v>
      </c>
    </row>
    <row r="42" ht="14.25" customHeight="1">
      <c r="B42" s="28" t="s">
        <v>95</v>
      </c>
      <c r="D42" s="33">
        <f>+D35/D41</f>
        <v>67.98866856</v>
      </c>
    </row>
    <row r="43" ht="14.25" customHeight="1">
      <c r="B43" s="28"/>
      <c r="D43" s="28"/>
    </row>
    <row r="44" ht="14.25" customHeight="1">
      <c r="B44" s="28" t="s">
        <v>100</v>
      </c>
      <c r="D44" s="33">
        <f>+D42*0.85</f>
        <v>57.79036827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61" t="s">
        <v>885</v>
      </c>
      <c r="C3" s="9"/>
      <c r="D3" s="9"/>
      <c r="E3" s="10">
        <v>103.0</v>
      </c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61" t="s">
        <v>886</v>
      </c>
      <c r="C4" s="9"/>
      <c r="D4" s="9"/>
      <c r="E4" s="10">
        <v>20.3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61" t="s">
        <v>888</v>
      </c>
      <c r="C5" s="9"/>
      <c r="D5" s="9"/>
      <c r="E5" s="10">
        <v>27.7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61" t="s">
        <v>889</v>
      </c>
      <c r="C6" s="9"/>
      <c r="D6" s="9"/>
      <c r="E6" s="10">
        <v>77.6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61" t="s">
        <v>890</v>
      </c>
      <c r="C7" s="9"/>
      <c r="D7" s="9"/>
      <c r="E7" s="10">
        <v>136.0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61" t="s">
        <v>891</v>
      </c>
      <c r="C8" s="9"/>
      <c r="D8" s="9"/>
      <c r="E8" s="10">
        <v>70.9</v>
      </c>
      <c r="F8" s="36"/>
      <c r="G8" s="12"/>
      <c r="H8" s="13"/>
      <c r="I8" s="14"/>
      <c r="J8" s="15"/>
      <c r="K8" s="5"/>
      <c r="P8" s="19"/>
    </row>
    <row r="9" ht="14.25" customHeight="1">
      <c r="A9" s="36" t="s">
        <v>32</v>
      </c>
      <c r="B9" s="61" t="s">
        <v>484</v>
      </c>
      <c r="C9" s="9"/>
      <c r="D9" s="9"/>
      <c r="E9" s="10">
        <v>23.8</v>
      </c>
      <c r="F9" s="36"/>
      <c r="G9" s="12"/>
      <c r="H9" s="13"/>
      <c r="I9" s="14"/>
      <c r="J9" s="15"/>
      <c r="K9" s="5"/>
      <c r="P9" s="19"/>
    </row>
    <row r="10" ht="14.25" customHeight="1">
      <c r="A10" s="36" t="s">
        <v>34</v>
      </c>
      <c r="B10" s="61" t="s">
        <v>894</v>
      </c>
      <c r="C10" s="9"/>
      <c r="D10" s="9"/>
      <c r="E10" s="10">
        <v>410.8</v>
      </c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61" t="s">
        <v>896</v>
      </c>
      <c r="C11" s="9"/>
      <c r="D11" s="9"/>
      <c r="E11" s="10">
        <v>53.3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61" t="s">
        <v>895</v>
      </c>
      <c r="C12" s="9"/>
      <c r="D12" s="9"/>
      <c r="E12" s="10">
        <v>68.9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61" t="s">
        <v>887</v>
      </c>
      <c r="C13" s="9"/>
      <c r="D13" s="9"/>
      <c r="E13" s="10">
        <v>139.9</v>
      </c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61" t="s">
        <v>897</v>
      </c>
      <c r="C14" s="9"/>
      <c r="D14" s="9"/>
      <c r="E14" s="10">
        <v>75.2</v>
      </c>
      <c r="F14" s="36"/>
      <c r="G14" s="20"/>
      <c r="H14" s="13"/>
      <c r="I14" s="14"/>
      <c r="J14" s="15"/>
      <c r="P14" s="19"/>
    </row>
    <row r="15" ht="14.25" customHeight="1">
      <c r="A15" s="7" t="s">
        <v>50</v>
      </c>
      <c r="B15" s="61" t="s">
        <v>899</v>
      </c>
      <c r="C15" s="90"/>
      <c r="D15" s="9"/>
      <c r="E15" s="10">
        <v>54.4</v>
      </c>
      <c r="F15" s="36"/>
      <c r="G15" s="12"/>
      <c r="H15" s="13"/>
      <c r="I15" s="14"/>
      <c r="J15" s="15"/>
    </row>
    <row r="16" ht="14.25" customHeight="1">
      <c r="A16" s="7" t="s">
        <v>52</v>
      </c>
      <c r="B16" s="61" t="s">
        <v>898</v>
      </c>
      <c r="C16" s="90"/>
      <c r="D16" s="9"/>
      <c r="E16" s="10">
        <v>88.0</v>
      </c>
      <c r="F16" s="36"/>
      <c r="G16" s="12"/>
      <c r="H16" s="13"/>
      <c r="I16" s="14"/>
      <c r="J16" s="15"/>
    </row>
    <row r="17" ht="14.25" customHeight="1">
      <c r="A17" s="7" t="s">
        <v>54</v>
      </c>
      <c r="B17" s="61" t="s">
        <v>892</v>
      </c>
      <c r="C17" s="124"/>
      <c r="D17" s="124"/>
      <c r="E17" s="155">
        <v>121.6</v>
      </c>
      <c r="F17" s="36"/>
      <c r="G17" s="20"/>
      <c r="H17" s="13"/>
      <c r="I17" s="14"/>
      <c r="J17" s="15"/>
    </row>
    <row r="18" ht="14.25" customHeight="1">
      <c r="A18" s="36" t="s">
        <v>56</v>
      </c>
      <c r="B18" s="61" t="s">
        <v>900</v>
      </c>
      <c r="C18" s="124"/>
      <c r="D18" s="124"/>
      <c r="E18" s="155">
        <v>101.0</v>
      </c>
      <c r="F18" s="36"/>
      <c r="G18" s="20"/>
      <c r="H18" s="13"/>
      <c r="I18" s="14"/>
      <c r="J18" s="15"/>
    </row>
    <row r="19" ht="14.25" customHeight="1">
      <c r="A19" s="36" t="s">
        <v>57</v>
      </c>
      <c r="B19" s="25" t="s">
        <v>893</v>
      </c>
      <c r="F19" s="36"/>
      <c r="G19" s="12"/>
      <c r="H19" s="13"/>
      <c r="I19" s="14"/>
      <c r="J19" s="15"/>
    </row>
    <row r="20" ht="14.25" customHeight="1">
      <c r="A20" s="36" t="s">
        <v>60</v>
      </c>
      <c r="B20" s="75"/>
      <c r="C20" s="90"/>
      <c r="D20" s="9"/>
      <c r="E20" s="35"/>
      <c r="F20" s="36"/>
      <c r="G20" s="12"/>
      <c r="H20" s="13"/>
      <c r="I20" s="14"/>
      <c r="J20" s="15"/>
    </row>
    <row r="21" ht="14.25" customHeight="1">
      <c r="A21" s="36" t="s">
        <v>63</v>
      </c>
      <c r="B21" s="68"/>
      <c r="C21" s="90"/>
      <c r="D21" s="9"/>
      <c r="E21" s="35"/>
      <c r="F21" s="36"/>
      <c r="G21" s="12"/>
      <c r="H21" s="13"/>
      <c r="I21" s="14"/>
      <c r="J21" s="15"/>
    </row>
    <row r="22" ht="14.25" customHeight="1">
      <c r="A22" s="36" t="s">
        <v>66</v>
      </c>
      <c r="B22" s="75"/>
      <c r="C22" s="90"/>
      <c r="D22" s="9"/>
      <c r="E22" s="35"/>
      <c r="F22" s="12"/>
      <c r="G22" s="12"/>
      <c r="H22" s="13"/>
      <c r="I22" s="14"/>
      <c r="J22" s="15"/>
    </row>
    <row r="23" ht="14.25" customHeight="1">
      <c r="A23" s="36" t="s">
        <v>68</v>
      </c>
      <c r="B23" s="74"/>
      <c r="C23" s="90"/>
      <c r="D23" s="7"/>
      <c r="E23" s="35"/>
      <c r="F23" s="36"/>
      <c r="G23" s="20"/>
      <c r="H23" s="13"/>
      <c r="I23" s="14"/>
      <c r="J23" s="15"/>
      <c r="N23" s="17"/>
    </row>
    <row r="24" ht="14.25" customHeight="1">
      <c r="A24" s="36" t="s">
        <v>70</v>
      </c>
      <c r="B24" s="75"/>
      <c r="C24" s="90"/>
      <c r="D24" s="9"/>
      <c r="E24" s="35"/>
      <c r="F24" s="12"/>
      <c r="G24" s="12"/>
      <c r="H24" s="13"/>
      <c r="I24" s="14"/>
      <c r="J24" s="15"/>
      <c r="N24" s="17"/>
    </row>
    <row r="25" ht="14.25" customHeight="1">
      <c r="A25" s="36" t="s">
        <v>71</v>
      </c>
      <c r="B25" s="75"/>
      <c r="C25" s="90"/>
      <c r="D25" s="7"/>
      <c r="E25" s="35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116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/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/>
      <c r="H29" s="13"/>
      <c r="I29" s="14"/>
      <c r="N29" s="17"/>
    </row>
    <row r="30" ht="14.25" customHeight="1">
      <c r="E30" s="6">
        <f>SUM(E3:E29)*1.21</f>
        <v>1902.604</v>
      </c>
      <c r="N30" s="17"/>
    </row>
    <row r="31" ht="14.25" customHeight="1">
      <c r="B31" s="28"/>
      <c r="D31" s="29"/>
      <c r="N31" s="17"/>
    </row>
    <row r="32" ht="14.25" customHeight="1">
      <c r="B32" s="28"/>
      <c r="D32" s="28"/>
      <c r="N32" s="17"/>
    </row>
    <row r="33" ht="14.25" customHeight="1">
      <c r="B33" s="28"/>
      <c r="D33" s="29"/>
      <c r="N33" s="17"/>
    </row>
    <row r="34" ht="14.25" customHeight="1">
      <c r="B34" s="28"/>
      <c r="D34" s="28"/>
      <c r="N34" s="17"/>
    </row>
    <row r="35" ht="14.25" customHeight="1">
      <c r="B35" s="28" t="s">
        <v>89</v>
      </c>
      <c r="D35" s="29">
        <v>4.0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7.0</v>
      </c>
      <c r="N37" s="17"/>
    </row>
    <row r="38" ht="14.25" customHeight="1">
      <c r="B38" s="28" t="s">
        <v>92</v>
      </c>
      <c r="D38" s="30">
        <f>+D37*D36*D35</f>
        <v>28</v>
      </c>
      <c r="N38" s="17"/>
    </row>
    <row r="39" ht="14.25" customHeight="1">
      <c r="B39" s="28" t="s">
        <v>93</v>
      </c>
      <c r="D39" s="30">
        <f>+D38*3600</f>
        <v>100800</v>
      </c>
      <c r="N39" s="17"/>
    </row>
    <row r="40" ht="14.25" customHeight="1">
      <c r="B40" s="28" t="s">
        <v>4</v>
      </c>
      <c r="D40" s="31">
        <f>E30</f>
        <v>1902.604</v>
      </c>
    </row>
    <row r="41" ht="14.25" customHeight="1">
      <c r="B41" s="28" t="s">
        <v>94</v>
      </c>
      <c r="D41" s="32">
        <f>+D39/D40</f>
        <v>52.98002107</v>
      </c>
      <c r="E41" s="28" t="s">
        <v>95</v>
      </c>
      <c r="F41" s="6">
        <f>D41*0.9</f>
        <v>47.68201896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423.6</v>
      </c>
    </row>
    <row r="46" ht="14.25" customHeight="1">
      <c r="B46" s="28" t="s">
        <v>95</v>
      </c>
      <c r="D46" s="33">
        <f>+D39/D45</f>
        <v>237.9603399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202.266289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scale="70" orientation="landscape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62" t="s">
        <v>901</v>
      </c>
      <c r="C3" s="9"/>
      <c r="D3" s="9"/>
      <c r="E3" s="10">
        <v>90.2</v>
      </c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61" t="s">
        <v>902</v>
      </c>
      <c r="C4" s="9"/>
      <c r="D4" s="9"/>
      <c r="E4" s="35">
        <v>44.285999999999994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61" t="s">
        <v>904</v>
      </c>
      <c r="C5" s="9"/>
      <c r="D5" s="9"/>
      <c r="E5" s="35">
        <v>72.102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61" t="s">
        <v>662</v>
      </c>
      <c r="C6" s="9"/>
      <c r="D6" s="9"/>
      <c r="E6" s="35">
        <v>8.54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61" t="s">
        <v>685</v>
      </c>
      <c r="C7" s="9"/>
      <c r="D7" s="9"/>
      <c r="E7" s="10">
        <v>25.3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61" t="s">
        <v>905</v>
      </c>
      <c r="C8" s="9"/>
      <c r="D8" s="9"/>
      <c r="E8" s="35">
        <v>20.862000000000002</v>
      </c>
      <c r="F8" s="36"/>
      <c r="G8" s="12"/>
      <c r="H8" s="13"/>
      <c r="I8" s="14"/>
      <c r="J8" s="15"/>
      <c r="K8" s="5"/>
      <c r="P8" s="19"/>
    </row>
    <row r="9" ht="14.25" customHeight="1">
      <c r="A9" s="36" t="s">
        <v>32</v>
      </c>
      <c r="B9" s="61" t="s">
        <v>483</v>
      </c>
      <c r="C9" s="9"/>
      <c r="D9" s="9"/>
      <c r="E9" s="35">
        <v>34.403999999999996</v>
      </c>
      <c r="F9" s="36"/>
      <c r="G9" s="12"/>
      <c r="H9" s="13"/>
      <c r="I9" s="14"/>
      <c r="J9" s="15"/>
      <c r="K9" s="5"/>
      <c r="P9" s="19"/>
    </row>
    <row r="10" ht="14.25" customHeight="1">
      <c r="A10" s="36" t="s">
        <v>34</v>
      </c>
      <c r="B10" s="61" t="s">
        <v>683</v>
      </c>
      <c r="C10" s="9"/>
      <c r="D10" s="9"/>
      <c r="E10" s="35">
        <v>75.762</v>
      </c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61" t="s">
        <v>907</v>
      </c>
      <c r="C11" s="9"/>
      <c r="D11" s="9"/>
      <c r="E11" s="35">
        <v>77.714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61" t="s">
        <v>758</v>
      </c>
      <c r="C12" s="9"/>
      <c r="D12" s="9"/>
      <c r="E12" s="35">
        <v>111.63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61" t="s">
        <v>675</v>
      </c>
      <c r="C13" s="9"/>
      <c r="D13" s="9"/>
      <c r="E13" s="35">
        <v>78.08</v>
      </c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61" t="s">
        <v>795</v>
      </c>
      <c r="C14" s="9"/>
      <c r="D14" s="9"/>
      <c r="E14" s="35">
        <v>103.7</v>
      </c>
      <c r="F14" s="36"/>
      <c r="G14" s="20"/>
      <c r="H14" s="13"/>
      <c r="I14" s="14"/>
      <c r="J14" s="15"/>
      <c r="P14" s="19"/>
    </row>
    <row r="15" ht="14.25" customHeight="1">
      <c r="A15" s="7" t="s">
        <v>50</v>
      </c>
      <c r="B15" s="61" t="s">
        <v>686</v>
      </c>
      <c r="C15" s="90"/>
      <c r="D15" s="9"/>
      <c r="E15" s="35">
        <v>45.994</v>
      </c>
      <c r="F15" s="36"/>
      <c r="G15" s="12"/>
      <c r="H15" s="13"/>
      <c r="I15" s="14"/>
      <c r="J15" s="15"/>
    </row>
    <row r="16" ht="14.25" customHeight="1">
      <c r="A16" s="7" t="s">
        <v>52</v>
      </c>
      <c r="B16" s="61" t="s">
        <v>909</v>
      </c>
      <c r="C16" s="90"/>
      <c r="D16" s="9"/>
      <c r="E16" s="35">
        <v>28.182000000000002</v>
      </c>
      <c r="F16" s="36"/>
      <c r="G16" s="12"/>
      <c r="H16" s="13"/>
      <c r="I16" s="14"/>
      <c r="J16" s="15"/>
    </row>
    <row r="17" ht="14.25" customHeight="1">
      <c r="A17" s="7" t="s">
        <v>54</v>
      </c>
      <c r="B17" s="155" t="s">
        <v>903</v>
      </c>
      <c r="C17" s="124"/>
      <c r="D17" s="124"/>
      <c r="E17" s="155">
        <v>14.0</v>
      </c>
      <c r="F17" s="36"/>
      <c r="G17" s="20"/>
      <c r="H17" s="13"/>
      <c r="I17" s="14"/>
      <c r="J17" s="15"/>
    </row>
    <row r="18" ht="14.25" customHeight="1">
      <c r="A18" s="36" t="s">
        <v>56</v>
      </c>
      <c r="B18" s="155" t="s">
        <v>906</v>
      </c>
      <c r="C18" s="124"/>
      <c r="D18" s="124"/>
      <c r="E18" s="155">
        <v>130.4</v>
      </c>
      <c r="F18" s="36"/>
      <c r="G18" s="20"/>
      <c r="H18" s="13"/>
      <c r="I18" s="14"/>
      <c r="J18" s="15"/>
    </row>
    <row r="19" ht="14.25" customHeight="1">
      <c r="A19" s="36" t="s">
        <v>57</v>
      </c>
      <c r="B19" s="155" t="s">
        <v>908</v>
      </c>
      <c r="C19" s="124"/>
      <c r="D19" s="124"/>
      <c r="E19" s="26">
        <v>18.4</v>
      </c>
      <c r="F19" s="36"/>
      <c r="G19" s="12"/>
      <c r="H19" s="13"/>
      <c r="I19" s="14"/>
      <c r="J19" s="15"/>
    </row>
    <row r="20" ht="14.25" customHeight="1">
      <c r="A20" s="36" t="s">
        <v>60</v>
      </c>
      <c r="B20" s="159"/>
      <c r="C20" s="90"/>
      <c r="D20" s="9"/>
      <c r="E20" s="35"/>
      <c r="F20" s="36"/>
      <c r="G20" s="12"/>
      <c r="H20" s="13"/>
      <c r="I20" s="14"/>
      <c r="J20" s="15"/>
    </row>
    <row r="21" ht="14.25" customHeight="1">
      <c r="A21" s="36" t="s">
        <v>63</v>
      </c>
      <c r="B21" s="68"/>
      <c r="C21" s="90"/>
      <c r="D21" s="9"/>
      <c r="E21" s="35"/>
      <c r="F21" s="36"/>
      <c r="G21" s="12"/>
      <c r="H21" s="13"/>
      <c r="I21" s="14"/>
      <c r="J21" s="15"/>
    </row>
    <row r="22" ht="14.25" customHeight="1">
      <c r="A22" s="36" t="s">
        <v>66</v>
      </c>
      <c r="B22" s="75"/>
      <c r="C22" s="90"/>
      <c r="D22" s="9"/>
      <c r="E22" s="35"/>
      <c r="F22" s="12"/>
      <c r="G22" s="12"/>
      <c r="H22" s="13"/>
      <c r="I22" s="14"/>
      <c r="J22" s="15"/>
    </row>
    <row r="23" ht="14.25" customHeight="1">
      <c r="A23" s="36" t="s">
        <v>68</v>
      </c>
      <c r="B23" s="74"/>
      <c r="C23" s="90"/>
      <c r="D23" s="7"/>
      <c r="E23" s="35"/>
      <c r="F23" s="36"/>
      <c r="G23" s="20"/>
      <c r="H23" s="13"/>
      <c r="I23" s="14"/>
      <c r="J23" s="15"/>
      <c r="N23" s="17"/>
    </row>
    <row r="24" ht="14.25" customHeight="1">
      <c r="A24" s="36" t="s">
        <v>70</v>
      </c>
      <c r="B24" s="75"/>
      <c r="C24" s="90"/>
      <c r="D24" s="9"/>
      <c r="E24" s="35"/>
      <c r="F24" s="12"/>
      <c r="G24" s="12"/>
      <c r="H24" s="13"/>
      <c r="I24" s="14"/>
      <c r="J24" s="15"/>
      <c r="N24" s="17"/>
    </row>
    <row r="25" ht="14.25" customHeight="1">
      <c r="A25" s="36" t="s">
        <v>71</v>
      </c>
      <c r="B25" s="75"/>
      <c r="C25" s="90"/>
      <c r="D25" s="7"/>
      <c r="E25" s="35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116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/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/>
      <c r="H29" s="13"/>
      <c r="I29" s="14"/>
      <c r="N29" s="17"/>
    </row>
    <row r="30" ht="14.25" customHeight="1">
      <c r="E30" s="6">
        <f>SUM(E3:E29)*1.21</f>
        <v>1185.26276</v>
      </c>
      <c r="N30" s="17"/>
    </row>
    <row r="31" ht="14.25" customHeight="1">
      <c r="B31" s="28"/>
      <c r="D31" s="29"/>
      <c r="N31" s="17"/>
    </row>
    <row r="32" ht="14.25" customHeight="1">
      <c r="B32" s="28"/>
      <c r="D32" s="28"/>
      <c r="N32" s="17"/>
    </row>
    <row r="33" ht="14.25" customHeight="1">
      <c r="B33" s="28"/>
      <c r="D33" s="29"/>
      <c r="N33" s="17"/>
    </row>
    <row r="34" ht="14.25" customHeight="1">
      <c r="B34" s="28"/>
      <c r="D34" s="28"/>
      <c r="N34" s="17"/>
    </row>
    <row r="35" ht="14.25" customHeight="1">
      <c r="B35" s="28" t="s">
        <v>89</v>
      </c>
      <c r="D35" s="29">
        <v>4.0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2.0</v>
      </c>
      <c r="N37" s="17"/>
    </row>
    <row r="38" ht="14.25" customHeight="1">
      <c r="B38" s="28" t="s">
        <v>92</v>
      </c>
      <c r="D38" s="30">
        <f>+D37*D36*D35</f>
        <v>8</v>
      </c>
      <c r="N38" s="17"/>
    </row>
    <row r="39" ht="14.25" customHeight="1">
      <c r="B39" s="28" t="s">
        <v>93</v>
      </c>
      <c r="D39" s="30">
        <f>+D38*3600</f>
        <v>28800</v>
      </c>
      <c r="N39" s="17"/>
    </row>
    <row r="40" ht="14.25" customHeight="1">
      <c r="B40" s="28" t="s">
        <v>4</v>
      </c>
      <c r="D40" s="31">
        <f>E30</f>
        <v>1185.26276</v>
      </c>
    </row>
    <row r="41" ht="14.25" customHeight="1">
      <c r="B41" s="28" t="s">
        <v>94</v>
      </c>
      <c r="D41" s="32">
        <f>+D39/D40</f>
        <v>24.29840958</v>
      </c>
      <c r="E41" s="28" t="s">
        <v>95</v>
      </c>
      <c r="F41" s="6">
        <f>D41*0.9</f>
        <v>21.86856862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423.6</v>
      </c>
    </row>
    <row r="46" ht="14.25" customHeight="1">
      <c r="B46" s="28" t="s">
        <v>95</v>
      </c>
      <c r="D46" s="33">
        <f>+D39/D45</f>
        <v>67.98866856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57.79036827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scale="70" orientation="landscape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62" t="s">
        <v>901</v>
      </c>
      <c r="C3" s="9"/>
      <c r="D3" s="9"/>
      <c r="E3" s="35">
        <v>9.76</v>
      </c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61" t="s">
        <v>902</v>
      </c>
      <c r="C4" s="9"/>
      <c r="D4" s="9"/>
      <c r="E4" s="35">
        <v>44.285999999999994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61" t="s">
        <v>904</v>
      </c>
      <c r="C5" s="9"/>
      <c r="D5" s="9"/>
      <c r="E5" s="35">
        <v>72.102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61" t="s">
        <v>662</v>
      </c>
      <c r="C6" s="9"/>
      <c r="D6" s="9"/>
      <c r="E6" s="35">
        <v>8.54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61" t="s">
        <v>685</v>
      </c>
      <c r="C7" s="9"/>
      <c r="D7" s="9"/>
      <c r="E7" s="35">
        <v>18.544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61" t="s">
        <v>905</v>
      </c>
      <c r="C8" s="9"/>
      <c r="D8" s="9"/>
      <c r="E8" s="35">
        <v>20.862000000000002</v>
      </c>
      <c r="F8" s="36"/>
      <c r="G8" s="12"/>
      <c r="H8" s="13"/>
      <c r="I8" s="14"/>
      <c r="J8" s="15"/>
      <c r="K8" s="5"/>
      <c r="P8" s="19"/>
    </row>
    <row r="9" ht="14.25" customHeight="1">
      <c r="A9" s="36" t="s">
        <v>32</v>
      </c>
      <c r="B9" s="61" t="s">
        <v>483</v>
      </c>
      <c r="C9" s="9"/>
      <c r="D9" s="9"/>
      <c r="E9" s="35">
        <v>34.403999999999996</v>
      </c>
      <c r="F9" s="36"/>
      <c r="G9" s="12"/>
      <c r="H9" s="13"/>
      <c r="I9" s="14"/>
      <c r="J9" s="15"/>
      <c r="K9" s="5"/>
      <c r="P9" s="19"/>
    </row>
    <row r="10" ht="14.25" customHeight="1">
      <c r="A10" s="36" t="s">
        <v>34</v>
      </c>
      <c r="B10" s="61" t="s">
        <v>683</v>
      </c>
      <c r="C10" s="9"/>
      <c r="D10" s="9"/>
      <c r="E10" s="35">
        <v>75.762</v>
      </c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61" t="s">
        <v>907</v>
      </c>
      <c r="C11" s="9"/>
      <c r="D11" s="9"/>
      <c r="E11" s="35">
        <v>77.714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61" t="s">
        <v>758</v>
      </c>
      <c r="C12" s="9"/>
      <c r="D12" s="9"/>
      <c r="E12" s="35">
        <v>111.63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61" t="s">
        <v>675</v>
      </c>
      <c r="C13" s="9"/>
      <c r="D13" s="9"/>
      <c r="E13" s="35">
        <v>78.08</v>
      </c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61" t="s">
        <v>795</v>
      </c>
      <c r="C14" s="9"/>
      <c r="D14" s="9"/>
      <c r="E14" s="35">
        <v>103.7</v>
      </c>
      <c r="F14" s="36"/>
      <c r="G14" s="20"/>
      <c r="H14" s="13"/>
      <c r="I14" s="14"/>
      <c r="J14" s="15"/>
      <c r="P14" s="19"/>
    </row>
    <row r="15" ht="14.25" customHeight="1">
      <c r="A15" s="7" t="s">
        <v>50</v>
      </c>
      <c r="B15" s="61" t="s">
        <v>686</v>
      </c>
      <c r="C15" s="90"/>
      <c r="D15" s="9"/>
      <c r="E15" s="35">
        <v>45.994</v>
      </c>
      <c r="F15" s="36"/>
      <c r="G15" s="12"/>
      <c r="H15" s="13"/>
      <c r="I15" s="14"/>
      <c r="J15" s="15"/>
    </row>
    <row r="16" ht="14.25" customHeight="1">
      <c r="A16" s="7" t="s">
        <v>52</v>
      </c>
      <c r="B16" s="99" t="s">
        <v>909</v>
      </c>
      <c r="C16" s="117"/>
      <c r="D16" s="93"/>
      <c r="E16" s="127">
        <v>28.182000000000002</v>
      </c>
      <c r="F16" s="36"/>
      <c r="G16" s="12"/>
      <c r="H16" s="13"/>
      <c r="I16" s="14"/>
      <c r="J16" s="15"/>
    </row>
    <row r="17" ht="14.25" customHeight="1">
      <c r="A17" s="36" t="s">
        <v>54</v>
      </c>
      <c r="B17" s="26" t="s">
        <v>908</v>
      </c>
      <c r="E17" s="26">
        <v>18.4</v>
      </c>
      <c r="F17" s="100"/>
      <c r="G17" s="20"/>
      <c r="H17" s="13"/>
      <c r="I17" s="14"/>
      <c r="J17" s="15"/>
    </row>
    <row r="18" ht="14.25" customHeight="1">
      <c r="A18" s="36" t="s">
        <v>56</v>
      </c>
      <c r="B18" s="75"/>
      <c r="C18" s="75"/>
      <c r="D18" s="75"/>
      <c r="E18" s="75"/>
      <c r="F18" s="100"/>
      <c r="G18" s="20"/>
      <c r="H18" s="13"/>
      <c r="I18" s="14"/>
      <c r="J18" s="15"/>
    </row>
    <row r="19" ht="14.25" customHeight="1">
      <c r="A19" s="36" t="s">
        <v>57</v>
      </c>
      <c r="B19" s="75"/>
      <c r="C19" s="160"/>
      <c r="D19" s="98"/>
      <c r="E19" s="161"/>
      <c r="F19" s="36"/>
      <c r="G19" s="12"/>
      <c r="H19" s="13"/>
      <c r="I19" s="14"/>
      <c r="J19" s="15"/>
    </row>
    <row r="20" ht="14.25" customHeight="1">
      <c r="A20" s="36" t="s">
        <v>60</v>
      </c>
      <c r="B20" s="75"/>
      <c r="C20" s="90"/>
      <c r="D20" s="9"/>
      <c r="E20" s="35"/>
      <c r="F20" s="36"/>
      <c r="G20" s="12"/>
      <c r="H20" s="13"/>
      <c r="I20" s="14"/>
      <c r="J20" s="15"/>
    </row>
    <row r="21" ht="14.25" customHeight="1">
      <c r="A21" s="36" t="s">
        <v>63</v>
      </c>
      <c r="B21" s="68"/>
      <c r="C21" s="90"/>
      <c r="D21" s="9"/>
      <c r="E21" s="35"/>
      <c r="F21" s="36"/>
      <c r="G21" s="12"/>
      <c r="H21" s="13"/>
      <c r="I21" s="14"/>
      <c r="J21" s="15"/>
      <c r="N21" s="17"/>
    </row>
    <row r="22" ht="14.25" customHeight="1">
      <c r="A22" s="36" t="s">
        <v>66</v>
      </c>
      <c r="B22" s="75"/>
      <c r="C22" s="90"/>
      <c r="D22" s="9"/>
      <c r="E22" s="35"/>
      <c r="F22" s="12"/>
      <c r="G22" s="12"/>
      <c r="H22" s="13"/>
      <c r="I22" s="14"/>
      <c r="J22" s="15"/>
      <c r="N22" s="17"/>
    </row>
    <row r="23" ht="14.25" customHeight="1">
      <c r="A23" s="36" t="s">
        <v>68</v>
      </c>
      <c r="B23" s="74"/>
      <c r="C23" s="90"/>
      <c r="D23" s="7"/>
      <c r="E23" s="35"/>
      <c r="F23" s="36"/>
      <c r="G23" s="20"/>
      <c r="H23" s="13"/>
      <c r="I23" s="14"/>
      <c r="J23" s="15"/>
      <c r="N23" s="17"/>
    </row>
    <row r="24" ht="14.25" customHeight="1">
      <c r="A24" s="36" t="s">
        <v>70</v>
      </c>
      <c r="B24" s="75"/>
      <c r="C24" s="90"/>
      <c r="D24" s="9"/>
      <c r="E24" s="35"/>
      <c r="F24" s="12"/>
      <c r="G24" s="12"/>
      <c r="H24" s="13"/>
      <c r="I24" s="14"/>
      <c r="J24" s="15"/>
      <c r="N24" s="17"/>
    </row>
    <row r="25" ht="14.25" customHeight="1">
      <c r="A25" s="36" t="s">
        <v>71</v>
      </c>
      <c r="B25" s="75"/>
      <c r="C25" s="90"/>
      <c r="D25" s="7"/>
      <c r="E25" s="35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116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/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/>
      <c r="H29" s="13"/>
      <c r="I29" s="14"/>
      <c r="N29" s="17"/>
    </row>
    <row r="30" ht="14.25" customHeight="1">
      <c r="E30" s="6">
        <f>SUM(E3:E29)*1.21</f>
        <v>905.0316</v>
      </c>
      <c r="N30" s="17"/>
    </row>
    <row r="31" ht="14.25" customHeight="1">
      <c r="B31" s="28"/>
      <c r="D31" s="29"/>
      <c r="N31" s="17"/>
    </row>
    <row r="32" ht="14.25" customHeight="1">
      <c r="B32" s="28"/>
      <c r="D32" s="28"/>
      <c r="N32" s="17"/>
    </row>
    <row r="33" ht="14.25" customHeight="1">
      <c r="B33" s="28"/>
      <c r="D33" s="29"/>
      <c r="N33" s="17"/>
    </row>
    <row r="34" ht="14.25" customHeight="1">
      <c r="B34" s="28"/>
      <c r="D34" s="28"/>
      <c r="N34" s="17"/>
    </row>
    <row r="35" ht="14.25" customHeight="1">
      <c r="B35" s="28" t="s">
        <v>89</v>
      </c>
      <c r="D35" s="29">
        <v>3.0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2.0</v>
      </c>
      <c r="N37" s="17"/>
    </row>
    <row r="38" ht="14.25" customHeight="1">
      <c r="B38" s="28" t="s">
        <v>92</v>
      </c>
      <c r="D38" s="30">
        <f>+D37*D36*D35</f>
        <v>6</v>
      </c>
      <c r="N38" s="17"/>
    </row>
    <row r="39" ht="14.25" customHeight="1">
      <c r="B39" s="28" t="s">
        <v>93</v>
      </c>
      <c r="D39" s="30">
        <f>+D38*3600</f>
        <v>21600</v>
      </c>
      <c r="N39" s="17"/>
    </row>
    <row r="40" ht="14.25" customHeight="1">
      <c r="B40" s="28" t="s">
        <v>4</v>
      </c>
      <c r="D40" s="31">
        <f>E30</f>
        <v>905.0316</v>
      </c>
    </row>
    <row r="41" ht="14.25" customHeight="1">
      <c r="B41" s="28" t="s">
        <v>94</v>
      </c>
      <c r="D41" s="32">
        <f>+D39/D40</f>
        <v>23.86656996</v>
      </c>
      <c r="E41" s="28" t="s">
        <v>95</v>
      </c>
      <c r="F41" s="6">
        <f>D41*0.9</f>
        <v>21.47991297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317.7</v>
      </c>
    </row>
    <row r="46" ht="14.25" customHeight="1">
      <c r="B46" s="28" t="s">
        <v>95</v>
      </c>
      <c r="D46" s="33">
        <f>+D39/D45</f>
        <v>67.98866856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57.79036827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24</v>
      </c>
      <c r="B3" s="162" t="s">
        <v>662</v>
      </c>
      <c r="C3" s="9"/>
      <c r="D3" s="9"/>
      <c r="E3" s="10">
        <v>10.4</v>
      </c>
      <c r="F3" s="12"/>
      <c r="G3" s="12"/>
      <c r="H3" s="13"/>
      <c r="I3" s="14"/>
      <c r="J3" s="15"/>
      <c r="K3" s="5"/>
    </row>
    <row r="4" ht="14.25" customHeight="1">
      <c r="A4" s="7" t="s">
        <v>25</v>
      </c>
      <c r="B4" s="162" t="s">
        <v>685</v>
      </c>
      <c r="C4" s="9"/>
      <c r="D4" s="9"/>
      <c r="E4" s="10">
        <v>30.9</v>
      </c>
      <c r="F4" s="12"/>
      <c r="G4" s="12"/>
      <c r="H4" s="13"/>
      <c r="I4" s="14"/>
      <c r="J4" s="15"/>
      <c r="K4" s="5"/>
    </row>
    <row r="5" ht="14.25" customHeight="1">
      <c r="A5" s="7" t="s">
        <v>28</v>
      </c>
      <c r="B5" s="162" t="s">
        <v>905</v>
      </c>
      <c r="C5" s="9"/>
      <c r="D5" s="9"/>
      <c r="E5" s="10">
        <v>25.5</v>
      </c>
      <c r="F5" s="36"/>
      <c r="G5" s="12"/>
      <c r="H5" s="13"/>
      <c r="I5" s="14"/>
      <c r="J5" s="15"/>
      <c r="K5" s="5"/>
      <c r="P5" s="19"/>
    </row>
    <row r="6" ht="14.25" customHeight="1">
      <c r="A6" s="36" t="s">
        <v>32</v>
      </c>
      <c r="B6" s="162" t="s">
        <v>483</v>
      </c>
      <c r="C6" s="9"/>
      <c r="D6" s="9"/>
      <c r="E6" s="10">
        <v>42.0</v>
      </c>
      <c r="F6" s="36"/>
      <c r="G6" s="12"/>
      <c r="H6" s="13"/>
      <c r="I6" s="14"/>
      <c r="J6" s="15"/>
      <c r="K6" s="5"/>
      <c r="P6" s="19"/>
    </row>
    <row r="7" ht="14.25" customHeight="1">
      <c r="A7" s="36" t="s">
        <v>34</v>
      </c>
      <c r="B7" s="162" t="s">
        <v>683</v>
      </c>
      <c r="C7" s="9"/>
      <c r="D7" s="9"/>
      <c r="E7" s="10">
        <v>92.5</v>
      </c>
      <c r="F7" s="12"/>
      <c r="G7" s="12"/>
      <c r="H7" s="13"/>
      <c r="I7" s="14"/>
      <c r="J7" s="15"/>
      <c r="K7" s="5"/>
      <c r="P7" s="19"/>
    </row>
    <row r="8" ht="14.25" customHeight="1">
      <c r="A8" s="7" t="s">
        <v>36</v>
      </c>
      <c r="B8" s="162" t="s">
        <v>907</v>
      </c>
      <c r="C8" s="9"/>
      <c r="D8" s="9"/>
      <c r="E8" s="10">
        <v>94.8</v>
      </c>
      <c r="F8" s="36"/>
      <c r="G8" s="12"/>
      <c r="H8" s="13"/>
      <c r="I8" s="14"/>
      <c r="J8" s="15"/>
      <c r="K8" s="5"/>
      <c r="P8" s="19"/>
    </row>
    <row r="9" ht="14.25" customHeight="1">
      <c r="A9" s="7" t="s">
        <v>46</v>
      </c>
      <c r="B9" s="162" t="s">
        <v>795</v>
      </c>
      <c r="C9" s="9"/>
      <c r="D9" s="9"/>
      <c r="E9" s="10">
        <v>126.5</v>
      </c>
      <c r="F9" s="36"/>
      <c r="G9" s="20"/>
      <c r="H9" s="13"/>
      <c r="I9" s="14"/>
      <c r="J9" s="15"/>
      <c r="P9" s="19"/>
    </row>
    <row r="10" ht="14.25" customHeight="1">
      <c r="A10" s="7" t="s">
        <v>50</v>
      </c>
      <c r="B10" s="162" t="s">
        <v>686</v>
      </c>
      <c r="C10" s="90"/>
      <c r="D10" s="9"/>
      <c r="E10" s="10">
        <v>56.1</v>
      </c>
      <c r="F10" s="36"/>
      <c r="G10" s="12"/>
      <c r="H10" s="13"/>
      <c r="I10" s="14"/>
      <c r="J10" s="15"/>
    </row>
    <row r="11" ht="14.25" customHeight="1">
      <c r="A11" s="7" t="s">
        <v>52</v>
      </c>
      <c r="B11" s="162" t="s">
        <v>909</v>
      </c>
      <c r="C11" s="90"/>
      <c r="D11" s="9"/>
      <c r="E11" s="10">
        <v>28.3</v>
      </c>
      <c r="F11" s="36"/>
      <c r="G11" s="12"/>
      <c r="H11" s="13"/>
      <c r="I11" s="14"/>
      <c r="J11" s="15"/>
    </row>
    <row r="12" ht="14.25" customHeight="1">
      <c r="A12" s="7" t="s">
        <v>54</v>
      </c>
      <c r="B12" s="163" t="s">
        <v>903</v>
      </c>
      <c r="C12" s="124"/>
      <c r="D12" s="124"/>
      <c r="E12" s="122">
        <v>17.1</v>
      </c>
      <c r="F12" s="36"/>
      <c r="G12" s="20"/>
      <c r="H12" s="13"/>
      <c r="I12" s="14"/>
      <c r="J12" s="15"/>
    </row>
    <row r="13" ht="14.25" customHeight="1">
      <c r="A13" s="36" t="s">
        <v>56</v>
      </c>
      <c r="B13" s="163" t="s">
        <v>906</v>
      </c>
      <c r="C13" s="124"/>
      <c r="D13" s="124"/>
      <c r="E13" s="122">
        <v>159.1</v>
      </c>
      <c r="F13" s="36"/>
      <c r="G13" s="20"/>
      <c r="H13" s="13"/>
      <c r="I13" s="14"/>
      <c r="J13" s="15"/>
    </row>
    <row r="14" ht="14.25" customHeight="1">
      <c r="A14" s="36" t="s">
        <v>57</v>
      </c>
      <c r="B14" s="164" t="s">
        <v>908</v>
      </c>
      <c r="E14" s="92">
        <v>22.4</v>
      </c>
      <c r="F14" s="36"/>
      <c r="G14" s="12"/>
      <c r="H14" s="13"/>
      <c r="I14" s="14"/>
      <c r="J14" s="15"/>
    </row>
    <row r="15" ht="14.25" customHeight="1">
      <c r="A15" s="36" t="s">
        <v>60</v>
      </c>
      <c r="B15" s="165" t="s">
        <v>910</v>
      </c>
      <c r="C15" s="90"/>
      <c r="D15" s="9"/>
      <c r="E15" s="10">
        <v>205.9</v>
      </c>
      <c r="F15" s="36"/>
      <c r="G15" s="12"/>
      <c r="H15" s="13"/>
      <c r="I15" s="14"/>
      <c r="J15" s="15"/>
    </row>
    <row r="16" ht="14.25" customHeight="1">
      <c r="A16" s="36" t="s">
        <v>63</v>
      </c>
      <c r="B16" s="166" t="s">
        <v>911</v>
      </c>
      <c r="C16" s="90"/>
      <c r="D16" s="9"/>
      <c r="E16" s="10">
        <v>326.7</v>
      </c>
      <c r="F16" s="36"/>
      <c r="G16" s="12"/>
      <c r="H16" s="13"/>
      <c r="I16" s="14"/>
      <c r="J16" s="15"/>
    </row>
    <row r="17" ht="14.25" customHeight="1">
      <c r="A17" s="36" t="s">
        <v>66</v>
      </c>
      <c r="B17" s="165" t="s">
        <v>912</v>
      </c>
      <c r="C17" s="90"/>
      <c r="D17" s="9"/>
      <c r="E17" s="10">
        <v>455.4</v>
      </c>
      <c r="F17" s="12"/>
      <c r="G17" s="12"/>
      <c r="H17" s="13"/>
      <c r="I17" s="14"/>
      <c r="J17" s="15"/>
    </row>
    <row r="18" ht="14.25" customHeight="1">
      <c r="A18" s="36" t="s">
        <v>68</v>
      </c>
      <c r="B18" s="166" t="s">
        <v>913</v>
      </c>
      <c r="C18" s="90"/>
      <c r="D18" s="7"/>
      <c r="E18" s="10">
        <v>229.5</v>
      </c>
      <c r="F18" s="36"/>
      <c r="G18" s="20"/>
      <c r="H18" s="13"/>
      <c r="I18" s="14"/>
      <c r="J18" s="15"/>
      <c r="N18" s="17"/>
    </row>
    <row r="19" ht="14.25" customHeight="1">
      <c r="A19" s="36" t="s">
        <v>70</v>
      </c>
      <c r="B19" s="165" t="s">
        <v>675</v>
      </c>
      <c r="C19" s="90"/>
      <c r="D19" s="9"/>
      <c r="E19" s="10">
        <v>142.6</v>
      </c>
      <c r="F19" s="12"/>
      <c r="G19" s="12"/>
      <c r="H19" s="13"/>
      <c r="I19" s="14"/>
      <c r="J19" s="15"/>
      <c r="N19" s="17"/>
    </row>
    <row r="20" ht="14.25" customHeight="1">
      <c r="A20" s="36" t="s">
        <v>71</v>
      </c>
      <c r="B20" s="75"/>
      <c r="C20" s="90"/>
      <c r="D20" s="7"/>
      <c r="E20" s="35"/>
      <c r="F20" s="12"/>
      <c r="G20" s="12"/>
      <c r="H20" s="13"/>
      <c r="I20" s="14"/>
      <c r="J20" s="15"/>
      <c r="N20" s="17"/>
    </row>
    <row r="21" ht="14.25" customHeight="1">
      <c r="A21" s="7" t="s">
        <v>75</v>
      </c>
      <c r="B21" s="116"/>
      <c r="C21" s="9"/>
      <c r="D21" s="9"/>
      <c r="E21" s="10"/>
      <c r="F21" s="12"/>
      <c r="G21" s="12"/>
      <c r="H21" s="13"/>
      <c r="I21" s="14"/>
      <c r="J21" s="15"/>
      <c r="N21" s="17"/>
    </row>
    <row r="22" ht="14.25" customHeight="1">
      <c r="A22" s="7" t="s">
        <v>76</v>
      </c>
      <c r="C22" s="9"/>
      <c r="D22" s="9"/>
      <c r="E22" s="10"/>
      <c r="F22" s="12"/>
      <c r="G22" s="12"/>
      <c r="H22" s="13"/>
      <c r="I22" s="14"/>
      <c r="J22" s="15"/>
      <c r="N22" s="17"/>
    </row>
    <row r="23" ht="14.25" customHeight="1">
      <c r="A23" s="9" t="s">
        <v>380</v>
      </c>
      <c r="B23" s="49"/>
      <c r="C23" s="92"/>
      <c r="D23" s="9"/>
      <c r="E23" s="10"/>
      <c r="F23" s="12"/>
      <c r="G23" s="12"/>
      <c r="H23" s="13"/>
      <c r="I23" s="14"/>
      <c r="N23" s="17"/>
    </row>
    <row r="24" ht="14.25" customHeight="1">
      <c r="A24" s="9" t="s">
        <v>77</v>
      </c>
      <c r="B24" s="49"/>
      <c r="C24" s="9"/>
      <c r="D24" s="7"/>
      <c r="E24" s="10"/>
      <c r="F24" s="12"/>
      <c r="G24" s="12"/>
      <c r="H24" s="13"/>
      <c r="I24" s="14"/>
      <c r="N24" s="17"/>
    </row>
    <row r="25" ht="14.25" customHeight="1">
      <c r="E25" s="16">
        <f>SUM(E3:E24)</f>
        <v>2065.7</v>
      </c>
      <c r="N25" s="17"/>
    </row>
    <row r="26" ht="14.25" customHeight="1">
      <c r="B26" s="28"/>
      <c r="D26" s="29"/>
      <c r="N26" s="17"/>
    </row>
    <row r="27" ht="14.25" customHeight="1">
      <c r="B27" s="28"/>
      <c r="D27" s="28"/>
      <c r="N27" s="17"/>
    </row>
    <row r="28" ht="14.25" customHeight="1">
      <c r="B28" s="28"/>
      <c r="D28" s="29"/>
      <c r="N28" s="17"/>
    </row>
    <row r="29" ht="14.25" customHeight="1">
      <c r="B29" s="28"/>
      <c r="D29" s="28"/>
      <c r="N29" s="17"/>
    </row>
    <row r="30" ht="14.25" customHeight="1">
      <c r="B30" s="28" t="s">
        <v>89</v>
      </c>
      <c r="D30" s="29">
        <v>3.0</v>
      </c>
      <c r="N30" s="17"/>
    </row>
    <row r="31" ht="14.25" customHeight="1">
      <c r="B31" s="28" t="s">
        <v>90</v>
      </c>
      <c r="D31" s="29">
        <v>1.0</v>
      </c>
      <c r="N31" s="17"/>
    </row>
    <row r="32" ht="14.25" customHeight="1">
      <c r="B32" s="28" t="s">
        <v>91</v>
      </c>
      <c r="D32" s="29">
        <v>1.0</v>
      </c>
      <c r="N32" s="17"/>
    </row>
    <row r="33" ht="14.25" customHeight="1">
      <c r="B33" s="28" t="s">
        <v>92</v>
      </c>
      <c r="D33" s="30">
        <f>+D32*D31*D30</f>
        <v>3</v>
      </c>
      <c r="N33" s="17"/>
    </row>
    <row r="34" ht="14.25" customHeight="1">
      <c r="B34" s="28" t="s">
        <v>93</v>
      </c>
      <c r="D34" s="30">
        <f>+D33*3600</f>
        <v>10800</v>
      </c>
      <c r="N34" s="17"/>
    </row>
    <row r="35" ht="14.25" customHeight="1">
      <c r="B35" s="28" t="s">
        <v>4</v>
      </c>
      <c r="D35" s="31">
        <f>E25</f>
        <v>2065.7</v>
      </c>
    </row>
    <row r="36" ht="14.25" customHeight="1">
      <c r="B36" s="28" t="s">
        <v>94</v>
      </c>
      <c r="D36" s="32">
        <f>+D34/D35</f>
        <v>5.228251924</v>
      </c>
      <c r="E36" s="28" t="s">
        <v>95</v>
      </c>
      <c r="F36" s="6">
        <f>D36*0.9</f>
        <v>4.705426732</v>
      </c>
    </row>
    <row r="37" ht="14.25" customHeight="1">
      <c r="B37" s="28"/>
      <c r="D37" s="28"/>
    </row>
    <row r="38" ht="14.25" customHeight="1">
      <c r="B38" s="28" t="s">
        <v>96</v>
      </c>
      <c r="D38" s="28" t="s">
        <v>97</v>
      </c>
    </row>
    <row r="39" ht="14.25" customHeight="1">
      <c r="B39" s="28" t="s">
        <v>98</v>
      </c>
      <c r="D39" s="29">
        <v>105.9</v>
      </c>
    </row>
    <row r="40" ht="14.25" customHeight="1">
      <c r="B40" s="28" t="s">
        <v>99</v>
      </c>
      <c r="D40" s="29">
        <f>D39*D30</f>
        <v>317.7</v>
      </c>
    </row>
    <row r="41" ht="14.25" customHeight="1">
      <c r="B41" s="28" t="s">
        <v>95</v>
      </c>
      <c r="D41" s="33">
        <f>+D34/D40</f>
        <v>33.99433428</v>
      </c>
    </row>
    <row r="42" ht="14.25" customHeight="1">
      <c r="B42" s="28"/>
      <c r="D42" s="28"/>
    </row>
    <row r="43" ht="14.25" customHeight="1">
      <c r="B43" s="28" t="s">
        <v>100</v>
      </c>
      <c r="D43" s="33">
        <f>+D41*0.85</f>
        <v>28.89518414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autoFilter ref="$A$2:$H$25"/>
  <printOptions/>
  <pageMargins bottom="0.75" footer="0.0" header="0.0" left="0.7" right="0.7" top="0.75"/>
  <pageSetup scale="70" orientation="landscape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62" t="s">
        <v>901</v>
      </c>
      <c r="C3" s="9"/>
      <c r="D3" s="9"/>
      <c r="E3" s="10">
        <v>90.2</v>
      </c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61" t="s">
        <v>902</v>
      </c>
      <c r="C4" s="9"/>
      <c r="D4" s="9"/>
      <c r="E4" s="35">
        <v>44.285999999999994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61" t="s">
        <v>904</v>
      </c>
      <c r="C5" s="9"/>
      <c r="D5" s="9"/>
      <c r="E5" s="35">
        <v>72.102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61" t="s">
        <v>662</v>
      </c>
      <c r="C6" s="9"/>
      <c r="D6" s="9"/>
      <c r="E6" s="35">
        <v>8.54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61" t="s">
        <v>685</v>
      </c>
      <c r="C7" s="9"/>
      <c r="D7" s="9"/>
      <c r="E7" s="10">
        <v>25.3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61" t="s">
        <v>905</v>
      </c>
      <c r="C8" s="9"/>
      <c r="D8" s="9"/>
      <c r="E8" s="35">
        <v>20.862000000000002</v>
      </c>
      <c r="F8" s="36"/>
      <c r="G8" s="12"/>
      <c r="H8" s="13"/>
      <c r="I8" s="14"/>
      <c r="J8" s="15"/>
      <c r="K8" s="5"/>
      <c r="P8" s="19"/>
    </row>
    <row r="9" ht="14.25" customHeight="1">
      <c r="A9" s="36" t="s">
        <v>32</v>
      </c>
      <c r="B9" s="61" t="s">
        <v>483</v>
      </c>
      <c r="C9" s="9"/>
      <c r="D9" s="9"/>
      <c r="E9" s="35">
        <v>34.403999999999996</v>
      </c>
      <c r="F9" s="36"/>
      <c r="G9" s="12"/>
      <c r="H9" s="13"/>
      <c r="I9" s="14"/>
      <c r="J9" s="15"/>
      <c r="K9" s="5"/>
      <c r="P9" s="19"/>
    </row>
    <row r="10" ht="14.25" customHeight="1">
      <c r="A10" s="36" t="s">
        <v>34</v>
      </c>
      <c r="B10" s="61" t="s">
        <v>683</v>
      </c>
      <c r="C10" s="9"/>
      <c r="D10" s="9"/>
      <c r="E10" s="35">
        <v>75.762</v>
      </c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61" t="s">
        <v>907</v>
      </c>
      <c r="C11" s="9"/>
      <c r="D11" s="9"/>
      <c r="E11" s="35">
        <v>77.714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61" t="s">
        <v>758</v>
      </c>
      <c r="C12" s="9"/>
      <c r="D12" s="9"/>
      <c r="E12" s="35">
        <v>111.63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61" t="s">
        <v>675</v>
      </c>
      <c r="C13" s="9"/>
      <c r="D13" s="9"/>
      <c r="E13" s="35">
        <v>78.08</v>
      </c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61" t="s">
        <v>795</v>
      </c>
      <c r="C14" s="9"/>
      <c r="D14" s="9"/>
      <c r="E14" s="35">
        <v>103.7</v>
      </c>
      <c r="F14" s="36"/>
      <c r="G14" s="20"/>
      <c r="H14" s="13"/>
      <c r="I14" s="14"/>
      <c r="J14" s="15"/>
      <c r="P14" s="19"/>
    </row>
    <row r="15" ht="14.25" customHeight="1">
      <c r="A15" s="7" t="s">
        <v>50</v>
      </c>
      <c r="B15" s="61" t="s">
        <v>686</v>
      </c>
      <c r="C15" s="90"/>
      <c r="D15" s="9"/>
      <c r="E15" s="35">
        <v>45.994</v>
      </c>
      <c r="F15" s="36"/>
      <c r="G15" s="12"/>
      <c r="H15" s="13"/>
      <c r="I15" s="14"/>
      <c r="J15" s="15"/>
    </row>
    <row r="16" ht="14.25" customHeight="1">
      <c r="A16" s="7" t="s">
        <v>52</v>
      </c>
      <c r="B16" s="61" t="s">
        <v>909</v>
      </c>
      <c r="C16" s="90"/>
      <c r="D16" s="9"/>
      <c r="E16" s="35">
        <v>28.182000000000002</v>
      </c>
      <c r="F16" s="36"/>
      <c r="G16" s="12"/>
      <c r="H16" s="13"/>
      <c r="I16" s="14"/>
      <c r="J16" s="15"/>
    </row>
    <row r="17" ht="14.25" customHeight="1">
      <c r="A17" s="7" t="s">
        <v>54</v>
      </c>
      <c r="B17" s="155" t="s">
        <v>903</v>
      </c>
      <c r="C17" s="124"/>
      <c r="D17" s="124"/>
      <c r="E17" s="155">
        <v>14.0</v>
      </c>
      <c r="F17" s="36"/>
      <c r="G17" s="20"/>
      <c r="H17" s="13"/>
      <c r="I17" s="14"/>
      <c r="J17" s="15"/>
    </row>
    <row r="18" ht="14.25" customHeight="1">
      <c r="A18" s="36" t="s">
        <v>56</v>
      </c>
      <c r="B18" s="155" t="s">
        <v>906</v>
      </c>
      <c r="C18" s="124"/>
      <c r="D18" s="124"/>
      <c r="E18" s="155">
        <v>130.4</v>
      </c>
      <c r="F18" s="36"/>
      <c r="G18" s="20"/>
      <c r="H18" s="13"/>
      <c r="I18" s="14"/>
      <c r="J18" s="15"/>
    </row>
    <row r="19" ht="14.25" customHeight="1">
      <c r="A19" s="36" t="s">
        <v>57</v>
      </c>
      <c r="B19" s="26" t="s">
        <v>908</v>
      </c>
      <c r="E19" s="26">
        <v>18.4</v>
      </c>
      <c r="F19" s="36"/>
      <c r="G19" s="12"/>
      <c r="H19" s="13"/>
      <c r="I19" s="14"/>
      <c r="J19" s="15"/>
    </row>
    <row r="20" ht="14.25" customHeight="1">
      <c r="A20" s="36" t="s">
        <v>60</v>
      </c>
      <c r="B20" s="85" t="s">
        <v>914</v>
      </c>
      <c r="C20" s="90"/>
      <c r="D20" s="9" t="s">
        <v>12</v>
      </c>
      <c r="E20" s="10">
        <v>78.1</v>
      </c>
      <c r="F20" s="36"/>
      <c r="G20" s="12"/>
      <c r="H20" s="13"/>
      <c r="I20" s="14" t="s">
        <v>915</v>
      </c>
      <c r="J20" s="15"/>
    </row>
    <row r="21" ht="14.25" customHeight="1">
      <c r="A21" s="36" t="s">
        <v>63</v>
      </c>
      <c r="B21" s="167" t="s">
        <v>916</v>
      </c>
      <c r="C21" s="90"/>
      <c r="D21" s="9" t="s">
        <v>12</v>
      </c>
      <c r="E21" s="10">
        <v>38.6</v>
      </c>
      <c r="F21" s="36"/>
      <c r="G21" s="12"/>
      <c r="H21" s="13"/>
      <c r="I21" s="14" t="s">
        <v>915</v>
      </c>
      <c r="J21" s="15"/>
    </row>
    <row r="22" ht="14.25" customHeight="1">
      <c r="A22" s="36" t="s">
        <v>66</v>
      </c>
      <c r="B22" s="75"/>
      <c r="C22" s="90"/>
      <c r="D22" s="9"/>
      <c r="E22" s="35"/>
      <c r="F22" s="12"/>
      <c r="G22" s="12"/>
      <c r="H22" s="13"/>
      <c r="I22" s="14"/>
      <c r="J22" s="15"/>
    </row>
    <row r="23" ht="14.25" customHeight="1">
      <c r="A23" s="36" t="s">
        <v>68</v>
      </c>
      <c r="B23" s="74"/>
      <c r="C23" s="90"/>
      <c r="D23" s="7"/>
      <c r="E23" s="35"/>
      <c r="F23" s="36"/>
      <c r="G23" s="20"/>
      <c r="H23" s="13"/>
      <c r="I23" s="14"/>
      <c r="J23" s="15"/>
    </row>
    <row r="24" ht="14.25" customHeight="1">
      <c r="A24" s="36" t="s">
        <v>70</v>
      </c>
      <c r="B24" s="75"/>
      <c r="C24" s="90"/>
      <c r="D24" s="9"/>
      <c r="E24" s="35"/>
      <c r="F24" s="12"/>
      <c r="G24" s="12"/>
      <c r="H24" s="13"/>
      <c r="I24" s="14"/>
      <c r="J24" s="15"/>
      <c r="N24" s="17"/>
    </row>
    <row r="25" ht="14.25" customHeight="1">
      <c r="A25" s="36" t="s">
        <v>71</v>
      </c>
      <c r="B25" s="75"/>
      <c r="C25" s="90"/>
      <c r="D25" s="7"/>
      <c r="E25" s="35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116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/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/>
      <c r="H29" s="13"/>
      <c r="I29" s="14"/>
      <c r="N29" s="17"/>
    </row>
    <row r="30" ht="14.25" customHeight="1">
      <c r="E30" s="6">
        <f>SUM(E3:E29)*1.21</f>
        <v>1326.46976</v>
      </c>
      <c r="N30" s="17"/>
    </row>
    <row r="31" ht="14.25" customHeight="1">
      <c r="B31" s="28"/>
      <c r="D31" s="29"/>
      <c r="N31" s="17"/>
    </row>
    <row r="32" ht="14.25" customHeight="1">
      <c r="B32" s="28"/>
      <c r="D32" s="28"/>
      <c r="N32" s="17"/>
    </row>
    <row r="33" ht="14.25" customHeight="1">
      <c r="B33" s="28"/>
      <c r="D33" s="29"/>
      <c r="N33" s="17"/>
    </row>
    <row r="34" ht="14.25" customHeight="1">
      <c r="B34" s="28"/>
      <c r="D34" s="28"/>
      <c r="N34" s="17"/>
    </row>
    <row r="35" ht="14.25" customHeight="1">
      <c r="B35" s="28" t="s">
        <v>89</v>
      </c>
      <c r="D35" s="29">
        <v>4.0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4.0</v>
      </c>
      <c r="N37" s="17"/>
    </row>
    <row r="38" ht="14.25" customHeight="1">
      <c r="B38" s="28" t="s">
        <v>92</v>
      </c>
      <c r="D38" s="30">
        <f>+D37*D36*D35</f>
        <v>16</v>
      </c>
      <c r="N38" s="17"/>
    </row>
    <row r="39" ht="14.25" customHeight="1">
      <c r="B39" s="28" t="s">
        <v>93</v>
      </c>
      <c r="D39" s="30">
        <f>+D38*3600</f>
        <v>57600</v>
      </c>
      <c r="N39" s="17"/>
    </row>
    <row r="40" ht="14.25" customHeight="1">
      <c r="B40" s="28" t="s">
        <v>4</v>
      </c>
      <c r="D40" s="31">
        <f>E30</f>
        <v>1326.46976</v>
      </c>
    </row>
    <row r="41" ht="14.25" customHeight="1">
      <c r="B41" s="28" t="s">
        <v>94</v>
      </c>
      <c r="D41" s="32">
        <f>+D39/D40</f>
        <v>43.42353044</v>
      </c>
      <c r="E41" s="28" t="s">
        <v>95</v>
      </c>
      <c r="F41" s="6">
        <f>D41*0.9</f>
        <v>39.0811774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423.6</v>
      </c>
    </row>
    <row r="46" ht="14.25" customHeight="1">
      <c r="B46" s="28" t="s">
        <v>95</v>
      </c>
      <c r="D46" s="33">
        <f>+D39/D45</f>
        <v>135.9773371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115.5807365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scale="70" orientation="landscape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62" t="s">
        <v>901</v>
      </c>
      <c r="C3" s="9"/>
      <c r="D3" s="9"/>
      <c r="E3" s="35">
        <v>9.76</v>
      </c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61" t="s">
        <v>902</v>
      </c>
      <c r="C4" s="9"/>
      <c r="D4" s="9"/>
      <c r="E4" s="35">
        <v>44.285999999999994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61" t="s">
        <v>904</v>
      </c>
      <c r="C5" s="9"/>
      <c r="D5" s="9"/>
      <c r="E5" s="35">
        <v>72.102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61" t="s">
        <v>662</v>
      </c>
      <c r="C6" s="9"/>
      <c r="D6" s="9"/>
      <c r="E6" s="35">
        <v>8.54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61" t="s">
        <v>685</v>
      </c>
      <c r="C7" s="9"/>
      <c r="D7" s="9"/>
      <c r="E7" s="35">
        <v>18.544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61" t="s">
        <v>905</v>
      </c>
      <c r="C8" s="9"/>
      <c r="D8" s="9"/>
      <c r="E8" s="35">
        <v>20.862000000000002</v>
      </c>
      <c r="F8" s="36"/>
      <c r="G8" s="12"/>
      <c r="H8" s="13"/>
      <c r="I8" s="14"/>
      <c r="J8" s="15"/>
      <c r="K8" s="5"/>
      <c r="P8" s="19"/>
    </row>
    <row r="9" ht="14.25" customHeight="1">
      <c r="A9" s="36" t="s">
        <v>32</v>
      </c>
      <c r="B9" s="61" t="s">
        <v>483</v>
      </c>
      <c r="C9" s="9"/>
      <c r="D9" s="9"/>
      <c r="E9" s="35">
        <v>34.403999999999996</v>
      </c>
      <c r="F9" s="36"/>
      <c r="G9" s="12"/>
      <c r="H9" s="13"/>
      <c r="I9" s="14"/>
      <c r="J9" s="15"/>
      <c r="K9" s="5"/>
      <c r="P9" s="19"/>
    </row>
    <row r="10" ht="14.25" customHeight="1">
      <c r="A10" s="36" t="s">
        <v>34</v>
      </c>
      <c r="B10" s="61" t="s">
        <v>683</v>
      </c>
      <c r="C10" s="9"/>
      <c r="D10" s="9"/>
      <c r="E10" s="35">
        <v>75.762</v>
      </c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61" t="s">
        <v>907</v>
      </c>
      <c r="C11" s="9"/>
      <c r="D11" s="9"/>
      <c r="E11" s="35">
        <v>77.714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61" t="s">
        <v>758</v>
      </c>
      <c r="C12" s="9"/>
      <c r="D12" s="9"/>
      <c r="E12" s="35">
        <v>111.63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61" t="s">
        <v>675</v>
      </c>
      <c r="C13" s="9"/>
      <c r="D13" s="9"/>
      <c r="E13" s="35">
        <v>78.08</v>
      </c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61" t="s">
        <v>795</v>
      </c>
      <c r="C14" s="9"/>
      <c r="D14" s="9"/>
      <c r="E14" s="35">
        <v>103.7</v>
      </c>
      <c r="F14" s="36"/>
      <c r="G14" s="20"/>
      <c r="H14" s="13"/>
      <c r="I14" s="14"/>
      <c r="J14" s="15"/>
      <c r="P14" s="19"/>
    </row>
    <row r="15" ht="14.25" customHeight="1">
      <c r="A15" s="7" t="s">
        <v>50</v>
      </c>
      <c r="B15" s="61" t="s">
        <v>686</v>
      </c>
      <c r="C15" s="90"/>
      <c r="D15" s="9"/>
      <c r="E15" s="35">
        <v>45.994</v>
      </c>
      <c r="F15" s="36"/>
      <c r="G15" s="12"/>
      <c r="H15" s="13"/>
      <c r="I15" s="14"/>
      <c r="J15" s="15"/>
    </row>
    <row r="16" ht="14.25" customHeight="1">
      <c r="A16" s="7" t="s">
        <v>52</v>
      </c>
      <c r="B16" s="99" t="s">
        <v>909</v>
      </c>
      <c r="C16" s="117"/>
      <c r="D16" s="93"/>
      <c r="E16" s="127">
        <v>28.182000000000002</v>
      </c>
      <c r="F16" s="36"/>
      <c r="G16" s="12"/>
      <c r="H16" s="13"/>
      <c r="I16" s="14"/>
      <c r="J16" s="15"/>
    </row>
    <row r="17" ht="14.25" customHeight="1">
      <c r="A17" s="36" t="s">
        <v>54</v>
      </c>
      <c r="B17" s="26" t="s">
        <v>908</v>
      </c>
      <c r="E17" s="26">
        <v>18.4</v>
      </c>
      <c r="F17" s="100"/>
      <c r="G17" s="20"/>
      <c r="H17" s="13"/>
      <c r="I17" s="14"/>
      <c r="J17" s="15"/>
    </row>
    <row r="18" ht="14.25" customHeight="1">
      <c r="A18" s="36" t="s">
        <v>56</v>
      </c>
      <c r="B18" s="85" t="s">
        <v>914</v>
      </c>
      <c r="C18" s="90"/>
      <c r="D18" s="9" t="s">
        <v>12</v>
      </c>
      <c r="E18" s="10">
        <v>78.1</v>
      </c>
      <c r="F18" s="100"/>
      <c r="G18" s="20"/>
      <c r="H18" s="13"/>
      <c r="I18" s="14"/>
      <c r="J18" s="15"/>
    </row>
    <row r="19" ht="14.25" customHeight="1">
      <c r="A19" s="36" t="s">
        <v>57</v>
      </c>
      <c r="B19" s="167" t="s">
        <v>916</v>
      </c>
      <c r="C19" s="90"/>
      <c r="D19" s="9" t="s">
        <v>12</v>
      </c>
      <c r="E19" s="10">
        <v>38.6</v>
      </c>
      <c r="F19" s="36"/>
      <c r="G19" s="12"/>
      <c r="H19" s="13"/>
      <c r="I19" s="14"/>
      <c r="J19" s="15"/>
    </row>
    <row r="20" ht="14.25" customHeight="1">
      <c r="A20" s="36" t="s">
        <v>60</v>
      </c>
      <c r="B20" s="75"/>
      <c r="C20" s="90"/>
      <c r="D20" s="9"/>
      <c r="E20" s="35"/>
      <c r="F20" s="36"/>
      <c r="G20" s="12"/>
      <c r="H20" s="13"/>
      <c r="I20" s="14"/>
      <c r="J20" s="15"/>
    </row>
    <row r="21" ht="14.25" customHeight="1">
      <c r="A21" s="36" t="s">
        <v>63</v>
      </c>
      <c r="B21" s="68"/>
      <c r="C21" s="90"/>
      <c r="D21" s="9"/>
      <c r="E21" s="35"/>
      <c r="F21" s="36"/>
      <c r="G21" s="12"/>
      <c r="H21" s="13"/>
      <c r="I21" s="14"/>
      <c r="J21" s="15"/>
    </row>
    <row r="22" ht="14.25" customHeight="1">
      <c r="A22" s="36" t="s">
        <v>66</v>
      </c>
      <c r="B22" s="75"/>
      <c r="C22" s="90"/>
      <c r="D22" s="9"/>
      <c r="E22" s="35"/>
      <c r="F22" s="12"/>
      <c r="G22" s="12"/>
      <c r="H22" s="13"/>
      <c r="I22" s="14"/>
      <c r="J22" s="15"/>
    </row>
    <row r="23" ht="14.25" customHeight="1">
      <c r="A23" s="36" t="s">
        <v>68</v>
      </c>
      <c r="B23" s="74"/>
      <c r="C23" s="90"/>
      <c r="D23" s="7"/>
      <c r="E23" s="35"/>
      <c r="F23" s="36"/>
      <c r="G23" s="20"/>
      <c r="H23" s="13"/>
      <c r="I23" s="14"/>
      <c r="J23" s="15"/>
      <c r="N23" s="17"/>
    </row>
    <row r="24" ht="14.25" customHeight="1">
      <c r="A24" s="36" t="s">
        <v>70</v>
      </c>
      <c r="B24" s="75"/>
      <c r="C24" s="90"/>
      <c r="D24" s="9"/>
      <c r="E24" s="35"/>
      <c r="F24" s="12"/>
      <c r="G24" s="12"/>
      <c r="H24" s="13"/>
      <c r="I24" s="14"/>
      <c r="J24" s="15"/>
      <c r="N24" s="17"/>
    </row>
    <row r="25" ht="14.25" customHeight="1">
      <c r="A25" s="36" t="s">
        <v>71</v>
      </c>
      <c r="B25" s="75"/>
      <c r="C25" s="90"/>
      <c r="D25" s="7"/>
      <c r="E25" s="35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116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/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/>
      <c r="H29" s="13"/>
      <c r="I29" s="14"/>
      <c r="N29" s="17"/>
    </row>
    <row r="30" ht="14.25" customHeight="1">
      <c r="E30" s="6">
        <f>SUM(E3:E29)*1.21</f>
        <v>1046.2386</v>
      </c>
      <c r="N30" s="17"/>
    </row>
    <row r="31" ht="14.25" customHeight="1">
      <c r="B31" s="28"/>
      <c r="D31" s="29"/>
      <c r="N31" s="17"/>
    </row>
    <row r="32" ht="14.25" customHeight="1">
      <c r="B32" s="28"/>
      <c r="D32" s="28"/>
      <c r="N32" s="17"/>
    </row>
    <row r="33" ht="14.25" customHeight="1">
      <c r="B33" s="28"/>
      <c r="D33" s="29"/>
      <c r="N33" s="17"/>
    </row>
    <row r="34" ht="14.25" customHeight="1">
      <c r="B34" s="28"/>
      <c r="D34" s="28"/>
      <c r="N34" s="17"/>
    </row>
    <row r="35" ht="14.25" customHeight="1">
      <c r="B35" s="28" t="s">
        <v>89</v>
      </c>
      <c r="D35" s="29">
        <v>4.0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1.0</v>
      </c>
      <c r="N37" s="17"/>
    </row>
    <row r="38" ht="14.25" customHeight="1">
      <c r="B38" s="28" t="s">
        <v>92</v>
      </c>
      <c r="D38" s="30">
        <f>+D37*D36*D35</f>
        <v>4</v>
      </c>
      <c r="N38" s="17"/>
    </row>
    <row r="39" ht="14.25" customHeight="1">
      <c r="B39" s="28" t="s">
        <v>93</v>
      </c>
      <c r="D39" s="30">
        <f>+D38*3600</f>
        <v>14400</v>
      </c>
      <c r="N39" s="17"/>
    </row>
    <row r="40" ht="14.25" customHeight="1">
      <c r="B40" s="28" t="s">
        <v>4</v>
      </c>
      <c r="D40" s="31">
        <f>E30</f>
        <v>1046.2386</v>
      </c>
    </row>
    <row r="41" ht="14.25" customHeight="1">
      <c r="B41" s="28" t="s">
        <v>94</v>
      </c>
      <c r="D41" s="32">
        <f>+D39/D40</f>
        <v>13.76359083</v>
      </c>
      <c r="E41" s="28" t="s">
        <v>95</v>
      </c>
      <c r="F41" s="6">
        <f>D41*0.9</f>
        <v>12.38723175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423.6</v>
      </c>
    </row>
    <row r="46" ht="14.25" customHeight="1">
      <c r="B46" s="28" t="s">
        <v>95</v>
      </c>
      <c r="D46" s="33">
        <f>+D39/D45</f>
        <v>33.99433428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28.89518414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62"/>
      <c r="C3" s="9"/>
      <c r="D3" s="9"/>
      <c r="E3" s="10"/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57" t="s">
        <v>918</v>
      </c>
      <c r="C4" s="9"/>
      <c r="D4" s="9"/>
      <c r="E4" s="35">
        <v>44.285999999999994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61" t="s">
        <v>904</v>
      </c>
      <c r="C5" s="9"/>
      <c r="D5" s="9"/>
      <c r="E5" s="35">
        <v>72.102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61" t="s">
        <v>662</v>
      </c>
      <c r="C6" s="9"/>
      <c r="D6" s="9"/>
      <c r="E6" s="35">
        <v>8.54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61" t="s">
        <v>685</v>
      </c>
      <c r="C7" s="9"/>
      <c r="D7" s="9"/>
      <c r="E7" s="10">
        <v>25.3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61" t="s">
        <v>905</v>
      </c>
      <c r="C8" s="9"/>
      <c r="D8" s="9"/>
      <c r="E8" s="35">
        <v>20.862000000000002</v>
      </c>
      <c r="F8" s="36"/>
      <c r="G8" s="12"/>
      <c r="H8" s="13"/>
      <c r="I8" s="14"/>
      <c r="J8" s="15"/>
      <c r="K8" s="5"/>
      <c r="P8" s="19"/>
    </row>
    <row r="9" ht="14.25" customHeight="1">
      <c r="A9" s="36" t="s">
        <v>32</v>
      </c>
      <c r="B9" s="61" t="s">
        <v>483</v>
      </c>
      <c r="C9" s="9"/>
      <c r="D9" s="9"/>
      <c r="E9" s="35">
        <v>34.403999999999996</v>
      </c>
      <c r="F9" s="36"/>
      <c r="G9" s="12"/>
      <c r="H9" s="13"/>
      <c r="I9" s="14"/>
      <c r="J9" s="15"/>
      <c r="K9" s="5"/>
      <c r="P9" s="19"/>
    </row>
    <row r="10" ht="14.25" customHeight="1">
      <c r="A10" s="36" t="s">
        <v>34</v>
      </c>
      <c r="B10" s="61" t="s">
        <v>683</v>
      </c>
      <c r="C10" s="9"/>
      <c r="D10" s="9"/>
      <c r="E10" s="35">
        <v>75.762</v>
      </c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61" t="s">
        <v>907</v>
      </c>
      <c r="C11" s="9"/>
      <c r="D11" s="9"/>
      <c r="E11" s="35">
        <v>77.714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61" t="s">
        <v>758</v>
      </c>
      <c r="C12" s="9"/>
      <c r="D12" s="9"/>
      <c r="E12" s="35">
        <v>111.63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61" t="s">
        <v>675</v>
      </c>
      <c r="C13" s="9"/>
      <c r="D13" s="9"/>
      <c r="E13" s="35">
        <v>78.08</v>
      </c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61" t="s">
        <v>795</v>
      </c>
      <c r="C14" s="9"/>
      <c r="D14" s="9"/>
      <c r="E14" s="35">
        <v>103.7</v>
      </c>
      <c r="F14" s="36"/>
      <c r="G14" s="20"/>
      <c r="H14" s="13"/>
      <c r="I14" s="14"/>
      <c r="J14" s="15"/>
      <c r="P14" s="19"/>
    </row>
    <row r="15" ht="14.25" customHeight="1">
      <c r="A15" s="7" t="s">
        <v>50</v>
      </c>
      <c r="B15" s="61" t="s">
        <v>686</v>
      </c>
      <c r="C15" s="90"/>
      <c r="D15" s="9"/>
      <c r="E15" s="35">
        <v>45.994</v>
      </c>
      <c r="F15" s="36"/>
      <c r="G15" s="12"/>
      <c r="H15" s="13"/>
      <c r="I15" s="14"/>
      <c r="J15" s="15"/>
    </row>
    <row r="16" ht="14.25" customHeight="1">
      <c r="A16" s="7" t="s">
        <v>52</v>
      </c>
      <c r="B16" s="61" t="s">
        <v>909</v>
      </c>
      <c r="C16" s="90"/>
      <c r="D16" s="9"/>
      <c r="E16" s="35">
        <v>28.182000000000002</v>
      </c>
      <c r="F16" s="36"/>
      <c r="G16" s="12"/>
      <c r="H16" s="13"/>
      <c r="I16" s="14"/>
      <c r="J16" s="15"/>
    </row>
    <row r="17" ht="14.25" customHeight="1">
      <c r="A17" s="7" t="s">
        <v>54</v>
      </c>
      <c r="B17" s="155" t="s">
        <v>903</v>
      </c>
      <c r="C17" s="124"/>
      <c r="D17" s="124"/>
      <c r="E17" s="155">
        <v>14.0</v>
      </c>
      <c r="F17" s="36"/>
      <c r="G17" s="20"/>
      <c r="H17" s="13"/>
      <c r="I17" s="14"/>
      <c r="J17" s="15"/>
    </row>
    <row r="18" ht="14.25" customHeight="1">
      <c r="A18" s="36" t="s">
        <v>56</v>
      </c>
      <c r="B18" s="155" t="s">
        <v>906</v>
      </c>
      <c r="C18" s="124"/>
      <c r="D18" s="124"/>
      <c r="E18" s="155">
        <v>130.4</v>
      </c>
      <c r="F18" s="36"/>
      <c r="G18" s="20"/>
      <c r="H18" s="13"/>
      <c r="I18" s="14"/>
      <c r="J18" s="15"/>
    </row>
    <row r="19" ht="14.25" customHeight="1">
      <c r="A19" s="36" t="s">
        <v>57</v>
      </c>
      <c r="B19" s="25" t="s">
        <v>919</v>
      </c>
      <c r="E19" s="26">
        <v>18.4</v>
      </c>
      <c r="F19" s="36"/>
      <c r="G19" s="12"/>
      <c r="H19" s="13"/>
      <c r="I19" s="14"/>
      <c r="J19" s="15"/>
    </row>
    <row r="20" ht="14.25" customHeight="1">
      <c r="A20" s="36" t="s">
        <v>60</v>
      </c>
      <c r="B20" s="25" t="s">
        <v>920</v>
      </c>
      <c r="C20" s="90"/>
      <c r="D20" s="9"/>
      <c r="E20" s="10">
        <v>103.5</v>
      </c>
      <c r="F20" s="36"/>
      <c r="G20" s="12"/>
      <c r="H20" s="13"/>
      <c r="I20" s="14"/>
      <c r="J20" s="15"/>
    </row>
    <row r="21" ht="14.25" customHeight="1">
      <c r="A21" s="36" t="s">
        <v>63</v>
      </c>
      <c r="B21" s="61" t="s">
        <v>921</v>
      </c>
      <c r="C21" s="90"/>
      <c r="D21" s="9"/>
      <c r="E21" s="10">
        <v>17.8</v>
      </c>
      <c r="F21" s="36"/>
      <c r="G21" s="12"/>
      <c r="H21" s="13"/>
      <c r="I21" s="14"/>
      <c r="J21" s="15"/>
    </row>
    <row r="22" ht="14.25" customHeight="1">
      <c r="A22" s="36" t="s">
        <v>66</v>
      </c>
      <c r="B22" s="25" t="s">
        <v>922</v>
      </c>
      <c r="C22" s="90"/>
      <c r="D22" s="9"/>
      <c r="E22" s="10">
        <v>23.9</v>
      </c>
      <c r="F22" s="12"/>
      <c r="G22" s="12"/>
      <c r="H22" s="13"/>
      <c r="I22" s="14"/>
      <c r="J22" s="15"/>
    </row>
    <row r="23" ht="14.25" customHeight="1">
      <c r="A23" s="36" t="s">
        <v>68</v>
      </c>
      <c r="B23" s="61" t="s">
        <v>923</v>
      </c>
      <c r="C23" s="90"/>
      <c r="D23" s="7"/>
      <c r="E23" s="10">
        <v>17.3</v>
      </c>
      <c r="F23" s="36"/>
      <c r="G23" s="20"/>
      <c r="H23" s="13"/>
      <c r="I23" s="14"/>
      <c r="J23" s="15"/>
      <c r="N23" s="17"/>
    </row>
    <row r="24" ht="14.25" customHeight="1">
      <c r="A24" s="36" t="s">
        <v>70</v>
      </c>
      <c r="B24" s="75"/>
      <c r="C24" s="90"/>
      <c r="D24" s="9"/>
      <c r="E24" s="10"/>
      <c r="F24" s="12"/>
      <c r="G24" s="12"/>
      <c r="H24" s="13"/>
      <c r="I24" s="14"/>
      <c r="J24" s="15"/>
      <c r="N24" s="17"/>
    </row>
    <row r="25" ht="14.25" customHeight="1">
      <c r="A25" s="36" t="s">
        <v>71</v>
      </c>
      <c r="B25" s="75"/>
      <c r="C25" s="90"/>
      <c r="D25" s="7"/>
      <c r="E25" s="35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116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/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/>
      <c r="H29" s="13"/>
      <c r="I29" s="14"/>
      <c r="N29" s="17"/>
    </row>
    <row r="30" ht="14.25" customHeight="1">
      <c r="E30" s="6">
        <f>SUM(E3:E29)*1.21</f>
        <v>1272.74576</v>
      </c>
      <c r="N30" s="17"/>
    </row>
    <row r="31" ht="14.25" customHeight="1">
      <c r="B31" s="28"/>
      <c r="D31" s="29"/>
      <c r="N31" s="17"/>
    </row>
    <row r="32" ht="14.25" customHeight="1">
      <c r="B32" s="28"/>
      <c r="D32" s="28"/>
      <c r="N32" s="17"/>
    </row>
    <row r="33" ht="14.25" customHeight="1">
      <c r="B33" s="28"/>
      <c r="D33" s="29"/>
      <c r="N33" s="17"/>
    </row>
    <row r="34" ht="14.25" customHeight="1">
      <c r="B34" s="28"/>
      <c r="D34" s="28"/>
      <c r="N34" s="17"/>
    </row>
    <row r="35" ht="14.25" customHeight="1">
      <c r="B35" s="28" t="s">
        <v>89</v>
      </c>
      <c r="D35" s="29">
        <v>4.0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0.5</v>
      </c>
      <c r="N37" s="17"/>
    </row>
    <row r="38" ht="14.25" customHeight="1">
      <c r="B38" s="28" t="s">
        <v>92</v>
      </c>
      <c r="D38" s="30">
        <f>+D37*D36*D35</f>
        <v>2</v>
      </c>
      <c r="N38" s="17"/>
    </row>
    <row r="39" ht="14.25" customHeight="1">
      <c r="B39" s="28" t="s">
        <v>93</v>
      </c>
      <c r="D39" s="30">
        <f>+D38*3600</f>
        <v>7200</v>
      </c>
      <c r="N39" s="17"/>
    </row>
    <row r="40" ht="14.25" customHeight="1">
      <c r="B40" s="28" t="s">
        <v>4</v>
      </c>
      <c r="D40" s="31">
        <f>E30</f>
        <v>1272.74576</v>
      </c>
    </row>
    <row r="41" ht="14.25" customHeight="1">
      <c r="B41" s="28" t="s">
        <v>94</v>
      </c>
      <c r="D41" s="32">
        <f>+D39/D40</f>
        <v>5.657060684</v>
      </c>
      <c r="E41" s="28" t="s">
        <v>95</v>
      </c>
      <c r="F41" s="6">
        <f>D41*0.9</f>
        <v>5.091354616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423.6</v>
      </c>
    </row>
    <row r="46" ht="14.25" customHeight="1">
      <c r="B46" s="28" t="s">
        <v>95</v>
      </c>
      <c r="D46" s="33">
        <f>+D39/D45</f>
        <v>16.99716714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14.44759207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scale="70" orientation="landscape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46.57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  <c r="E1" s="55"/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57" t="s">
        <v>918</v>
      </c>
      <c r="C3" s="9"/>
      <c r="D3" s="9"/>
      <c r="E3" s="35">
        <v>44.285999999999994</v>
      </c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61" t="s">
        <v>904</v>
      </c>
      <c r="C4" s="9"/>
      <c r="D4" s="9"/>
      <c r="E4" s="35">
        <v>72.102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61" t="s">
        <v>662</v>
      </c>
      <c r="C5" s="9"/>
      <c r="D5" s="9"/>
      <c r="E5" s="35">
        <v>8.54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61" t="s">
        <v>685</v>
      </c>
      <c r="C6" s="9"/>
      <c r="D6" s="9"/>
      <c r="E6" s="10">
        <v>25.3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61" t="s">
        <v>905</v>
      </c>
      <c r="C7" s="9"/>
      <c r="D7" s="9"/>
      <c r="E7" s="35">
        <v>20.862000000000002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61" t="s">
        <v>483</v>
      </c>
      <c r="C8" s="9"/>
      <c r="D8" s="9"/>
      <c r="E8" s="35">
        <v>34.403999999999996</v>
      </c>
      <c r="F8" s="36"/>
      <c r="G8" s="12"/>
      <c r="H8" s="13"/>
      <c r="I8" s="14"/>
      <c r="J8" s="15"/>
      <c r="K8" s="5"/>
      <c r="P8" s="19"/>
    </row>
    <row r="9" ht="14.25" customHeight="1">
      <c r="A9" s="36" t="s">
        <v>32</v>
      </c>
      <c r="B9" s="61" t="s">
        <v>683</v>
      </c>
      <c r="C9" s="9"/>
      <c r="D9" s="9"/>
      <c r="E9" s="35">
        <v>75.762</v>
      </c>
      <c r="F9" s="36"/>
      <c r="G9" s="12"/>
      <c r="H9" s="13"/>
      <c r="I9" s="14"/>
      <c r="J9" s="15"/>
      <c r="K9" s="5"/>
      <c r="P9" s="19"/>
    </row>
    <row r="10" ht="14.25" customHeight="1">
      <c r="A10" s="36" t="s">
        <v>34</v>
      </c>
      <c r="B10" s="61" t="s">
        <v>907</v>
      </c>
      <c r="C10" s="9"/>
      <c r="D10" s="9"/>
      <c r="E10" s="35">
        <v>77.714</v>
      </c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61" t="s">
        <v>758</v>
      </c>
      <c r="C11" s="9"/>
      <c r="D11" s="9"/>
      <c r="E11" s="35">
        <v>111.63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61" t="s">
        <v>675</v>
      </c>
      <c r="C12" s="9"/>
      <c r="D12" s="9"/>
      <c r="E12" s="35">
        <v>78.08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61" t="s">
        <v>795</v>
      </c>
      <c r="C13" s="9"/>
      <c r="D13" s="9"/>
      <c r="E13" s="35">
        <v>103.7</v>
      </c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61" t="s">
        <v>686</v>
      </c>
      <c r="C14" s="90"/>
      <c r="D14" s="9"/>
      <c r="E14" s="35">
        <v>45.994</v>
      </c>
      <c r="F14" s="36"/>
      <c r="G14" s="20"/>
      <c r="H14" s="13"/>
      <c r="I14" s="14"/>
      <c r="J14" s="15"/>
      <c r="P14" s="19"/>
    </row>
    <row r="15" ht="14.25" customHeight="1">
      <c r="A15" s="7" t="s">
        <v>50</v>
      </c>
      <c r="B15" s="61" t="s">
        <v>909</v>
      </c>
      <c r="C15" s="90"/>
      <c r="D15" s="9"/>
      <c r="E15" s="35">
        <v>28.182000000000002</v>
      </c>
      <c r="F15" s="36"/>
      <c r="G15" s="12"/>
      <c r="H15" s="13"/>
      <c r="I15" s="14"/>
      <c r="J15" s="15"/>
    </row>
    <row r="16" ht="14.25" customHeight="1">
      <c r="A16" s="7" t="s">
        <v>52</v>
      </c>
      <c r="B16" s="155" t="s">
        <v>903</v>
      </c>
      <c r="C16" s="124"/>
      <c r="D16" s="124"/>
      <c r="E16" s="155">
        <v>14.0</v>
      </c>
      <c r="F16" s="36"/>
      <c r="G16" s="12"/>
      <c r="H16" s="13"/>
      <c r="I16" s="14"/>
      <c r="J16" s="15"/>
    </row>
    <row r="17" ht="14.25" customHeight="1">
      <c r="A17" s="7" t="s">
        <v>54</v>
      </c>
      <c r="B17" s="155" t="s">
        <v>906</v>
      </c>
      <c r="C17" s="124"/>
      <c r="D17" s="124"/>
      <c r="E17" s="155">
        <v>130.4</v>
      </c>
      <c r="F17" s="36"/>
      <c r="G17" s="20"/>
      <c r="H17" s="13"/>
      <c r="I17" s="14"/>
      <c r="J17" s="15"/>
    </row>
    <row r="18" ht="14.25" customHeight="1">
      <c r="A18" s="36" t="s">
        <v>56</v>
      </c>
      <c r="B18" s="25" t="s">
        <v>919</v>
      </c>
      <c r="E18" s="26">
        <v>18.4</v>
      </c>
      <c r="F18" s="36"/>
      <c r="G18" s="20"/>
      <c r="H18" s="13"/>
      <c r="I18" s="14"/>
      <c r="J18" s="15"/>
    </row>
    <row r="19" ht="14.25" customHeight="1">
      <c r="A19" s="36" t="s">
        <v>57</v>
      </c>
      <c r="B19" s="25" t="s">
        <v>920</v>
      </c>
      <c r="C19" s="90"/>
      <c r="D19" s="9"/>
      <c r="E19" s="10">
        <v>103.5</v>
      </c>
      <c r="F19" s="36"/>
      <c r="G19" s="12"/>
      <c r="H19" s="13"/>
      <c r="I19" s="14"/>
      <c r="J19" s="15"/>
    </row>
    <row r="20" ht="14.25" customHeight="1">
      <c r="A20" s="36" t="s">
        <v>60</v>
      </c>
      <c r="B20" s="61" t="s">
        <v>921</v>
      </c>
      <c r="C20" s="90"/>
      <c r="D20" s="9"/>
      <c r="E20" s="10">
        <v>17.8</v>
      </c>
      <c r="F20" s="36"/>
      <c r="G20" s="12"/>
      <c r="H20" s="13"/>
      <c r="I20" s="14"/>
      <c r="J20" s="15"/>
    </row>
    <row r="21" ht="14.25" customHeight="1">
      <c r="A21" s="36" t="s">
        <v>63</v>
      </c>
      <c r="B21" s="25" t="s">
        <v>922</v>
      </c>
      <c r="C21" s="90"/>
      <c r="D21" s="9"/>
      <c r="E21" s="10">
        <v>23.9</v>
      </c>
      <c r="F21" s="36"/>
      <c r="G21" s="12"/>
      <c r="H21" s="13"/>
      <c r="I21" s="14"/>
      <c r="J21" s="15"/>
    </row>
    <row r="22" ht="14.25" customHeight="1">
      <c r="A22" s="36" t="s">
        <v>66</v>
      </c>
      <c r="B22" s="61" t="s">
        <v>923</v>
      </c>
      <c r="C22" s="90"/>
      <c r="D22" s="7"/>
      <c r="E22" s="10">
        <v>17.3</v>
      </c>
      <c r="F22" s="12"/>
      <c r="G22" s="12"/>
      <c r="H22" s="13"/>
      <c r="I22" s="14"/>
      <c r="J22" s="15"/>
    </row>
    <row r="23" ht="14.25" customHeight="1">
      <c r="A23" s="36" t="s">
        <v>68</v>
      </c>
      <c r="B23" s="25" t="s">
        <v>924</v>
      </c>
      <c r="C23" s="90"/>
      <c r="D23" s="9"/>
      <c r="E23" s="10">
        <v>180.6</v>
      </c>
      <c r="F23" s="36"/>
      <c r="G23" s="20"/>
      <c r="H23" s="13"/>
      <c r="I23" s="14"/>
      <c r="J23" s="15"/>
      <c r="N23" s="17"/>
    </row>
    <row r="24" ht="14.25" customHeight="1">
      <c r="A24" s="36" t="s">
        <v>70</v>
      </c>
      <c r="B24" s="25" t="s">
        <v>69</v>
      </c>
      <c r="C24" s="90"/>
      <c r="D24" s="9"/>
      <c r="E24" s="10">
        <v>128.0</v>
      </c>
      <c r="F24" s="12"/>
      <c r="G24" s="12"/>
      <c r="H24" s="13"/>
      <c r="I24" s="14"/>
      <c r="J24" s="15"/>
      <c r="N24" s="17"/>
    </row>
    <row r="25" ht="14.25" customHeight="1">
      <c r="A25" s="36" t="s">
        <v>71</v>
      </c>
      <c r="B25" s="25" t="s">
        <v>925</v>
      </c>
      <c r="C25" s="9"/>
      <c r="D25" s="7"/>
      <c r="E25" s="10">
        <v>160.6</v>
      </c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61" t="s">
        <v>926</v>
      </c>
      <c r="C26" s="9"/>
      <c r="D26" s="9"/>
      <c r="E26" s="10">
        <v>58.3</v>
      </c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B27" s="25" t="s">
        <v>927</v>
      </c>
      <c r="C27" s="9"/>
      <c r="D27" s="9"/>
      <c r="E27" s="10">
        <v>55.4</v>
      </c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61" t="s">
        <v>928</v>
      </c>
      <c r="C28" s="122"/>
      <c r="D28" s="9"/>
      <c r="E28" s="10">
        <v>96.6</v>
      </c>
      <c r="F28" s="12"/>
      <c r="G28" s="12"/>
      <c r="H28" s="13"/>
      <c r="I28" s="14"/>
      <c r="N28" s="17"/>
    </row>
    <row r="29" ht="14.25" customHeight="1">
      <c r="A29" s="9" t="s">
        <v>77</v>
      </c>
      <c r="B29" s="61" t="s">
        <v>929</v>
      </c>
      <c r="C29" s="9"/>
      <c r="D29" s="7"/>
      <c r="E29" s="10">
        <v>76.1</v>
      </c>
      <c r="F29" s="12"/>
      <c r="G29" s="12"/>
      <c r="H29" s="13"/>
      <c r="I29" s="14"/>
      <c r="N29" s="17"/>
    </row>
    <row r="30" ht="14.25" customHeight="1">
      <c r="A30" s="92" t="s">
        <v>79</v>
      </c>
      <c r="B30" s="25" t="s">
        <v>930</v>
      </c>
      <c r="C30" s="124"/>
      <c r="D30" s="124"/>
      <c r="E30" s="122">
        <v>71.4</v>
      </c>
      <c r="N30" s="17"/>
    </row>
    <row r="31" ht="14.25" customHeight="1">
      <c r="A31" s="92" t="s">
        <v>82</v>
      </c>
      <c r="B31" s="8" t="s">
        <v>931</v>
      </c>
      <c r="C31" s="124"/>
      <c r="D31" s="148"/>
      <c r="E31" s="122">
        <v>54.2</v>
      </c>
      <c r="N31" s="17"/>
    </row>
    <row r="32" ht="14.25" customHeight="1">
      <c r="A32" s="92" t="s">
        <v>84</v>
      </c>
      <c r="B32" s="8" t="s">
        <v>932</v>
      </c>
      <c r="C32" s="124"/>
      <c r="D32" s="37"/>
      <c r="E32" s="122">
        <v>50.8</v>
      </c>
      <c r="N32" s="17"/>
    </row>
    <row r="33" ht="14.25" customHeight="1">
      <c r="A33" s="92" t="s">
        <v>386</v>
      </c>
      <c r="B33" s="8"/>
      <c r="C33" s="124"/>
      <c r="D33" s="148"/>
      <c r="E33" s="122"/>
      <c r="N33" s="17"/>
    </row>
    <row r="34" ht="14.25" customHeight="1">
      <c r="B34" s="28"/>
      <c r="C34" s="124"/>
      <c r="D34" s="37"/>
      <c r="E34" s="122"/>
      <c r="N34" s="17"/>
    </row>
    <row r="35" ht="14.25" customHeight="1">
      <c r="E35" s="16">
        <f>SUM(E3:E34)</f>
        <v>1983.856</v>
      </c>
      <c r="N35" s="17"/>
    </row>
    <row r="36" ht="14.25" customHeight="1">
      <c r="N36" s="17"/>
    </row>
    <row r="37" ht="14.25" customHeight="1">
      <c r="N37" s="17"/>
    </row>
    <row r="38" ht="14.25" customHeight="1">
      <c r="B38" s="28" t="s">
        <v>89</v>
      </c>
      <c r="D38" s="29">
        <v>3.0</v>
      </c>
      <c r="E38" s="55"/>
      <c r="N38" s="17"/>
    </row>
    <row r="39" ht="14.25" customHeight="1">
      <c r="B39" s="28" t="s">
        <v>90</v>
      </c>
      <c r="D39" s="29">
        <v>1.0</v>
      </c>
      <c r="E39" s="55"/>
      <c r="N39" s="17"/>
    </row>
    <row r="40" ht="14.25" customHeight="1">
      <c r="B40" s="28" t="s">
        <v>91</v>
      </c>
      <c r="D40" s="29">
        <v>4.0</v>
      </c>
      <c r="E40" s="55"/>
    </row>
    <row r="41" ht="14.25" customHeight="1">
      <c r="B41" s="28" t="s">
        <v>92</v>
      </c>
      <c r="D41" s="30">
        <f>+D40*D39*D38</f>
        <v>12</v>
      </c>
      <c r="E41" s="55"/>
    </row>
    <row r="42" ht="14.25" customHeight="1">
      <c r="B42" s="28" t="s">
        <v>93</v>
      </c>
      <c r="D42" s="30">
        <f>+D41*3600</f>
        <v>43200</v>
      </c>
      <c r="E42" s="55"/>
    </row>
    <row r="43" ht="14.25" customHeight="1">
      <c r="B43" s="28" t="s">
        <v>4</v>
      </c>
      <c r="D43" s="31">
        <f>E35</f>
        <v>1983.856</v>
      </c>
      <c r="E43" s="55"/>
    </row>
    <row r="44" ht="14.25" customHeight="1">
      <c r="B44" s="28" t="s">
        <v>94</v>
      </c>
      <c r="D44" s="32">
        <f>+D42/D43</f>
        <v>21.77577405</v>
      </c>
      <c r="E44" s="28" t="s">
        <v>95</v>
      </c>
      <c r="F44" s="6">
        <f>D44*0.9</f>
        <v>19.59819664</v>
      </c>
    </row>
    <row r="45" ht="14.25" customHeight="1">
      <c r="B45" s="28"/>
      <c r="D45" s="28"/>
      <c r="E45" s="55"/>
    </row>
    <row r="46" ht="14.25" customHeight="1">
      <c r="B46" s="28" t="s">
        <v>96</v>
      </c>
      <c r="D46" s="28" t="s">
        <v>97</v>
      </c>
      <c r="E46" s="55"/>
    </row>
    <row r="47" ht="14.25" customHeight="1">
      <c r="B47" s="28" t="s">
        <v>98</v>
      </c>
      <c r="D47" s="29">
        <v>105.9</v>
      </c>
      <c r="E47" s="55"/>
    </row>
    <row r="48" ht="14.25" customHeight="1">
      <c r="B48" s="28" t="s">
        <v>99</v>
      </c>
      <c r="D48" s="29">
        <f>D47*D38</f>
        <v>317.7</v>
      </c>
      <c r="E48" s="55"/>
    </row>
    <row r="49" ht="14.25" customHeight="1">
      <c r="B49" s="28" t="s">
        <v>95</v>
      </c>
      <c r="D49" s="33">
        <f>+D42/D48</f>
        <v>135.9773371</v>
      </c>
      <c r="E49" s="55"/>
    </row>
    <row r="50" ht="14.25" customHeight="1">
      <c r="B50" s="28"/>
      <c r="D50" s="28"/>
      <c r="E50" s="55"/>
    </row>
    <row r="51" ht="14.25" customHeight="1">
      <c r="B51" s="28" t="s">
        <v>100</v>
      </c>
      <c r="D51" s="33">
        <f>+D49*0.85</f>
        <v>115.5807365</v>
      </c>
      <c r="E51" s="55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>
      <c r="E63" s="55"/>
    </row>
    <row r="64" ht="14.25" customHeight="1">
      <c r="E64" s="55"/>
    </row>
    <row r="65" ht="14.25" customHeight="1">
      <c r="E65" s="55"/>
    </row>
    <row r="66" ht="14.25" customHeight="1">
      <c r="E66" s="55"/>
    </row>
    <row r="67" ht="14.25" customHeight="1">
      <c r="E67" s="55"/>
    </row>
    <row r="68" ht="14.25" customHeight="1">
      <c r="E68" s="55"/>
    </row>
    <row r="69" ht="14.25" customHeight="1">
      <c r="E69" s="55"/>
    </row>
    <row r="70" ht="14.25" customHeight="1">
      <c r="E70" s="55"/>
    </row>
    <row r="71" ht="14.25" customHeight="1">
      <c r="E71" s="55"/>
    </row>
    <row r="72" ht="14.25" customHeight="1">
      <c r="E72" s="55"/>
    </row>
    <row r="73" ht="14.25" customHeight="1">
      <c r="E73" s="55"/>
    </row>
    <row r="74" ht="14.25" customHeight="1">
      <c r="E74" s="55"/>
    </row>
    <row r="75" ht="14.25" customHeight="1">
      <c r="E75" s="55"/>
    </row>
    <row r="76" ht="14.25" customHeight="1">
      <c r="E76" s="55"/>
    </row>
    <row r="77" ht="14.25" customHeight="1">
      <c r="E77" s="55"/>
    </row>
    <row r="78" ht="14.25" customHeight="1">
      <c r="E78" s="55"/>
    </row>
    <row r="79" ht="14.25" customHeight="1">
      <c r="E79" s="55"/>
    </row>
    <row r="80" ht="14.25" customHeight="1">
      <c r="E80" s="55"/>
    </row>
    <row r="81" ht="14.25" customHeight="1">
      <c r="E81" s="55"/>
    </row>
    <row r="82" ht="14.25" customHeight="1">
      <c r="E82" s="55"/>
    </row>
    <row r="83" ht="14.25" customHeight="1">
      <c r="E83" s="55"/>
    </row>
    <row r="84" ht="14.25" customHeight="1">
      <c r="E84" s="55"/>
    </row>
    <row r="85" ht="14.25" customHeight="1">
      <c r="E85" s="55"/>
    </row>
    <row r="86" ht="14.25" customHeight="1">
      <c r="E86" s="55"/>
    </row>
    <row r="87" ht="14.25" customHeight="1">
      <c r="E87" s="55"/>
    </row>
    <row r="88" ht="14.25" customHeight="1">
      <c r="E88" s="55"/>
    </row>
    <row r="89" ht="14.25" customHeight="1">
      <c r="E89" s="55"/>
    </row>
    <row r="90" ht="14.25" customHeight="1">
      <c r="E90" s="55"/>
    </row>
    <row r="91" ht="14.25" customHeight="1">
      <c r="E91" s="55"/>
    </row>
    <row r="92" ht="14.25" customHeight="1">
      <c r="E92" s="55"/>
    </row>
    <row r="93" ht="14.25" customHeight="1">
      <c r="E93" s="55"/>
    </row>
    <row r="94" ht="14.25" customHeight="1">
      <c r="E94" s="55"/>
    </row>
    <row r="95" ht="14.25" customHeight="1">
      <c r="E95" s="55"/>
    </row>
    <row r="96" ht="14.25" customHeight="1">
      <c r="E96" s="55"/>
    </row>
    <row r="97" ht="14.25" customHeight="1">
      <c r="E97" s="55"/>
    </row>
    <row r="98" ht="14.25" customHeight="1">
      <c r="E98" s="55"/>
    </row>
    <row r="99" ht="14.25" customHeight="1">
      <c r="E99" s="55"/>
    </row>
    <row r="100" ht="14.25" customHeight="1">
      <c r="E100" s="55"/>
    </row>
    <row r="101" ht="14.25" customHeight="1">
      <c r="E101" s="55"/>
    </row>
    <row r="102" ht="14.25" customHeight="1">
      <c r="E102" s="55"/>
    </row>
    <row r="103" ht="14.25" customHeight="1">
      <c r="E103" s="55"/>
    </row>
    <row r="104" ht="14.25" customHeight="1">
      <c r="E104" s="55"/>
    </row>
    <row r="105" ht="14.25" customHeight="1">
      <c r="E105" s="55"/>
    </row>
    <row r="106" ht="14.25" customHeight="1">
      <c r="E106" s="55"/>
    </row>
    <row r="107" ht="14.25" customHeight="1">
      <c r="E107" s="55"/>
    </row>
    <row r="108" ht="14.25" customHeight="1">
      <c r="E108" s="55"/>
    </row>
    <row r="109" ht="14.25" customHeight="1">
      <c r="E109" s="55"/>
    </row>
    <row r="110" ht="14.25" customHeight="1">
      <c r="E110" s="55"/>
    </row>
    <row r="111" ht="14.25" customHeight="1">
      <c r="E111" s="55"/>
    </row>
    <row r="112" ht="14.25" customHeight="1">
      <c r="E112" s="55"/>
    </row>
    <row r="113" ht="14.25" customHeight="1">
      <c r="E113" s="55"/>
    </row>
    <row r="114" ht="14.25" customHeight="1">
      <c r="E114" s="55"/>
    </row>
    <row r="115" ht="14.25" customHeight="1">
      <c r="E115" s="55"/>
    </row>
    <row r="116" ht="14.25" customHeight="1">
      <c r="E116" s="55"/>
    </row>
    <row r="117" ht="14.25" customHeight="1">
      <c r="E117" s="55"/>
    </row>
    <row r="118" ht="14.25" customHeight="1">
      <c r="E118" s="55"/>
    </row>
    <row r="119" ht="14.25" customHeight="1">
      <c r="E119" s="55"/>
    </row>
    <row r="120" ht="14.25" customHeight="1">
      <c r="E120" s="55"/>
    </row>
    <row r="121" ht="14.25" customHeight="1">
      <c r="E121" s="55"/>
    </row>
    <row r="122" ht="14.25" customHeight="1">
      <c r="E122" s="55"/>
    </row>
    <row r="123" ht="14.25" customHeight="1">
      <c r="E123" s="55"/>
    </row>
    <row r="124" ht="14.25" customHeight="1">
      <c r="E124" s="55"/>
    </row>
    <row r="125" ht="14.25" customHeight="1">
      <c r="E125" s="55"/>
    </row>
    <row r="126" ht="14.25" customHeight="1">
      <c r="E126" s="55"/>
    </row>
    <row r="127" ht="14.25" customHeight="1">
      <c r="E127" s="55"/>
    </row>
    <row r="128" ht="14.25" customHeight="1">
      <c r="E128" s="55"/>
    </row>
    <row r="129" ht="14.25" customHeight="1">
      <c r="E129" s="55"/>
    </row>
    <row r="130" ht="14.25" customHeight="1">
      <c r="E130" s="55"/>
    </row>
    <row r="131" ht="14.25" customHeight="1">
      <c r="E131" s="55"/>
    </row>
    <row r="132" ht="14.25" customHeight="1">
      <c r="E132" s="55"/>
    </row>
    <row r="133" ht="14.25" customHeight="1">
      <c r="E133" s="55"/>
    </row>
    <row r="134" ht="14.25" customHeight="1">
      <c r="E134" s="55"/>
    </row>
    <row r="135" ht="14.25" customHeight="1">
      <c r="E135" s="55"/>
    </row>
    <row r="136" ht="14.25" customHeight="1">
      <c r="E136" s="55"/>
    </row>
    <row r="137" ht="14.25" customHeight="1">
      <c r="E137" s="55"/>
    </row>
    <row r="138" ht="14.25" customHeight="1">
      <c r="E138" s="55"/>
    </row>
    <row r="139" ht="14.25" customHeight="1">
      <c r="E139" s="55"/>
    </row>
    <row r="140" ht="14.25" customHeight="1">
      <c r="E140" s="55"/>
    </row>
    <row r="141" ht="14.25" customHeight="1">
      <c r="E141" s="55"/>
    </row>
    <row r="142" ht="14.25" customHeight="1">
      <c r="E142" s="55"/>
    </row>
    <row r="143" ht="14.25" customHeight="1">
      <c r="E143" s="55"/>
    </row>
    <row r="144" ht="14.25" customHeight="1">
      <c r="E144" s="55"/>
    </row>
    <row r="145" ht="14.25" customHeight="1">
      <c r="E145" s="55"/>
    </row>
    <row r="146" ht="14.25" customHeight="1">
      <c r="E146" s="55"/>
    </row>
    <row r="147" ht="14.25" customHeight="1">
      <c r="E147" s="55"/>
    </row>
    <row r="148" ht="14.25" customHeight="1">
      <c r="E148" s="55"/>
    </row>
    <row r="149" ht="14.25" customHeight="1">
      <c r="E149" s="55"/>
    </row>
    <row r="150" ht="14.25" customHeight="1">
      <c r="E150" s="55"/>
    </row>
    <row r="151" ht="14.25" customHeight="1">
      <c r="E151" s="55"/>
    </row>
    <row r="152" ht="14.25" customHeight="1">
      <c r="E152" s="55"/>
    </row>
    <row r="153" ht="14.25" customHeight="1">
      <c r="E153" s="55"/>
    </row>
    <row r="154" ht="14.25" customHeight="1">
      <c r="E154" s="55"/>
    </row>
    <row r="155" ht="14.25" customHeight="1">
      <c r="E155" s="55"/>
    </row>
    <row r="156" ht="14.25" customHeight="1">
      <c r="E156" s="55"/>
    </row>
    <row r="157" ht="14.25" customHeight="1">
      <c r="E157" s="55"/>
    </row>
    <row r="158" ht="14.25" customHeight="1">
      <c r="E158" s="55"/>
    </row>
    <row r="159" ht="14.25" customHeight="1">
      <c r="E159" s="55"/>
    </row>
    <row r="160" ht="14.25" customHeight="1">
      <c r="E160" s="55"/>
    </row>
    <row r="161" ht="14.25" customHeight="1">
      <c r="E161" s="55"/>
    </row>
    <row r="162" ht="14.25" customHeight="1">
      <c r="E162" s="55"/>
    </row>
    <row r="163" ht="14.25" customHeight="1">
      <c r="E163" s="55"/>
    </row>
    <row r="164" ht="14.25" customHeight="1">
      <c r="E164" s="55"/>
    </row>
    <row r="165" ht="14.25" customHeight="1">
      <c r="E165" s="55"/>
    </row>
    <row r="166" ht="14.25" customHeight="1">
      <c r="E166" s="55"/>
    </row>
    <row r="167" ht="14.25" customHeight="1">
      <c r="E167" s="55"/>
    </row>
    <row r="168" ht="14.25" customHeight="1">
      <c r="E168" s="55"/>
    </row>
    <row r="169" ht="14.25" customHeight="1">
      <c r="E169" s="55"/>
    </row>
    <row r="170" ht="14.25" customHeight="1">
      <c r="E170" s="55"/>
    </row>
    <row r="171" ht="14.25" customHeight="1">
      <c r="E171" s="55"/>
    </row>
    <row r="172" ht="14.25" customHeight="1">
      <c r="E172" s="55"/>
    </row>
    <row r="173" ht="14.25" customHeight="1">
      <c r="E173" s="55"/>
    </row>
    <row r="174" ht="14.25" customHeight="1">
      <c r="E174" s="55"/>
    </row>
    <row r="175" ht="14.25" customHeight="1">
      <c r="E175" s="55"/>
    </row>
    <row r="176" ht="14.25" customHeight="1">
      <c r="E176" s="55"/>
    </row>
    <row r="177" ht="14.25" customHeight="1">
      <c r="E177" s="55"/>
    </row>
    <row r="178" ht="14.25" customHeight="1">
      <c r="E178" s="55"/>
    </row>
    <row r="179" ht="14.25" customHeight="1">
      <c r="E179" s="55"/>
    </row>
    <row r="180" ht="14.25" customHeight="1">
      <c r="E180" s="55"/>
    </row>
    <row r="181" ht="14.25" customHeight="1">
      <c r="E181" s="55"/>
    </row>
    <row r="182" ht="14.25" customHeight="1">
      <c r="E182" s="55"/>
    </row>
    <row r="183" ht="14.25" customHeight="1">
      <c r="E183" s="55"/>
    </row>
    <row r="184" ht="14.25" customHeight="1">
      <c r="E184" s="55"/>
    </row>
    <row r="185" ht="14.25" customHeight="1">
      <c r="E185" s="55"/>
    </row>
    <row r="186" ht="14.25" customHeight="1">
      <c r="E186" s="55"/>
    </row>
    <row r="187" ht="14.25" customHeight="1">
      <c r="E187" s="55"/>
    </row>
    <row r="188" ht="14.25" customHeight="1">
      <c r="E188" s="55"/>
    </row>
    <row r="189" ht="14.25" customHeight="1">
      <c r="E189" s="55"/>
    </row>
    <row r="190" ht="14.25" customHeight="1">
      <c r="E190" s="55"/>
    </row>
    <row r="191" ht="14.25" customHeight="1">
      <c r="E191" s="55"/>
    </row>
    <row r="192" ht="14.25" customHeight="1">
      <c r="E192" s="55"/>
    </row>
    <row r="193" ht="14.25" customHeight="1">
      <c r="E193" s="55"/>
    </row>
    <row r="194" ht="14.25" customHeight="1">
      <c r="E194" s="55"/>
    </row>
    <row r="195" ht="14.25" customHeight="1">
      <c r="E195" s="55"/>
    </row>
    <row r="196" ht="14.25" customHeight="1">
      <c r="E196" s="55"/>
    </row>
    <row r="197" ht="14.25" customHeight="1">
      <c r="E197" s="55"/>
    </row>
    <row r="198" ht="14.25" customHeight="1">
      <c r="E198" s="55"/>
    </row>
    <row r="199" ht="14.25" customHeight="1">
      <c r="E199" s="55"/>
    </row>
    <row r="200" ht="14.25" customHeight="1">
      <c r="E200" s="55"/>
    </row>
    <row r="201" ht="14.25" customHeight="1">
      <c r="E201" s="55"/>
    </row>
    <row r="202" ht="14.25" customHeight="1">
      <c r="E202" s="55"/>
    </row>
    <row r="203" ht="14.25" customHeight="1">
      <c r="E203" s="55"/>
    </row>
    <row r="204" ht="14.25" customHeight="1">
      <c r="E204" s="55"/>
    </row>
    <row r="205" ht="14.25" customHeight="1">
      <c r="E205" s="55"/>
    </row>
    <row r="206" ht="14.25" customHeight="1">
      <c r="E206" s="55"/>
    </row>
    <row r="207" ht="14.25" customHeight="1">
      <c r="E207" s="55"/>
    </row>
    <row r="208" ht="14.25" customHeight="1">
      <c r="E208" s="55"/>
    </row>
    <row r="209" ht="14.25" customHeight="1">
      <c r="E209" s="55"/>
    </row>
    <row r="210" ht="14.25" customHeight="1">
      <c r="E210" s="55"/>
    </row>
    <row r="211" ht="14.25" customHeight="1">
      <c r="E211" s="55"/>
    </row>
    <row r="212" ht="14.25" customHeight="1">
      <c r="E212" s="55"/>
    </row>
    <row r="213" ht="14.25" customHeight="1">
      <c r="E213" s="55"/>
    </row>
    <row r="214" ht="14.25" customHeight="1">
      <c r="E214" s="55"/>
    </row>
    <row r="215" ht="14.25" customHeight="1">
      <c r="E215" s="55"/>
    </row>
    <row r="216" ht="14.25" customHeight="1">
      <c r="E216" s="55"/>
    </row>
    <row r="217" ht="14.25" customHeight="1">
      <c r="E217" s="55"/>
    </row>
    <row r="218" ht="14.25" customHeight="1">
      <c r="E218" s="55"/>
    </row>
    <row r="219" ht="14.25" customHeight="1">
      <c r="E219" s="55"/>
    </row>
    <row r="220" ht="14.25" customHeight="1">
      <c r="E220" s="55"/>
    </row>
    <row r="221" ht="14.25" customHeight="1">
      <c r="E221" s="55"/>
    </row>
    <row r="222" ht="14.25" customHeight="1">
      <c r="E222" s="55"/>
    </row>
    <row r="223" ht="14.25" customHeight="1">
      <c r="E223" s="55"/>
    </row>
    <row r="224" ht="14.25" customHeight="1">
      <c r="E224" s="55"/>
    </row>
    <row r="225" ht="14.25" customHeight="1">
      <c r="E225" s="55"/>
    </row>
    <row r="226" ht="14.25" customHeight="1">
      <c r="E226" s="55"/>
    </row>
    <row r="227" ht="14.25" customHeight="1">
      <c r="E227" s="55"/>
    </row>
    <row r="228" ht="14.25" customHeight="1">
      <c r="E228" s="55"/>
    </row>
    <row r="229" ht="14.25" customHeight="1">
      <c r="E229" s="55"/>
    </row>
    <row r="230" ht="14.25" customHeight="1">
      <c r="E230" s="55"/>
    </row>
    <row r="231" ht="14.25" customHeight="1">
      <c r="E231" s="55"/>
    </row>
    <row r="232" ht="14.25" customHeight="1">
      <c r="E232" s="55"/>
    </row>
    <row r="233" ht="14.25" customHeight="1">
      <c r="E233" s="55"/>
    </row>
    <row r="234" ht="14.25" customHeight="1">
      <c r="E234" s="55"/>
    </row>
    <row r="235" ht="14.25" customHeight="1">
      <c r="E235" s="55"/>
    </row>
    <row r="236" ht="14.25" customHeight="1">
      <c r="E236" s="55"/>
    </row>
    <row r="237" ht="14.25" customHeight="1">
      <c r="E237" s="55"/>
    </row>
    <row r="238" ht="14.25" customHeight="1">
      <c r="E238" s="55"/>
    </row>
    <row r="239" ht="14.25" customHeight="1">
      <c r="E239" s="55"/>
    </row>
    <row r="240" ht="14.25" customHeight="1">
      <c r="E240" s="55"/>
    </row>
    <row r="241" ht="14.25" customHeight="1">
      <c r="E241" s="55"/>
    </row>
    <row r="242" ht="14.25" customHeight="1">
      <c r="E242" s="55"/>
    </row>
    <row r="243" ht="14.25" customHeight="1">
      <c r="E243" s="55"/>
    </row>
    <row r="244" ht="14.25" customHeight="1">
      <c r="E244" s="55"/>
    </row>
    <row r="245" ht="14.25" customHeight="1">
      <c r="E245" s="55"/>
    </row>
    <row r="246" ht="14.25" customHeight="1">
      <c r="E246" s="55"/>
    </row>
    <row r="247" ht="14.25" customHeight="1">
      <c r="E247" s="55"/>
    </row>
    <row r="248" ht="14.25" customHeight="1">
      <c r="E248" s="55"/>
    </row>
    <row r="249" ht="14.25" customHeight="1">
      <c r="E249" s="55"/>
    </row>
    <row r="250" ht="14.25" customHeight="1">
      <c r="E250" s="55"/>
    </row>
    <row r="251" ht="14.25" customHeight="1">
      <c r="E251" s="55"/>
    </row>
    <row r="252" ht="14.25" customHeight="1">
      <c r="E252" s="55"/>
    </row>
    <row r="253" ht="14.25" customHeight="1">
      <c r="E253" s="55"/>
    </row>
    <row r="254" ht="14.25" customHeight="1">
      <c r="E254" s="55"/>
    </row>
    <row r="255" ht="14.25" customHeight="1">
      <c r="E255" s="55"/>
    </row>
    <row r="256" ht="14.25" customHeight="1">
      <c r="E256" s="55"/>
    </row>
    <row r="257" ht="14.25" customHeight="1">
      <c r="E257" s="55"/>
    </row>
    <row r="258" ht="14.25" customHeight="1">
      <c r="E258" s="55"/>
    </row>
    <row r="259" ht="14.25" customHeight="1">
      <c r="E259" s="55"/>
    </row>
    <row r="260" ht="14.25" customHeight="1">
      <c r="E260" s="55"/>
    </row>
    <row r="261" ht="14.25" customHeight="1">
      <c r="E261" s="55"/>
    </row>
    <row r="262" ht="14.25" customHeight="1">
      <c r="E262" s="55"/>
    </row>
    <row r="263" ht="14.25" customHeight="1">
      <c r="E263" s="55"/>
    </row>
    <row r="264" ht="14.25" customHeight="1">
      <c r="E264" s="55"/>
    </row>
    <row r="265" ht="14.25" customHeight="1">
      <c r="E265" s="55"/>
    </row>
    <row r="266" ht="14.25" customHeight="1">
      <c r="E266" s="55"/>
    </row>
    <row r="267" ht="14.25" customHeight="1">
      <c r="E267" s="55"/>
    </row>
    <row r="268" ht="14.25" customHeight="1">
      <c r="E268" s="55"/>
    </row>
    <row r="269" ht="14.25" customHeight="1">
      <c r="E269" s="55"/>
    </row>
    <row r="270" ht="14.25" customHeight="1">
      <c r="E270" s="55"/>
    </row>
    <row r="271" ht="14.25" customHeight="1">
      <c r="E271" s="55"/>
    </row>
    <row r="272" ht="14.25" customHeight="1">
      <c r="E272" s="55"/>
    </row>
    <row r="273" ht="14.25" customHeight="1">
      <c r="E273" s="55"/>
    </row>
    <row r="274" ht="14.25" customHeight="1">
      <c r="E274" s="55"/>
    </row>
    <row r="275" ht="14.25" customHeight="1">
      <c r="E275" s="55"/>
    </row>
    <row r="276" ht="14.25" customHeight="1">
      <c r="E276" s="55"/>
    </row>
    <row r="277" ht="14.25" customHeight="1">
      <c r="E277" s="55"/>
    </row>
    <row r="278" ht="14.25" customHeight="1">
      <c r="E278" s="55"/>
    </row>
    <row r="279" ht="14.25" customHeight="1">
      <c r="E279" s="55"/>
    </row>
    <row r="280" ht="14.25" customHeight="1">
      <c r="E280" s="55"/>
    </row>
    <row r="281" ht="14.25" customHeight="1">
      <c r="E281" s="55"/>
    </row>
    <row r="282" ht="14.25" customHeight="1">
      <c r="E282" s="55"/>
    </row>
    <row r="283" ht="14.25" customHeight="1">
      <c r="E283" s="55"/>
    </row>
    <row r="284" ht="14.25" customHeight="1">
      <c r="E284" s="55"/>
    </row>
    <row r="285" ht="14.25" customHeight="1">
      <c r="E285" s="55"/>
    </row>
    <row r="286" ht="14.25" customHeight="1">
      <c r="E286" s="55"/>
    </row>
    <row r="287" ht="14.25" customHeight="1">
      <c r="E287" s="55"/>
    </row>
    <row r="288" ht="14.25" customHeight="1">
      <c r="E288" s="55"/>
    </row>
    <row r="289" ht="14.25" customHeight="1">
      <c r="E289" s="55"/>
    </row>
    <row r="290" ht="14.25" customHeight="1">
      <c r="E290" s="55"/>
    </row>
    <row r="291" ht="14.25" customHeight="1">
      <c r="E291" s="55"/>
    </row>
    <row r="292" ht="14.25" customHeight="1">
      <c r="E292" s="55"/>
    </row>
    <row r="293" ht="14.25" customHeight="1">
      <c r="E293" s="55"/>
    </row>
    <row r="294" ht="14.25" customHeight="1">
      <c r="E294" s="55"/>
    </row>
    <row r="295" ht="14.25" customHeight="1">
      <c r="E295" s="55"/>
    </row>
    <row r="296" ht="14.25" customHeight="1">
      <c r="E296" s="55"/>
    </row>
    <row r="297" ht="14.25" customHeight="1">
      <c r="E297" s="55"/>
    </row>
    <row r="298" ht="14.25" customHeight="1">
      <c r="E298" s="55"/>
    </row>
    <row r="299" ht="14.25" customHeight="1">
      <c r="E299" s="55"/>
    </row>
    <row r="300" ht="14.25" customHeight="1">
      <c r="E300" s="55"/>
    </row>
    <row r="301" ht="14.25" customHeight="1">
      <c r="E301" s="55"/>
    </row>
    <row r="302" ht="14.25" customHeight="1">
      <c r="E302" s="55"/>
    </row>
    <row r="303" ht="14.25" customHeight="1">
      <c r="E303" s="55"/>
    </row>
    <row r="304" ht="14.25" customHeight="1">
      <c r="E304" s="55"/>
    </row>
    <row r="305" ht="14.25" customHeight="1">
      <c r="E305" s="55"/>
    </row>
    <row r="306" ht="14.25" customHeight="1">
      <c r="E306" s="55"/>
    </row>
    <row r="307" ht="14.25" customHeight="1">
      <c r="E307" s="55"/>
    </row>
    <row r="308" ht="14.25" customHeight="1">
      <c r="E308" s="55"/>
    </row>
    <row r="309" ht="14.25" customHeight="1">
      <c r="E309" s="55"/>
    </row>
    <row r="310" ht="14.25" customHeight="1">
      <c r="E310" s="55"/>
    </row>
    <row r="311" ht="14.25" customHeight="1">
      <c r="E311" s="55"/>
    </row>
    <row r="312" ht="14.25" customHeight="1">
      <c r="E312" s="55"/>
    </row>
    <row r="313" ht="14.25" customHeight="1">
      <c r="E313" s="55"/>
    </row>
    <row r="314" ht="14.25" customHeight="1">
      <c r="E314" s="55"/>
    </row>
    <row r="315" ht="14.25" customHeight="1">
      <c r="E315" s="55"/>
    </row>
    <row r="316" ht="14.25" customHeight="1">
      <c r="E316" s="55"/>
    </row>
    <row r="317" ht="14.25" customHeight="1">
      <c r="E317" s="55"/>
    </row>
    <row r="318" ht="14.25" customHeight="1">
      <c r="E318" s="55"/>
    </row>
    <row r="319" ht="14.25" customHeight="1">
      <c r="E319" s="55"/>
    </row>
    <row r="320" ht="14.25" customHeight="1">
      <c r="E320" s="55"/>
    </row>
    <row r="321" ht="14.25" customHeight="1">
      <c r="E321" s="55"/>
    </row>
    <row r="322" ht="14.25" customHeight="1">
      <c r="E322" s="55"/>
    </row>
    <row r="323" ht="14.25" customHeight="1">
      <c r="E323" s="55"/>
    </row>
    <row r="324" ht="14.25" customHeight="1">
      <c r="E324" s="55"/>
    </row>
    <row r="325" ht="14.25" customHeight="1">
      <c r="E325" s="55"/>
    </row>
    <row r="326" ht="14.25" customHeight="1">
      <c r="E326" s="55"/>
    </row>
    <row r="327" ht="14.25" customHeight="1">
      <c r="E327" s="55"/>
    </row>
    <row r="328" ht="14.25" customHeight="1">
      <c r="E328" s="55"/>
    </row>
    <row r="329" ht="14.25" customHeight="1">
      <c r="E329" s="55"/>
    </row>
    <row r="330" ht="14.25" customHeight="1">
      <c r="E330" s="55"/>
    </row>
    <row r="331" ht="14.25" customHeight="1">
      <c r="E331" s="55"/>
    </row>
    <row r="332" ht="14.25" customHeight="1">
      <c r="E332" s="55"/>
    </row>
    <row r="333" ht="14.25" customHeight="1">
      <c r="E333" s="55"/>
    </row>
    <row r="334" ht="14.25" customHeight="1">
      <c r="E334" s="55"/>
    </row>
    <row r="335" ht="14.25" customHeight="1">
      <c r="E335" s="55"/>
    </row>
    <row r="336" ht="14.25" customHeight="1">
      <c r="E336" s="55"/>
    </row>
    <row r="337" ht="14.25" customHeight="1">
      <c r="E337" s="55"/>
    </row>
    <row r="338" ht="14.25" customHeight="1">
      <c r="E338" s="55"/>
    </row>
    <row r="339" ht="14.25" customHeight="1">
      <c r="E339" s="55"/>
    </row>
    <row r="340" ht="14.25" customHeight="1">
      <c r="E340" s="55"/>
    </row>
    <row r="341" ht="14.25" customHeight="1">
      <c r="E341" s="55"/>
    </row>
    <row r="342" ht="14.25" customHeight="1">
      <c r="E342" s="55"/>
    </row>
    <row r="343" ht="14.25" customHeight="1">
      <c r="E343" s="55"/>
    </row>
    <row r="344" ht="14.25" customHeight="1">
      <c r="E344" s="55"/>
    </row>
    <row r="345" ht="14.25" customHeight="1">
      <c r="E345" s="55"/>
    </row>
    <row r="346" ht="14.25" customHeight="1">
      <c r="E346" s="55"/>
    </row>
    <row r="347" ht="14.25" customHeight="1">
      <c r="E347" s="55"/>
    </row>
    <row r="348" ht="14.25" customHeight="1">
      <c r="E348" s="55"/>
    </row>
    <row r="349" ht="14.25" customHeight="1">
      <c r="E349" s="55"/>
    </row>
    <row r="350" ht="14.25" customHeight="1">
      <c r="E350" s="55"/>
    </row>
    <row r="351" ht="14.25" customHeight="1">
      <c r="E351" s="55"/>
    </row>
    <row r="352" ht="14.25" customHeight="1">
      <c r="E352" s="55"/>
    </row>
    <row r="353" ht="14.25" customHeight="1">
      <c r="E353" s="55"/>
    </row>
    <row r="354" ht="14.25" customHeight="1">
      <c r="E354" s="55"/>
    </row>
    <row r="355" ht="14.25" customHeight="1">
      <c r="E355" s="55"/>
    </row>
    <row r="356" ht="14.25" customHeight="1">
      <c r="E356" s="55"/>
    </row>
    <row r="357" ht="14.25" customHeight="1">
      <c r="E357" s="55"/>
    </row>
    <row r="358" ht="14.25" customHeight="1">
      <c r="E358" s="55"/>
    </row>
    <row r="359" ht="14.25" customHeight="1">
      <c r="E359" s="55"/>
    </row>
    <row r="360" ht="14.25" customHeight="1">
      <c r="E360" s="55"/>
    </row>
    <row r="361" ht="14.25" customHeight="1">
      <c r="E361" s="55"/>
    </row>
    <row r="362" ht="14.25" customHeight="1">
      <c r="E362" s="55"/>
    </row>
    <row r="363" ht="14.25" customHeight="1">
      <c r="E363" s="55"/>
    </row>
    <row r="364" ht="14.25" customHeight="1">
      <c r="E364" s="55"/>
    </row>
    <row r="365" ht="14.25" customHeight="1">
      <c r="E365" s="55"/>
    </row>
    <row r="366" ht="14.25" customHeight="1">
      <c r="E366" s="55"/>
    </row>
    <row r="367" ht="14.25" customHeight="1">
      <c r="E367" s="55"/>
    </row>
    <row r="368" ht="14.25" customHeight="1">
      <c r="E368" s="55"/>
    </row>
    <row r="369" ht="14.25" customHeight="1">
      <c r="E369" s="55"/>
    </row>
    <row r="370" ht="14.25" customHeight="1">
      <c r="E370" s="55"/>
    </row>
    <row r="371" ht="14.25" customHeight="1">
      <c r="E371" s="55"/>
    </row>
    <row r="372" ht="14.25" customHeight="1">
      <c r="E372" s="55"/>
    </row>
    <row r="373" ht="14.25" customHeight="1">
      <c r="E373" s="55"/>
    </row>
    <row r="374" ht="14.25" customHeight="1">
      <c r="E374" s="55"/>
    </row>
    <row r="375" ht="14.25" customHeight="1">
      <c r="E375" s="55"/>
    </row>
    <row r="376" ht="14.25" customHeight="1">
      <c r="E376" s="55"/>
    </row>
    <row r="377" ht="14.25" customHeight="1">
      <c r="E377" s="55"/>
    </row>
    <row r="378" ht="14.25" customHeight="1">
      <c r="E378" s="55"/>
    </row>
    <row r="379" ht="14.25" customHeight="1">
      <c r="E379" s="55"/>
    </row>
    <row r="380" ht="14.25" customHeight="1">
      <c r="E380" s="55"/>
    </row>
    <row r="381" ht="14.25" customHeight="1">
      <c r="E381" s="55"/>
    </row>
    <row r="382" ht="14.25" customHeight="1">
      <c r="E382" s="55"/>
    </row>
    <row r="383" ht="14.25" customHeight="1">
      <c r="E383" s="55"/>
    </row>
    <row r="384" ht="14.25" customHeight="1">
      <c r="E384" s="55"/>
    </row>
    <row r="385" ht="14.25" customHeight="1">
      <c r="E385" s="55"/>
    </row>
    <row r="386" ht="14.25" customHeight="1">
      <c r="E386" s="55"/>
    </row>
    <row r="387" ht="14.25" customHeight="1">
      <c r="E387" s="55"/>
    </row>
    <row r="388" ht="14.25" customHeight="1">
      <c r="E388" s="55"/>
    </row>
    <row r="389" ht="14.25" customHeight="1">
      <c r="E389" s="55"/>
    </row>
    <row r="390" ht="14.25" customHeight="1">
      <c r="E390" s="55"/>
    </row>
    <row r="391" ht="14.25" customHeight="1">
      <c r="E391" s="55"/>
    </row>
    <row r="392" ht="14.25" customHeight="1">
      <c r="E392" s="55"/>
    </row>
    <row r="393" ht="14.25" customHeight="1">
      <c r="E393" s="55"/>
    </row>
    <row r="394" ht="14.25" customHeight="1">
      <c r="E394" s="55"/>
    </row>
    <row r="395" ht="14.25" customHeight="1">
      <c r="E395" s="55"/>
    </row>
    <row r="396" ht="14.25" customHeight="1">
      <c r="E396" s="55"/>
    </row>
    <row r="397" ht="14.25" customHeight="1">
      <c r="E397" s="55"/>
    </row>
    <row r="398" ht="14.25" customHeight="1">
      <c r="E398" s="55"/>
    </row>
    <row r="399" ht="14.25" customHeight="1">
      <c r="E399" s="55"/>
    </row>
    <row r="400" ht="14.25" customHeight="1">
      <c r="E400" s="55"/>
    </row>
    <row r="401" ht="14.25" customHeight="1">
      <c r="E401" s="55"/>
    </row>
    <row r="402" ht="14.25" customHeight="1">
      <c r="E402" s="55"/>
    </row>
    <row r="403" ht="14.25" customHeight="1">
      <c r="E403" s="55"/>
    </row>
    <row r="404" ht="14.25" customHeight="1">
      <c r="E404" s="55"/>
    </row>
    <row r="405" ht="14.25" customHeight="1">
      <c r="E405" s="55"/>
    </row>
    <row r="406" ht="14.25" customHeight="1">
      <c r="E406" s="55"/>
    </row>
    <row r="407" ht="14.25" customHeight="1">
      <c r="E407" s="55"/>
    </row>
    <row r="408" ht="14.25" customHeight="1">
      <c r="E408" s="55"/>
    </row>
    <row r="409" ht="14.25" customHeight="1">
      <c r="E409" s="55"/>
    </row>
    <row r="410" ht="14.25" customHeight="1">
      <c r="E410" s="55"/>
    </row>
    <row r="411" ht="14.25" customHeight="1">
      <c r="E411" s="55"/>
    </row>
    <row r="412" ht="14.25" customHeight="1">
      <c r="E412" s="55"/>
    </row>
    <row r="413" ht="14.25" customHeight="1">
      <c r="E413" s="55"/>
    </row>
    <row r="414" ht="14.25" customHeight="1">
      <c r="E414" s="55"/>
    </row>
    <row r="415" ht="14.25" customHeight="1">
      <c r="E415" s="55"/>
    </row>
    <row r="416" ht="14.25" customHeight="1">
      <c r="E416" s="55"/>
    </row>
    <row r="417" ht="14.25" customHeight="1">
      <c r="E417" s="55"/>
    </row>
    <row r="418" ht="14.25" customHeight="1">
      <c r="E418" s="55"/>
    </row>
    <row r="419" ht="14.25" customHeight="1">
      <c r="E419" s="55"/>
    </row>
    <row r="420" ht="14.25" customHeight="1">
      <c r="E420" s="55"/>
    </row>
    <row r="421" ht="14.25" customHeight="1">
      <c r="E421" s="55"/>
    </row>
    <row r="422" ht="14.25" customHeight="1">
      <c r="E422" s="55"/>
    </row>
    <row r="423" ht="14.25" customHeight="1">
      <c r="E423" s="55"/>
    </row>
    <row r="424" ht="14.25" customHeight="1">
      <c r="E424" s="55"/>
    </row>
    <row r="425" ht="14.25" customHeight="1">
      <c r="E425" s="55"/>
    </row>
    <row r="426" ht="14.25" customHeight="1">
      <c r="E426" s="55"/>
    </row>
    <row r="427" ht="14.25" customHeight="1">
      <c r="E427" s="55"/>
    </row>
    <row r="428" ht="14.25" customHeight="1">
      <c r="E428" s="55"/>
    </row>
    <row r="429" ht="14.25" customHeight="1">
      <c r="E429" s="55"/>
    </row>
    <row r="430" ht="14.25" customHeight="1">
      <c r="E430" s="55"/>
    </row>
    <row r="431" ht="14.25" customHeight="1">
      <c r="E431" s="55"/>
    </row>
    <row r="432" ht="14.25" customHeight="1">
      <c r="E432" s="55"/>
    </row>
    <row r="433" ht="14.25" customHeight="1">
      <c r="E433" s="55"/>
    </row>
    <row r="434" ht="14.25" customHeight="1">
      <c r="E434" s="55"/>
    </row>
    <row r="435" ht="14.25" customHeight="1">
      <c r="E435" s="55"/>
    </row>
    <row r="436" ht="14.25" customHeight="1">
      <c r="E436" s="55"/>
    </row>
    <row r="437" ht="14.25" customHeight="1">
      <c r="E437" s="55"/>
    </row>
    <row r="438" ht="14.25" customHeight="1">
      <c r="E438" s="55"/>
    </row>
    <row r="439" ht="14.25" customHeight="1">
      <c r="E439" s="55"/>
    </row>
    <row r="440" ht="14.25" customHeight="1">
      <c r="E440" s="55"/>
    </row>
    <row r="441" ht="14.25" customHeight="1">
      <c r="E441" s="55"/>
    </row>
    <row r="442" ht="14.25" customHeight="1">
      <c r="E442" s="55"/>
    </row>
    <row r="443" ht="14.25" customHeight="1">
      <c r="E443" s="55"/>
    </row>
    <row r="444" ht="14.25" customHeight="1">
      <c r="E444" s="55"/>
    </row>
    <row r="445" ht="14.25" customHeight="1">
      <c r="E445" s="55"/>
    </row>
    <row r="446" ht="14.25" customHeight="1">
      <c r="E446" s="55"/>
    </row>
    <row r="447" ht="14.25" customHeight="1">
      <c r="E447" s="55"/>
    </row>
    <row r="448" ht="14.25" customHeight="1">
      <c r="E448" s="55"/>
    </row>
    <row r="449" ht="14.25" customHeight="1">
      <c r="E449" s="55"/>
    </row>
    <row r="450" ht="14.25" customHeight="1">
      <c r="E450" s="55"/>
    </row>
    <row r="451" ht="14.25" customHeight="1">
      <c r="E451" s="55"/>
    </row>
    <row r="452" ht="14.25" customHeight="1">
      <c r="E452" s="55"/>
    </row>
    <row r="453" ht="14.25" customHeight="1">
      <c r="E453" s="55"/>
    </row>
    <row r="454" ht="14.25" customHeight="1">
      <c r="E454" s="55"/>
    </row>
    <row r="455" ht="14.25" customHeight="1">
      <c r="E455" s="55"/>
    </row>
    <row r="456" ht="14.25" customHeight="1">
      <c r="E456" s="55"/>
    </row>
    <row r="457" ht="14.25" customHeight="1">
      <c r="E457" s="55"/>
    </row>
    <row r="458" ht="14.25" customHeight="1">
      <c r="E458" s="55"/>
    </row>
    <row r="459" ht="14.25" customHeight="1">
      <c r="E459" s="55"/>
    </row>
    <row r="460" ht="14.25" customHeight="1">
      <c r="E460" s="55"/>
    </row>
    <row r="461" ht="14.25" customHeight="1">
      <c r="E461" s="55"/>
    </row>
    <row r="462" ht="14.25" customHeight="1">
      <c r="E462" s="55"/>
    </row>
    <row r="463" ht="14.25" customHeight="1">
      <c r="E463" s="55"/>
    </row>
    <row r="464" ht="14.25" customHeight="1">
      <c r="E464" s="55"/>
    </row>
    <row r="465" ht="14.25" customHeight="1">
      <c r="E465" s="55"/>
    </row>
    <row r="466" ht="14.25" customHeight="1">
      <c r="E466" s="55"/>
    </row>
    <row r="467" ht="14.25" customHeight="1">
      <c r="E467" s="55"/>
    </row>
    <row r="468" ht="14.25" customHeight="1">
      <c r="E468" s="55"/>
    </row>
    <row r="469" ht="14.25" customHeight="1">
      <c r="E469" s="55"/>
    </row>
    <row r="470" ht="14.25" customHeight="1">
      <c r="E470" s="55"/>
    </row>
    <row r="471" ht="14.25" customHeight="1">
      <c r="E471" s="55"/>
    </row>
    <row r="472" ht="14.25" customHeight="1">
      <c r="E472" s="55"/>
    </row>
    <row r="473" ht="14.25" customHeight="1">
      <c r="E473" s="55"/>
    </row>
    <row r="474" ht="14.25" customHeight="1">
      <c r="E474" s="55"/>
    </row>
    <row r="475" ht="14.25" customHeight="1">
      <c r="E475" s="55"/>
    </row>
    <row r="476" ht="14.25" customHeight="1">
      <c r="E476" s="55"/>
    </row>
    <row r="477" ht="14.25" customHeight="1">
      <c r="E477" s="55"/>
    </row>
    <row r="478" ht="14.25" customHeight="1">
      <c r="E478" s="55"/>
    </row>
    <row r="479" ht="14.25" customHeight="1">
      <c r="E479" s="55"/>
    </row>
    <row r="480" ht="14.25" customHeight="1">
      <c r="E480" s="55"/>
    </row>
    <row r="481" ht="14.25" customHeight="1">
      <c r="E481" s="55"/>
    </row>
    <row r="482" ht="14.25" customHeight="1">
      <c r="E482" s="55"/>
    </row>
    <row r="483" ht="14.25" customHeight="1">
      <c r="E483" s="55"/>
    </row>
    <row r="484" ht="14.25" customHeight="1">
      <c r="E484" s="55"/>
    </row>
    <row r="485" ht="14.25" customHeight="1">
      <c r="E485" s="55"/>
    </row>
    <row r="486" ht="14.25" customHeight="1">
      <c r="E486" s="55"/>
    </row>
    <row r="487" ht="14.25" customHeight="1">
      <c r="E487" s="55"/>
    </row>
    <row r="488" ht="14.25" customHeight="1">
      <c r="E488" s="55"/>
    </row>
    <row r="489" ht="14.25" customHeight="1">
      <c r="E489" s="55"/>
    </row>
    <row r="490" ht="14.25" customHeight="1">
      <c r="E490" s="55"/>
    </row>
    <row r="491" ht="14.25" customHeight="1">
      <c r="E491" s="55"/>
    </row>
    <row r="492" ht="14.25" customHeight="1">
      <c r="E492" s="55"/>
    </row>
    <row r="493" ht="14.25" customHeight="1">
      <c r="E493" s="55"/>
    </row>
    <row r="494" ht="14.25" customHeight="1">
      <c r="E494" s="55"/>
    </row>
    <row r="495" ht="14.25" customHeight="1">
      <c r="E495" s="55"/>
    </row>
    <row r="496" ht="14.25" customHeight="1">
      <c r="E496" s="55"/>
    </row>
    <row r="497" ht="14.25" customHeight="1">
      <c r="E497" s="55"/>
    </row>
    <row r="498" ht="14.25" customHeight="1">
      <c r="E498" s="55"/>
    </row>
    <row r="499" ht="14.25" customHeight="1">
      <c r="E499" s="55"/>
    </row>
    <row r="500" ht="14.25" customHeight="1">
      <c r="E500" s="55"/>
    </row>
    <row r="501" ht="14.25" customHeight="1">
      <c r="E501" s="55"/>
    </row>
    <row r="502" ht="14.25" customHeight="1">
      <c r="E502" s="55"/>
    </row>
    <row r="503" ht="14.25" customHeight="1">
      <c r="E503" s="55"/>
    </row>
    <row r="504" ht="14.25" customHeight="1">
      <c r="E504" s="55"/>
    </row>
    <row r="505" ht="14.25" customHeight="1">
      <c r="E505" s="55"/>
    </row>
    <row r="506" ht="14.25" customHeight="1">
      <c r="E506" s="55"/>
    </row>
    <row r="507" ht="14.25" customHeight="1">
      <c r="E507" s="55"/>
    </row>
    <row r="508" ht="14.25" customHeight="1">
      <c r="E508" s="55"/>
    </row>
    <row r="509" ht="14.25" customHeight="1">
      <c r="E509" s="55"/>
    </row>
    <row r="510" ht="14.25" customHeight="1">
      <c r="E510" s="55"/>
    </row>
    <row r="511" ht="14.25" customHeight="1">
      <c r="E511" s="55"/>
    </row>
    <row r="512" ht="14.25" customHeight="1">
      <c r="E512" s="55"/>
    </row>
    <row r="513" ht="14.25" customHeight="1">
      <c r="E513" s="55"/>
    </row>
    <row r="514" ht="14.25" customHeight="1">
      <c r="E514" s="55"/>
    </row>
    <row r="515" ht="14.25" customHeight="1">
      <c r="E515" s="55"/>
    </row>
    <row r="516" ht="14.25" customHeight="1">
      <c r="E516" s="55"/>
    </row>
    <row r="517" ht="14.25" customHeight="1">
      <c r="E517" s="55"/>
    </row>
    <row r="518" ht="14.25" customHeight="1">
      <c r="E518" s="55"/>
    </row>
    <row r="519" ht="14.25" customHeight="1">
      <c r="E519" s="55"/>
    </row>
    <row r="520" ht="14.25" customHeight="1">
      <c r="E520" s="55"/>
    </row>
    <row r="521" ht="14.25" customHeight="1">
      <c r="E521" s="55"/>
    </row>
    <row r="522" ht="14.25" customHeight="1">
      <c r="E522" s="55"/>
    </row>
    <row r="523" ht="14.25" customHeight="1">
      <c r="E523" s="55"/>
    </row>
    <row r="524" ht="14.25" customHeight="1">
      <c r="E524" s="55"/>
    </row>
    <row r="525" ht="14.25" customHeight="1">
      <c r="E525" s="55"/>
    </row>
    <row r="526" ht="14.25" customHeight="1">
      <c r="E526" s="55"/>
    </row>
    <row r="527" ht="14.25" customHeight="1">
      <c r="E527" s="55"/>
    </row>
    <row r="528" ht="14.25" customHeight="1">
      <c r="E528" s="55"/>
    </row>
    <row r="529" ht="14.25" customHeight="1">
      <c r="E529" s="55"/>
    </row>
    <row r="530" ht="14.25" customHeight="1">
      <c r="E530" s="55"/>
    </row>
    <row r="531" ht="14.25" customHeight="1">
      <c r="E531" s="55"/>
    </row>
    <row r="532" ht="14.25" customHeight="1">
      <c r="E532" s="55"/>
    </row>
    <row r="533" ht="14.25" customHeight="1">
      <c r="E533" s="55"/>
    </row>
    <row r="534" ht="14.25" customHeight="1">
      <c r="E534" s="55"/>
    </row>
    <row r="535" ht="14.25" customHeight="1">
      <c r="E535" s="55"/>
    </row>
    <row r="536" ht="14.25" customHeight="1">
      <c r="E536" s="55"/>
    </row>
    <row r="537" ht="14.25" customHeight="1">
      <c r="E537" s="55"/>
    </row>
    <row r="538" ht="14.25" customHeight="1">
      <c r="E538" s="55"/>
    </row>
    <row r="539" ht="14.25" customHeight="1">
      <c r="E539" s="55"/>
    </row>
    <row r="540" ht="14.25" customHeight="1">
      <c r="E540" s="55"/>
    </row>
    <row r="541" ht="14.25" customHeight="1">
      <c r="E541" s="55"/>
    </row>
    <row r="542" ht="14.25" customHeight="1">
      <c r="E542" s="55"/>
    </row>
    <row r="543" ht="14.25" customHeight="1">
      <c r="E543" s="55"/>
    </row>
    <row r="544" ht="14.25" customHeight="1">
      <c r="E544" s="55"/>
    </row>
    <row r="545" ht="14.25" customHeight="1">
      <c r="E545" s="55"/>
    </row>
    <row r="546" ht="14.25" customHeight="1">
      <c r="E546" s="55"/>
    </row>
    <row r="547" ht="14.25" customHeight="1">
      <c r="E547" s="55"/>
    </row>
    <row r="548" ht="14.25" customHeight="1">
      <c r="E548" s="55"/>
    </row>
    <row r="549" ht="14.25" customHeight="1">
      <c r="E549" s="55"/>
    </row>
    <row r="550" ht="14.25" customHeight="1">
      <c r="E550" s="55"/>
    </row>
    <row r="551" ht="14.25" customHeight="1">
      <c r="E551" s="55"/>
    </row>
    <row r="552" ht="14.25" customHeight="1">
      <c r="E552" s="55"/>
    </row>
    <row r="553" ht="14.25" customHeight="1">
      <c r="E553" s="55"/>
    </row>
    <row r="554" ht="14.25" customHeight="1">
      <c r="E554" s="55"/>
    </row>
    <row r="555" ht="14.25" customHeight="1">
      <c r="E555" s="55"/>
    </row>
    <row r="556" ht="14.25" customHeight="1">
      <c r="E556" s="55"/>
    </row>
    <row r="557" ht="14.25" customHeight="1">
      <c r="E557" s="55"/>
    </row>
    <row r="558" ht="14.25" customHeight="1">
      <c r="E558" s="55"/>
    </row>
    <row r="559" ht="14.25" customHeight="1">
      <c r="E559" s="55"/>
    </row>
    <row r="560" ht="14.25" customHeight="1">
      <c r="E560" s="55"/>
    </row>
    <row r="561" ht="14.25" customHeight="1">
      <c r="E561" s="55"/>
    </row>
    <row r="562" ht="14.25" customHeight="1">
      <c r="E562" s="55"/>
    </row>
    <row r="563" ht="14.25" customHeight="1">
      <c r="E563" s="55"/>
    </row>
    <row r="564" ht="14.25" customHeight="1">
      <c r="E564" s="55"/>
    </row>
    <row r="565" ht="14.25" customHeight="1">
      <c r="E565" s="55"/>
    </row>
    <row r="566" ht="14.25" customHeight="1">
      <c r="E566" s="55"/>
    </row>
    <row r="567" ht="14.25" customHeight="1">
      <c r="E567" s="55"/>
    </row>
    <row r="568" ht="14.25" customHeight="1">
      <c r="E568" s="55"/>
    </row>
    <row r="569" ht="14.25" customHeight="1">
      <c r="E569" s="55"/>
    </row>
    <row r="570" ht="14.25" customHeight="1">
      <c r="E570" s="55"/>
    </row>
    <row r="571" ht="14.25" customHeight="1">
      <c r="E571" s="55"/>
    </row>
    <row r="572" ht="14.25" customHeight="1">
      <c r="E572" s="55"/>
    </row>
    <row r="573" ht="14.25" customHeight="1">
      <c r="E573" s="55"/>
    </row>
    <row r="574" ht="14.25" customHeight="1">
      <c r="E574" s="55"/>
    </row>
    <row r="575" ht="14.25" customHeight="1">
      <c r="E575" s="55"/>
    </row>
    <row r="576" ht="14.25" customHeight="1">
      <c r="E576" s="55"/>
    </row>
    <row r="577" ht="14.25" customHeight="1">
      <c r="E577" s="55"/>
    </row>
    <row r="578" ht="14.25" customHeight="1">
      <c r="E578" s="55"/>
    </row>
    <row r="579" ht="14.25" customHeight="1">
      <c r="E579" s="55"/>
    </row>
    <row r="580" ht="14.25" customHeight="1">
      <c r="E580" s="55"/>
    </row>
    <row r="581" ht="14.25" customHeight="1">
      <c r="E581" s="55"/>
    </row>
    <row r="582" ht="14.25" customHeight="1">
      <c r="E582" s="55"/>
    </row>
    <row r="583" ht="14.25" customHeight="1">
      <c r="E583" s="55"/>
    </row>
    <row r="584" ht="14.25" customHeight="1">
      <c r="E584" s="55"/>
    </row>
    <row r="585" ht="14.25" customHeight="1">
      <c r="E585" s="55"/>
    </row>
    <row r="586" ht="14.25" customHeight="1">
      <c r="E586" s="55"/>
    </row>
    <row r="587" ht="14.25" customHeight="1">
      <c r="E587" s="55"/>
    </row>
    <row r="588" ht="14.25" customHeight="1">
      <c r="E588" s="55"/>
    </row>
    <row r="589" ht="14.25" customHeight="1">
      <c r="E589" s="55"/>
    </row>
    <row r="590" ht="14.25" customHeight="1">
      <c r="E590" s="55"/>
    </row>
    <row r="591" ht="14.25" customHeight="1">
      <c r="E591" s="55"/>
    </row>
    <row r="592" ht="14.25" customHeight="1">
      <c r="E592" s="55"/>
    </row>
    <row r="593" ht="14.25" customHeight="1">
      <c r="E593" s="55"/>
    </row>
    <row r="594" ht="14.25" customHeight="1">
      <c r="E594" s="55"/>
    </row>
    <row r="595" ht="14.25" customHeight="1">
      <c r="E595" s="55"/>
    </row>
    <row r="596" ht="14.25" customHeight="1">
      <c r="E596" s="55"/>
    </row>
    <row r="597" ht="14.25" customHeight="1">
      <c r="E597" s="55"/>
    </row>
    <row r="598" ht="14.25" customHeight="1">
      <c r="E598" s="55"/>
    </row>
    <row r="599" ht="14.25" customHeight="1">
      <c r="E599" s="55"/>
    </row>
    <row r="600" ht="14.25" customHeight="1">
      <c r="E600" s="55"/>
    </row>
    <row r="601" ht="14.25" customHeight="1">
      <c r="E601" s="55"/>
    </row>
    <row r="602" ht="14.25" customHeight="1">
      <c r="E602" s="55"/>
    </row>
    <row r="603" ht="14.25" customHeight="1">
      <c r="E603" s="55"/>
    </row>
    <row r="604" ht="14.25" customHeight="1">
      <c r="E604" s="55"/>
    </row>
    <row r="605" ht="14.25" customHeight="1">
      <c r="E605" s="55"/>
    </row>
    <row r="606" ht="14.25" customHeight="1">
      <c r="E606" s="55"/>
    </row>
    <row r="607" ht="14.25" customHeight="1">
      <c r="E607" s="55"/>
    </row>
    <row r="608" ht="14.25" customHeight="1">
      <c r="E608" s="55"/>
    </row>
    <row r="609" ht="14.25" customHeight="1">
      <c r="E609" s="55"/>
    </row>
    <row r="610" ht="14.25" customHeight="1">
      <c r="E610" s="55"/>
    </row>
    <row r="611" ht="14.25" customHeight="1">
      <c r="E611" s="55"/>
    </row>
    <row r="612" ht="14.25" customHeight="1">
      <c r="E612" s="55"/>
    </row>
    <row r="613" ht="14.25" customHeight="1">
      <c r="E613" s="55"/>
    </row>
    <row r="614" ht="14.25" customHeight="1">
      <c r="E614" s="55"/>
    </row>
    <row r="615" ht="14.25" customHeight="1">
      <c r="E615" s="55"/>
    </row>
    <row r="616" ht="14.25" customHeight="1">
      <c r="E616" s="55"/>
    </row>
    <row r="617" ht="14.25" customHeight="1">
      <c r="E617" s="55"/>
    </row>
    <row r="618" ht="14.25" customHeight="1">
      <c r="E618" s="55"/>
    </row>
    <row r="619" ht="14.25" customHeight="1">
      <c r="E619" s="55"/>
    </row>
    <row r="620" ht="14.25" customHeight="1">
      <c r="E620" s="55"/>
    </row>
    <row r="621" ht="14.25" customHeight="1">
      <c r="E621" s="55"/>
    </row>
    <row r="622" ht="14.25" customHeight="1">
      <c r="E622" s="55"/>
    </row>
    <row r="623" ht="14.25" customHeight="1">
      <c r="E623" s="55"/>
    </row>
    <row r="624" ht="14.25" customHeight="1">
      <c r="E624" s="55"/>
    </row>
    <row r="625" ht="14.25" customHeight="1">
      <c r="E625" s="55"/>
    </row>
    <row r="626" ht="14.25" customHeight="1">
      <c r="E626" s="55"/>
    </row>
    <row r="627" ht="14.25" customHeight="1">
      <c r="E627" s="55"/>
    </row>
    <row r="628" ht="14.25" customHeight="1">
      <c r="E628" s="55"/>
    </row>
    <row r="629" ht="14.25" customHeight="1">
      <c r="E629" s="55"/>
    </row>
    <row r="630" ht="14.25" customHeight="1">
      <c r="E630" s="55"/>
    </row>
    <row r="631" ht="14.25" customHeight="1">
      <c r="E631" s="55"/>
    </row>
    <row r="632" ht="14.25" customHeight="1">
      <c r="E632" s="55"/>
    </row>
    <row r="633" ht="14.25" customHeight="1">
      <c r="E633" s="55"/>
    </row>
    <row r="634" ht="14.25" customHeight="1">
      <c r="E634" s="55"/>
    </row>
    <row r="635" ht="14.25" customHeight="1">
      <c r="E635" s="55"/>
    </row>
    <row r="636" ht="14.25" customHeight="1">
      <c r="E636" s="55"/>
    </row>
    <row r="637" ht="14.25" customHeight="1">
      <c r="E637" s="55"/>
    </row>
    <row r="638" ht="14.25" customHeight="1">
      <c r="E638" s="55"/>
    </row>
    <row r="639" ht="14.25" customHeight="1">
      <c r="E639" s="55"/>
    </row>
    <row r="640" ht="14.25" customHeight="1">
      <c r="E640" s="55"/>
    </row>
    <row r="641" ht="14.25" customHeight="1">
      <c r="E641" s="55"/>
    </row>
    <row r="642" ht="14.25" customHeight="1">
      <c r="E642" s="55"/>
    </row>
    <row r="643" ht="14.25" customHeight="1">
      <c r="E643" s="55"/>
    </row>
    <row r="644" ht="14.25" customHeight="1">
      <c r="E644" s="55"/>
    </row>
    <row r="645" ht="14.25" customHeight="1">
      <c r="E645" s="55"/>
    </row>
    <row r="646" ht="14.25" customHeight="1">
      <c r="E646" s="55"/>
    </row>
    <row r="647" ht="14.25" customHeight="1">
      <c r="E647" s="55"/>
    </row>
    <row r="648" ht="14.25" customHeight="1">
      <c r="E648" s="55"/>
    </row>
    <row r="649" ht="14.25" customHeight="1">
      <c r="E649" s="55"/>
    </row>
    <row r="650" ht="14.25" customHeight="1">
      <c r="E650" s="55"/>
    </row>
    <row r="651" ht="14.25" customHeight="1">
      <c r="E651" s="55"/>
    </row>
    <row r="652" ht="14.25" customHeight="1">
      <c r="E652" s="55"/>
    </row>
    <row r="653" ht="14.25" customHeight="1">
      <c r="E653" s="55"/>
    </row>
    <row r="654" ht="14.25" customHeight="1">
      <c r="E654" s="55"/>
    </row>
    <row r="655" ht="14.25" customHeight="1">
      <c r="E655" s="55"/>
    </row>
    <row r="656" ht="14.25" customHeight="1">
      <c r="E656" s="55"/>
    </row>
    <row r="657" ht="14.25" customHeight="1">
      <c r="E657" s="55"/>
    </row>
    <row r="658" ht="14.25" customHeight="1">
      <c r="E658" s="55"/>
    </row>
    <row r="659" ht="14.25" customHeight="1">
      <c r="E659" s="55"/>
    </row>
    <row r="660" ht="14.25" customHeight="1">
      <c r="E660" s="55"/>
    </row>
    <row r="661" ht="14.25" customHeight="1">
      <c r="E661" s="55"/>
    </row>
    <row r="662" ht="14.25" customHeight="1">
      <c r="E662" s="55"/>
    </row>
    <row r="663" ht="14.25" customHeight="1">
      <c r="E663" s="55"/>
    </row>
    <row r="664" ht="14.25" customHeight="1">
      <c r="E664" s="55"/>
    </row>
    <row r="665" ht="14.25" customHeight="1">
      <c r="E665" s="55"/>
    </row>
    <row r="666" ht="14.25" customHeight="1">
      <c r="E666" s="55"/>
    </row>
    <row r="667" ht="14.25" customHeight="1">
      <c r="E667" s="55"/>
    </row>
    <row r="668" ht="14.25" customHeight="1">
      <c r="E668" s="55"/>
    </row>
    <row r="669" ht="14.25" customHeight="1">
      <c r="E669" s="55"/>
    </row>
    <row r="670" ht="14.25" customHeight="1">
      <c r="E670" s="55"/>
    </row>
    <row r="671" ht="14.25" customHeight="1">
      <c r="E671" s="55"/>
    </row>
    <row r="672" ht="14.25" customHeight="1">
      <c r="E672" s="55"/>
    </row>
    <row r="673" ht="14.25" customHeight="1">
      <c r="E673" s="55"/>
    </row>
    <row r="674" ht="14.25" customHeight="1">
      <c r="E674" s="55"/>
    </row>
    <row r="675" ht="14.25" customHeight="1">
      <c r="E675" s="55"/>
    </row>
    <row r="676" ht="14.25" customHeight="1">
      <c r="E676" s="55"/>
    </row>
    <row r="677" ht="14.25" customHeight="1">
      <c r="E677" s="55"/>
    </row>
    <row r="678" ht="14.25" customHeight="1">
      <c r="E678" s="55"/>
    </row>
    <row r="679" ht="14.25" customHeight="1">
      <c r="E679" s="55"/>
    </row>
    <row r="680" ht="14.25" customHeight="1">
      <c r="E680" s="55"/>
    </row>
    <row r="681" ht="14.25" customHeight="1">
      <c r="E681" s="55"/>
    </row>
    <row r="682" ht="14.25" customHeight="1">
      <c r="E682" s="55"/>
    </row>
    <row r="683" ht="14.25" customHeight="1">
      <c r="E683" s="55"/>
    </row>
    <row r="684" ht="14.25" customHeight="1">
      <c r="E684" s="55"/>
    </row>
    <row r="685" ht="14.25" customHeight="1">
      <c r="E685" s="55"/>
    </row>
    <row r="686" ht="14.25" customHeight="1">
      <c r="E686" s="55"/>
    </row>
    <row r="687" ht="14.25" customHeight="1">
      <c r="E687" s="55"/>
    </row>
    <row r="688" ht="14.25" customHeight="1">
      <c r="E688" s="55"/>
    </row>
    <row r="689" ht="14.25" customHeight="1">
      <c r="E689" s="55"/>
    </row>
    <row r="690" ht="14.25" customHeight="1">
      <c r="E690" s="55"/>
    </row>
    <row r="691" ht="14.25" customHeight="1">
      <c r="E691" s="55"/>
    </row>
    <row r="692" ht="14.25" customHeight="1">
      <c r="E692" s="55"/>
    </row>
    <row r="693" ht="14.25" customHeight="1">
      <c r="E693" s="55"/>
    </row>
    <row r="694" ht="14.25" customHeight="1">
      <c r="E694" s="55"/>
    </row>
    <row r="695" ht="14.25" customHeight="1">
      <c r="E695" s="55"/>
    </row>
    <row r="696" ht="14.25" customHeight="1">
      <c r="E696" s="55"/>
    </row>
    <row r="697" ht="14.25" customHeight="1">
      <c r="E697" s="55"/>
    </row>
    <row r="698" ht="14.25" customHeight="1">
      <c r="E698" s="55"/>
    </row>
    <row r="699" ht="14.25" customHeight="1">
      <c r="E699" s="55"/>
    </row>
    <row r="700" ht="14.25" customHeight="1">
      <c r="E700" s="55"/>
    </row>
    <row r="701" ht="14.25" customHeight="1">
      <c r="E701" s="55"/>
    </row>
    <row r="702" ht="14.25" customHeight="1">
      <c r="E702" s="55"/>
    </row>
    <row r="703" ht="14.25" customHeight="1">
      <c r="E703" s="55"/>
    </row>
    <row r="704" ht="14.25" customHeight="1">
      <c r="E704" s="55"/>
    </row>
    <row r="705" ht="14.25" customHeight="1">
      <c r="E705" s="55"/>
    </row>
    <row r="706" ht="14.25" customHeight="1">
      <c r="E706" s="55"/>
    </row>
    <row r="707" ht="14.25" customHeight="1">
      <c r="E707" s="55"/>
    </row>
    <row r="708" ht="14.25" customHeight="1">
      <c r="E708" s="55"/>
    </row>
    <row r="709" ht="14.25" customHeight="1">
      <c r="E709" s="55"/>
    </row>
    <row r="710" ht="14.25" customHeight="1">
      <c r="E710" s="55"/>
    </row>
    <row r="711" ht="14.25" customHeight="1">
      <c r="E711" s="55"/>
    </row>
    <row r="712" ht="14.25" customHeight="1">
      <c r="E712" s="55"/>
    </row>
    <row r="713" ht="14.25" customHeight="1">
      <c r="E713" s="55"/>
    </row>
    <row r="714" ht="14.25" customHeight="1">
      <c r="E714" s="55"/>
    </row>
    <row r="715" ht="14.25" customHeight="1">
      <c r="E715" s="55"/>
    </row>
    <row r="716" ht="14.25" customHeight="1">
      <c r="E716" s="55"/>
    </row>
    <row r="717" ht="14.25" customHeight="1">
      <c r="E717" s="55"/>
    </row>
    <row r="718" ht="14.25" customHeight="1">
      <c r="E718" s="55"/>
    </row>
    <row r="719" ht="14.25" customHeight="1">
      <c r="E719" s="55"/>
    </row>
    <row r="720" ht="14.25" customHeight="1">
      <c r="E720" s="55"/>
    </row>
    <row r="721" ht="14.25" customHeight="1">
      <c r="E721" s="55"/>
    </row>
    <row r="722" ht="14.25" customHeight="1">
      <c r="E722" s="55"/>
    </row>
    <row r="723" ht="14.25" customHeight="1">
      <c r="E723" s="55"/>
    </row>
    <row r="724" ht="14.25" customHeight="1">
      <c r="E724" s="55"/>
    </row>
    <row r="725" ht="14.25" customHeight="1">
      <c r="E725" s="55"/>
    </row>
    <row r="726" ht="14.25" customHeight="1">
      <c r="E726" s="55"/>
    </row>
    <row r="727" ht="14.25" customHeight="1">
      <c r="E727" s="55"/>
    </row>
    <row r="728" ht="14.25" customHeight="1">
      <c r="E728" s="55"/>
    </row>
    <row r="729" ht="14.25" customHeight="1">
      <c r="E729" s="55"/>
    </row>
    <row r="730" ht="14.25" customHeight="1">
      <c r="E730" s="55"/>
    </row>
    <row r="731" ht="14.25" customHeight="1">
      <c r="E731" s="55"/>
    </row>
    <row r="732" ht="14.25" customHeight="1">
      <c r="E732" s="55"/>
    </row>
    <row r="733" ht="14.25" customHeight="1">
      <c r="E733" s="55"/>
    </row>
    <row r="734" ht="14.25" customHeight="1">
      <c r="E734" s="55"/>
    </row>
    <row r="735" ht="14.25" customHeight="1">
      <c r="E735" s="55"/>
    </row>
    <row r="736" ht="14.25" customHeight="1">
      <c r="E736" s="55"/>
    </row>
    <row r="737" ht="14.25" customHeight="1">
      <c r="E737" s="55"/>
    </row>
    <row r="738" ht="14.25" customHeight="1">
      <c r="E738" s="55"/>
    </row>
    <row r="739" ht="14.25" customHeight="1">
      <c r="E739" s="55"/>
    </row>
    <row r="740" ht="14.25" customHeight="1">
      <c r="E740" s="55"/>
    </row>
    <row r="741" ht="14.25" customHeight="1">
      <c r="E741" s="55"/>
    </row>
    <row r="742" ht="14.25" customHeight="1">
      <c r="E742" s="55"/>
    </row>
    <row r="743" ht="14.25" customHeight="1">
      <c r="E743" s="55"/>
    </row>
    <row r="744" ht="14.25" customHeight="1">
      <c r="E744" s="55"/>
    </row>
    <row r="745" ht="14.25" customHeight="1">
      <c r="E745" s="55"/>
    </row>
    <row r="746" ht="14.25" customHeight="1">
      <c r="E746" s="55"/>
    </row>
    <row r="747" ht="14.25" customHeight="1">
      <c r="E747" s="55"/>
    </row>
    <row r="748" ht="14.25" customHeight="1">
      <c r="E748" s="55"/>
    </row>
    <row r="749" ht="14.25" customHeight="1">
      <c r="E749" s="55"/>
    </row>
    <row r="750" ht="14.25" customHeight="1">
      <c r="E750" s="55"/>
    </row>
    <row r="751" ht="14.25" customHeight="1">
      <c r="E751" s="55"/>
    </row>
    <row r="752" ht="14.25" customHeight="1">
      <c r="E752" s="55"/>
    </row>
    <row r="753" ht="14.25" customHeight="1">
      <c r="E753" s="55"/>
    </row>
    <row r="754" ht="14.25" customHeight="1">
      <c r="E754" s="55"/>
    </row>
    <row r="755" ht="14.25" customHeight="1">
      <c r="E755" s="55"/>
    </row>
    <row r="756" ht="14.25" customHeight="1">
      <c r="E756" s="55"/>
    </row>
    <row r="757" ht="14.25" customHeight="1">
      <c r="E757" s="55"/>
    </row>
    <row r="758" ht="14.25" customHeight="1">
      <c r="E758" s="55"/>
    </row>
    <row r="759" ht="14.25" customHeight="1">
      <c r="E759" s="55"/>
    </row>
    <row r="760" ht="14.25" customHeight="1">
      <c r="E760" s="55"/>
    </row>
    <row r="761" ht="14.25" customHeight="1">
      <c r="E761" s="55"/>
    </row>
    <row r="762" ht="14.25" customHeight="1">
      <c r="E762" s="55"/>
    </row>
    <row r="763" ht="14.25" customHeight="1">
      <c r="E763" s="55"/>
    </row>
    <row r="764" ht="14.25" customHeight="1">
      <c r="E764" s="55"/>
    </row>
    <row r="765" ht="14.25" customHeight="1">
      <c r="E765" s="55"/>
    </row>
    <row r="766" ht="14.25" customHeight="1">
      <c r="E766" s="55"/>
    </row>
    <row r="767" ht="14.25" customHeight="1">
      <c r="E767" s="55"/>
    </row>
    <row r="768" ht="14.25" customHeight="1">
      <c r="E768" s="55"/>
    </row>
    <row r="769" ht="14.25" customHeight="1">
      <c r="E769" s="55"/>
    </row>
    <row r="770" ht="14.25" customHeight="1">
      <c r="E770" s="55"/>
    </row>
    <row r="771" ht="14.25" customHeight="1">
      <c r="E771" s="55"/>
    </row>
    <row r="772" ht="14.25" customHeight="1">
      <c r="E772" s="55"/>
    </row>
    <row r="773" ht="14.25" customHeight="1">
      <c r="E773" s="55"/>
    </row>
    <row r="774" ht="14.25" customHeight="1">
      <c r="E774" s="55"/>
    </row>
    <row r="775" ht="14.25" customHeight="1">
      <c r="E775" s="55"/>
    </row>
    <row r="776" ht="14.25" customHeight="1">
      <c r="E776" s="55"/>
    </row>
    <row r="777" ht="14.25" customHeight="1">
      <c r="E777" s="55"/>
    </row>
    <row r="778" ht="14.25" customHeight="1">
      <c r="E778" s="55"/>
    </row>
    <row r="779" ht="14.25" customHeight="1">
      <c r="E779" s="55"/>
    </row>
    <row r="780" ht="14.25" customHeight="1">
      <c r="E780" s="55"/>
    </row>
    <row r="781" ht="14.25" customHeight="1">
      <c r="E781" s="55"/>
    </row>
    <row r="782" ht="14.25" customHeight="1">
      <c r="E782" s="55"/>
    </row>
    <row r="783" ht="14.25" customHeight="1">
      <c r="E783" s="55"/>
    </row>
    <row r="784" ht="14.25" customHeight="1">
      <c r="E784" s="55"/>
    </row>
    <row r="785" ht="14.25" customHeight="1">
      <c r="E785" s="55"/>
    </row>
    <row r="786" ht="14.25" customHeight="1">
      <c r="E786" s="55"/>
    </row>
    <row r="787" ht="14.25" customHeight="1">
      <c r="E787" s="55"/>
    </row>
    <row r="788" ht="14.25" customHeight="1">
      <c r="E788" s="55"/>
    </row>
    <row r="789" ht="14.25" customHeight="1">
      <c r="E789" s="55"/>
    </row>
    <row r="790" ht="14.25" customHeight="1">
      <c r="E790" s="55"/>
    </row>
    <row r="791" ht="14.25" customHeight="1">
      <c r="E791" s="55"/>
    </row>
    <row r="792" ht="14.25" customHeight="1">
      <c r="E792" s="55"/>
    </row>
    <row r="793" ht="14.25" customHeight="1">
      <c r="E793" s="55"/>
    </row>
    <row r="794" ht="14.25" customHeight="1">
      <c r="E794" s="55"/>
    </row>
    <row r="795" ht="14.25" customHeight="1">
      <c r="E795" s="55"/>
    </row>
    <row r="796" ht="14.25" customHeight="1">
      <c r="E796" s="55"/>
    </row>
    <row r="797" ht="14.25" customHeight="1">
      <c r="E797" s="55"/>
    </row>
    <row r="798" ht="14.25" customHeight="1">
      <c r="E798" s="55"/>
    </row>
    <row r="799" ht="14.25" customHeight="1">
      <c r="E799" s="55"/>
    </row>
    <row r="800" ht="14.25" customHeight="1">
      <c r="E800" s="55"/>
    </row>
    <row r="801" ht="14.25" customHeight="1">
      <c r="E801" s="55"/>
    </row>
    <row r="802" ht="14.25" customHeight="1">
      <c r="E802" s="55"/>
    </row>
    <row r="803" ht="14.25" customHeight="1">
      <c r="E803" s="55"/>
    </row>
    <row r="804" ht="14.25" customHeight="1">
      <c r="E804" s="55"/>
    </row>
    <row r="805" ht="14.25" customHeight="1">
      <c r="E805" s="55"/>
    </row>
    <row r="806" ht="14.25" customHeight="1">
      <c r="E806" s="55"/>
    </row>
    <row r="807" ht="14.25" customHeight="1">
      <c r="E807" s="55"/>
    </row>
    <row r="808" ht="14.25" customHeight="1">
      <c r="E808" s="55"/>
    </row>
    <row r="809" ht="14.25" customHeight="1">
      <c r="E809" s="55"/>
    </row>
    <row r="810" ht="14.25" customHeight="1">
      <c r="E810" s="55"/>
    </row>
    <row r="811" ht="14.25" customHeight="1">
      <c r="E811" s="55"/>
    </row>
    <row r="812" ht="14.25" customHeight="1">
      <c r="E812" s="55"/>
    </row>
    <row r="813" ht="14.25" customHeight="1">
      <c r="E813" s="55"/>
    </row>
    <row r="814" ht="14.25" customHeight="1">
      <c r="E814" s="55"/>
    </row>
    <row r="815" ht="14.25" customHeight="1">
      <c r="E815" s="55"/>
    </row>
    <row r="816" ht="14.25" customHeight="1">
      <c r="E816" s="55"/>
    </row>
    <row r="817" ht="14.25" customHeight="1">
      <c r="E817" s="55"/>
    </row>
    <row r="818" ht="14.25" customHeight="1">
      <c r="E818" s="55"/>
    </row>
    <row r="819" ht="14.25" customHeight="1">
      <c r="E819" s="55"/>
    </row>
    <row r="820" ht="14.25" customHeight="1">
      <c r="E820" s="55"/>
    </row>
    <row r="821" ht="14.25" customHeight="1">
      <c r="E821" s="55"/>
    </row>
    <row r="822" ht="14.25" customHeight="1">
      <c r="E822" s="55"/>
    </row>
    <row r="823" ht="14.25" customHeight="1">
      <c r="E823" s="55"/>
    </row>
    <row r="824" ht="14.25" customHeight="1">
      <c r="E824" s="55"/>
    </row>
    <row r="825" ht="14.25" customHeight="1">
      <c r="E825" s="55"/>
    </row>
    <row r="826" ht="14.25" customHeight="1">
      <c r="E826" s="55"/>
    </row>
    <row r="827" ht="14.25" customHeight="1">
      <c r="E827" s="55"/>
    </row>
    <row r="828" ht="14.25" customHeight="1">
      <c r="E828" s="55"/>
    </row>
    <row r="829" ht="14.25" customHeight="1">
      <c r="E829" s="55"/>
    </row>
    <row r="830" ht="14.25" customHeight="1">
      <c r="E830" s="55"/>
    </row>
    <row r="831" ht="14.25" customHeight="1">
      <c r="E831" s="55"/>
    </row>
    <row r="832" ht="14.25" customHeight="1">
      <c r="E832" s="55"/>
    </row>
    <row r="833" ht="14.25" customHeight="1">
      <c r="E833" s="55"/>
    </row>
    <row r="834" ht="14.25" customHeight="1">
      <c r="E834" s="55"/>
    </row>
    <row r="835" ht="14.25" customHeight="1">
      <c r="E835" s="55"/>
    </row>
    <row r="836" ht="14.25" customHeight="1">
      <c r="E836" s="55"/>
    </row>
    <row r="837" ht="14.25" customHeight="1">
      <c r="E837" s="55"/>
    </row>
    <row r="838" ht="14.25" customHeight="1">
      <c r="E838" s="55"/>
    </row>
    <row r="839" ht="14.25" customHeight="1">
      <c r="E839" s="55"/>
    </row>
    <row r="840" ht="14.25" customHeight="1">
      <c r="E840" s="55"/>
    </row>
    <row r="841" ht="14.25" customHeight="1">
      <c r="E841" s="55"/>
    </row>
    <row r="842" ht="14.25" customHeight="1">
      <c r="E842" s="55"/>
    </row>
    <row r="843" ht="14.25" customHeight="1">
      <c r="E843" s="55"/>
    </row>
    <row r="844" ht="14.25" customHeight="1">
      <c r="E844" s="55"/>
    </row>
    <row r="845" ht="14.25" customHeight="1">
      <c r="E845" s="55"/>
    </row>
    <row r="846" ht="14.25" customHeight="1">
      <c r="E846" s="55"/>
    </row>
    <row r="847" ht="14.25" customHeight="1">
      <c r="E847" s="55"/>
    </row>
    <row r="848" ht="14.25" customHeight="1">
      <c r="E848" s="55"/>
    </row>
    <row r="849" ht="14.25" customHeight="1">
      <c r="E849" s="55"/>
    </row>
    <row r="850" ht="14.25" customHeight="1">
      <c r="E850" s="55"/>
    </row>
    <row r="851" ht="14.25" customHeight="1">
      <c r="E851" s="55"/>
    </row>
    <row r="852" ht="14.25" customHeight="1">
      <c r="E852" s="55"/>
    </row>
    <row r="853" ht="14.25" customHeight="1">
      <c r="E853" s="55"/>
    </row>
    <row r="854" ht="14.25" customHeight="1">
      <c r="E854" s="55"/>
    </row>
    <row r="855" ht="14.25" customHeight="1">
      <c r="E855" s="55"/>
    </row>
    <row r="856" ht="14.25" customHeight="1">
      <c r="E856" s="55"/>
    </row>
    <row r="857" ht="14.25" customHeight="1">
      <c r="E857" s="55"/>
    </row>
    <row r="858" ht="14.25" customHeight="1">
      <c r="E858" s="55"/>
    </row>
    <row r="859" ht="14.25" customHeight="1">
      <c r="E859" s="55"/>
    </row>
    <row r="860" ht="14.25" customHeight="1">
      <c r="E860" s="55"/>
    </row>
    <row r="861" ht="14.25" customHeight="1">
      <c r="E861" s="55"/>
    </row>
    <row r="862" ht="14.25" customHeight="1">
      <c r="E862" s="55"/>
    </row>
    <row r="863" ht="14.25" customHeight="1">
      <c r="E863" s="55"/>
    </row>
    <row r="864" ht="14.25" customHeight="1">
      <c r="E864" s="55"/>
    </row>
    <row r="865" ht="14.25" customHeight="1">
      <c r="E865" s="55"/>
    </row>
    <row r="866" ht="14.25" customHeight="1">
      <c r="E866" s="55"/>
    </row>
    <row r="867" ht="14.25" customHeight="1">
      <c r="E867" s="55"/>
    </row>
    <row r="868" ht="14.25" customHeight="1">
      <c r="E868" s="55"/>
    </row>
    <row r="869" ht="14.25" customHeight="1">
      <c r="E869" s="55"/>
    </row>
    <row r="870" ht="14.25" customHeight="1">
      <c r="E870" s="55"/>
    </row>
    <row r="871" ht="14.25" customHeight="1">
      <c r="E871" s="55"/>
    </row>
    <row r="872" ht="14.25" customHeight="1">
      <c r="E872" s="55"/>
    </row>
    <row r="873" ht="14.25" customHeight="1">
      <c r="E873" s="55"/>
    </row>
    <row r="874" ht="14.25" customHeight="1">
      <c r="E874" s="55"/>
    </row>
    <row r="875" ht="14.25" customHeight="1">
      <c r="E875" s="55"/>
    </row>
    <row r="876" ht="14.25" customHeight="1">
      <c r="E876" s="55"/>
    </row>
    <row r="877" ht="14.25" customHeight="1">
      <c r="E877" s="55"/>
    </row>
    <row r="878" ht="14.25" customHeight="1">
      <c r="E878" s="55"/>
    </row>
    <row r="879" ht="14.25" customHeight="1">
      <c r="E879" s="55"/>
    </row>
    <row r="880" ht="14.25" customHeight="1">
      <c r="E880" s="55"/>
    </row>
    <row r="881" ht="14.25" customHeight="1">
      <c r="E881" s="55"/>
    </row>
    <row r="882" ht="14.25" customHeight="1">
      <c r="E882" s="55"/>
    </row>
    <row r="883" ht="14.25" customHeight="1">
      <c r="E883" s="55"/>
    </row>
    <row r="884" ht="14.25" customHeight="1">
      <c r="E884" s="55"/>
    </row>
    <row r="885" ht="14.25" customHeight="1">
      <c r="E885" s="55"/>
    </row>
    <row r="886" ht="14.25" customHeight="1">
      <c r="E886" s="55"/>
    </row>
    <row r="887" ht="14.25" customHeight="1">
      <c r="E887" s="55"/>
    </row>
    <row r="888" ht="14.25" customHeight="1">
      <c r="E888" s="55"/>
    </row>
    <row r="889" ht="14.25" customHeight="1">
      <c r="E889" s="55"/>
    </row>
    <row r="890" ht="14.25" customHeight="1">
      <c r="E890" s="55"/>
    </row>
    <row r="891" ht="14.25" customHeight="1">
      <c r="E891" s="55"/>
    </row>
    <row r="892" ht="14.25" customHeight="1">
      <c r="E892" s="55"/>
    </row>
    <row r="893" ht="14.25" customHeight="1">
      <c r="E893" s="55"/>
    </row>
    <row r="894" ht="14.25" customHeight="1">
      <c r="E894" s="55"/>
    </row>
    <row r="895" ht="14.25" customHeight="1">
      <c r="E895" s="55"/>
    </row>
    <row r="896" ht="14.25" customHeight="1">
      <c r="E896" s="55"/>
    </row>
    <row r="897" ht="14.25" customHeight="1">
      <c r="E897" s="55"/>
    </row>
    <row r="898" ht="14.25" customHeight="1">
      <c r="E898" s="55"/>
    </row>
    <row r="899" ht="14.25" customHeight="1">
      <c r="E899" s="55"/>
    </row>
    <row r="900" ht="14.25" customHeight="1">
      <c r="E900" s="55"/>
    </row>
    <row r="901" ht="14.25" customHeight="1">
      <c r="E901" s="55"/>
    </row>
    <row r="902" ht="14.25" customHeight="1">
      <c r="E902" s="55"/>
    </row>
    <row r="903" ht="14.25" customHeight="1">
      <c r="E903" s="55"/>
    </row>
    <row r="904" ht="14.25" customHeight="1">
      <c r="E904" s="55"/>
    </row>
    <row r="905" ht="14.25" customHeight="1">
      <c r="E905" s="55"/>
    </row>
    <row r="906" ht="14.25" customHeight="1">
      <c r="E906" s="55"/>
    </row>
    <row r="907" ht="14.25" customHeight="1">
      <c r="E907" s="55"/>
    </row>
    <row r="908" ht="14.25" customHeight="1">
      <c r="E908" s="55"/>
    </row>
    <row r="909" ht="14.25" customHeight="1">
      <c r="E909" s="55"/>
    </row>
    <row r="910" ht="14.25" customHeight="1">
      <c r="E910" s="55"/>
    </row>
    <row r="911" ht="14.25" customHeight="1">
      <c r="E911" s="55"/>
    </row>
    <row r="912" ht="14.25" customHeight="1">
      <c r="E912" s="55"/>
    </row>
    <row r="913" ht="14.25" customHeight="1">
      <c r="E913" s="55"/>
    </row>
    <row r="914" ht="14.25" customHeight="1">
      <c r="E914" s="55"/>
    </row>
    <row r="915" ht="14.25" customHeight="1">
      <c r="E915" s="55"/>
    </row>
    <row r="916" ht="14.25" customHeight="1">
      <c r="E916" s="55"/>
    </row>
    <row r="917" ht="14.25" customHeight="1">
      <c r="E917" s="55"/>
    </row>
    <row r="918" ht="14.25" customHeight="1">
      <c r="E918" s="55"/>
    </row>
    <row r="919" ht="14.25" customHeight="1">
      <c r="E919" s="55"/>
    </row>
    <row r="920" ht="14.25" customHeight="1">
      <c r="E920" s="55"/>
    </row>
    <row r="921" ht="14.25" customHeight="1">
      <c r="E921" s="55"/>
    </row>
    <row r="922" ht="14.25" customHeight="1">
      <c r="E922" s="55"/>
    </row>
    <row r="923" ht="14.25" customHeight="1">
      <c r="E923" s="55"/>
    </row>
    <row r="924" ht="14.25" customHeight="1">
      <c r="E924" s="55"/>
    </row>
    <row r="925" ht="14.25" customHeight="1">
      <c r="E925" s="55"/>
    </row>
    <row r="926" ht="14.25" customHeight="1">
      <c r="E926" s="55"/>
    </row>
    <row r="927" ht="14.25" customHeight="1">
      <c r="E927" s="55"/>
    </row>
    <row r="928" ht="14.25" customHeight="1">
      <c r="E928" s="55"/>
    </row>
    <row r="929" ht="14.25" customHeight="1">
      <c r="E929" s="55"/>
    </row>
    <row r="930" ht="14.25" customHeight="1">
      <c r="E930" s="55"/>
    </row>
    <row r="931" ht="14.25" customHeight="1">
      <c r="E931" s="55"/>
    </row>
    <row r="932" ht="14.25" customHeight="1">
      <c r="E932" s="55"/>
    </row>
    <row r="933" ht="14.25" customHeight="1">
      <c r="E933" s="55"/>
    </row>
    <row r="934" ht="14.25" customHeight="1">
      <c r="E934" s="55"/>
    </row>
    <row r="935" ht="14.25" customHeight="1">
      <c r="E935" s="55"/>
    </row>
    <row r="936" ht="14.25" customHeight="1">
      <c r="E936" s="55"/>
    </row>
    <row r="937" ht="14.25" customHeight="1">
      <c r="E937" s="55"/>
    </row>
    <row r="938" ht="14.25" customHeight="1">
      <c r="E938" s="55"/>
    </row>
    <row r="939" ht="14.25" customHeight="1">
      <c r="E939" s="55"/>
    </row>
    <row r="940" ht="14.25" customHeight="1">
      <c r="E940" s="55"/>
    </row>
    <row r="941" ht="14.25" customHeight="1">
      <c r="E941" s="55"/>
    </row>
    <row r="942" ht="14.25" customHeight="1">
      <c r="E942" s="55"/>
    </row>
    <row r="943" ht="14.25" customHeight="1">
      <c r="E943" s="55"/>
    </row>
    <row r="944" ht="14.25" customHeight="1">
      <c r="E944" s="55"/>
    </row>
    <row r="945" ht="14.25" customHeight="1">
      <c r="E945" s="55"/>
    </row>
    <row r="946" ht="14.25" customHeight="1">
      <c r="E946" s="55"/>
    </row>
    <row r="947" ht="14.25" customHeight="1">
      <c r="E947" s="55"/>
    </row>
    <row r="948" ht="14.25" customHeight="1">
      <c r="E948" s="55"/>
    </row>
    <row r="949" ht="14.25" customHeight="1">
      <c r="E949" s="55"/>
    </row>
    <row r="950" ht="14.25" customHeight="1">
      <c r="E950" s="55"/>
    </row>
    <row r="951" ht="14.25" customHeight="1">
      <c r="E951" s="55"/>
    </row>
    <row r="952" ht="14.25" customHeight="1">
      <c r="E952" s="55"/>
    </row>
    <row r="953" ht="14.25" customHeight="1">
      <c r="E953" s="55"/>
    </row>
    <row r="954" ht="14.25" customHeight="1">
      <c r="E954" s="55"/>
    </row>
    <row r="955" ht="14.25" customHeight="1">
      <c r="E955" s="55"/>
    </row>
    <row r="956" ht="14.25" customHeight="1">
      <c r="E956" s="55"/>
    </row>
    <row r="957" ht="14.25" customHeight="1">
      <c r="E957" s="55"/>
    </row>
    <row r="958" ht="14.25" customHeight="1">
      <c r="E958" s="55"/>
    </row>
    <row r="959" ht="14.25" customHeight="1">
      <c r="E959" s="55"/>
    </row>
    <row r="960" ht="14.25" customHeight="1">
      <c r="E960" s="55"/>
    </row>
    <row r="961" ht="14.25" customHeight="1">
      <c r="E961" s="55"/>
    </row>
    <row r="962" ht="14.25" customHeight="1">
      <c r="E962" s="55"/>
    </row>
    <row r="963" ht="14.25" customHeight="1">
      <c r="E963" s="55"/>
    </row>
    <row r="964" ht="14.25" customHeight="1">
      <c r="E964" s="55"/>
    </row>
    <row r="965" ht="14.25" customHeight="1">
      <c r="E965" s="55"/>
    </row>
    <row r="966" ht="14.25" customHeight="1">
      <c r="E966" s="55"/>
    </row>
    <row r="967" ht="14.25" customHeight="1">
      <c r="E967" s="55"/>
    </row>
    <row r="968" ht="14.25" customHeight="1">
      <c r="E968" s="55"/>
    </row>
    <row r="969" ht="14.25" customHeight="1">
      <c r="E969" s="55"/>
    </row>
    <row r="970" ht="14.25" customHeight="1">
      <c r="E970" s="55"/>
    </row>
    <row r="971" ht="14.25" customHeight="1">
      <c r="E971" s="55"/>
    </row>
    <row r="972" ht="14.25" customHeight="1">
      <c r="E972" s="55"/>
    </row>
    <row r="973" ht="14.25" customHeight="1">
      <c r="E973" s="55"/>
    </row>
    <row r="974" ht="14.25" customHeight="1">
      <c r="E974" s="55"/>
    </row>
    <row r="975" ht="14.25" customHeight="1">
      <c r="E975" s="55"/>
    </row>
    <row r="976" ht="14.25" customHeight="1">
      <c r="E976" s="55"/>
    </row>
    <row r="977" ht="14.25" customHeight="1">
      <c r="E977" s="55"/>
    </row>
    <row r="978" ht="14.25" customHeight="1">
      <c r="E978" s="55"/>
    </row>
    <row r="979" ht="14.25" customHeight="1">
      <c r="E979" s="55"/>
    </row>
    <row r="980" ht="14.25" customHeight="1">
      <c r="E980" s="55"/>
    </row>
    <row r="981" ht="14.25" customHeight="1">
      <c r="E981" s="55"/>
    </row>
    <row r="982" ht="14.25" customHeight="1">
      <c r="E982" s="55"/>
    </row>
    <row r="983" ht="14.25" customHeight="1">
      <c r="E983" s="55"/>
    </row>
    <row r="984" ht="14.25" customHeight="1">
      <c r="E984" s="55"/>
    </row>
    <row r="985" ht="14.25" customHeight="1">
      <c r="E985" s="55"/>
    </row>
    <row r="986" ht="14.25" customHeight="1">
      <c r="E986" s="55"/>
    </row>
    <row r="987" ht="14.25" customHeight="1">
      <c r="E987" s="55"/>
    </row>
    <row r="988" ht="14.25" customHeight="1">
      <c r="E988" s="55"/>
    </row>
    <row r="989" ht="14.25" customHeight="1">
      <c r="E989" s="55"/>
    </row>
    <row r="990" ht="14.25" customHeight="1">
      <c r="E990" s="55"/>
    </row>
    <row r="991" ht="14.25" customHeight="1">
      <c r="E991" s="55"/>
    </row>
    <row r="992" ht="14.25" customHeight="1">
      <c r="E992" s="55"/>
    </row>
    <row r="993" ht="14.25" customHeight="1">
      <c r="E993" s="55"/>
    </row>
    <row r="994" ht="14.25" customHeight="1">
      <c r="E994" s="55"/>
    </row>
    <row r="995" ht="14.25" customHeight="1">
      <c r="E995" s="55"/>
    </row>
    <row r="996" ht="14.25" customHeight="1">
      <c r="E996" s="55"/>
    </row>
    <row r="997" ht="14.25" customHeight="1">
      <c r="E997" s="55"/>
    </row>
    <row r="998" ht="14.25" customHeight="1">
      <c r="E998" s="55"/>
    </row>
    <row r="999" ht="14.25" customHeight="1">
      <c r="E999" s="55"/>
    </row>
    <row r="1000" ht="14.25" customHeight="1">
      <c r="E1000" s="55"/>
    </row>
  </sheetData>
  <autoFilter ref="$A$2:$H$35"/>
  <printOptions/>
  <pageMargins bottom="0.75" footer="0.0" header="0.0" left="0.7" right="0.7" top="0.75"/>
  <pageSetup scale="70" orientation="landscape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62" t="s">
        <v>901</v>
      </c>
      <c r="C3" s="9"/>
      <c r="D3" s="9"/>
      <c r="E3" s="35">
        <v>9.76</v>
      </c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61" t="s">
        <v>902</v>
      </c>
      <c r="C4" s="9"/>
      <c r="D4" s="9"/>
      <c r="E4" s="35">
        <v>44.285999999999994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61" t="s">
        <v>904</v>
      </c>
      <c r="C5" s="9"/>
      <c r="D5" s="9"/>
      <c r="E5" s="35">
        <v>72.102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61" t="s">
        <v>662</v>
      </c>
      <c r="C6" s="9"/>
      <c r="D6" s="9"/>
      <c r="E6" s="35">
        <v>8.54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61" t="s">
        <v>685</v>
      </c>
      <c r="C7" s="9"/>
      <c r="D7" s="9"/>
      <c r="E7" s="35">
        <v>18.544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61" t="s">
        <v>905</v>
      </c>
      <c r="C8" s="9"/>
      <c r="D8" s="9"/>
      <c r="E8" s="35">
        <v>20.862000000000002</v>
      </c>
      <c r="F8" s="36"/>
      <c r="G8" s="12"/>
      <c r="H8" s="13"/>
      <c r="I8" s="14"/>
      <c r="J8" s="15"/>
      <c r="K8" s="5"/>
      <c r="P8" s="19"/>
    </row>
    <row r="9" ht="14.25" customHeight="1">
      <c r="A9" s="36" t="s">
        <v>32</v>
      </c>
      <c r="B9" s="61" t="s">
        <v>483</v>
      </c>
      <c r="C9" s="9"/>
      <c r="D9" s="9"/>
      <c r="E9" s="35">
        <v>34.403999999999996</v>
      </c>
      <c r="F9" s="36"/>
      <c r="G9" s="12"/>
      <c r="H9" s="13"/>
      <c r="I9" s="14"/>
      <c r="J9" s="15"/>
      <c r="K9" s="5"/>
      <c r="P9" s="19"/>
    </row>
    <row r="10" ht="14.25" customHeight="1">
      <c r="A10" s="36" t="s">
        <v>34</v>
      </c>
      <c r="B10" s="61" t="s">
        <v>683</v>
      </c>
      <c r="C10" s="9"/>
      <c r="D10" s="9"/>
      <c r="E10" s="35">
        <v>75.762</v>
      </c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61" t="s">
        <v>907</v>
      </c>
      <c r="C11" s="9"/>
      <c r="D11" s="9"/>
      <c r="E11" s="35">
        <v>77.714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61" t="s">
        <v>758</v>
      </c>
      <c r="C12" s="9"/>
      <c r="D12" s="9"/>
      <c r="E12" s="35">
        <v>111.63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61" t="s">
        <v>675</v>
      </c>
      <c r="C13" s="9"/>
      <c r="D13" s="9"/>
      <c r="E13" s="35">
        <v>78.08</v>
      </c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61" t="s">
        <v>795</v>
      </c>
      <c r="C14" s="9"/>
      <c r="D14" s="9"/>
      <c r="E14" s="35">
        <v>103.7</v>
      </c>
      <c r="F14" s="36"/>
      <c r="G14" s="20"/>
      <c r="H14" s="13"/>
      <c r="I14" s="14"/>
      <c r="J14" s="15"/>
      <c r="P14" s="19"/>
    </row>
    <row r="15" ht="14.25" customHeight="1">
      <c r="A15" s="7" t="s">
        <v>50</v>
      </c>
      <c r="B15" s="61" t="s">
        <v>686</v>
      </c>
      <c r="C15" s="90"/>
      <c r="D15" s="9"/>
      <c r="E15" s="35">
        <v>45.994</v>
      </c>
      <c r="F15" s="36"/>
      <c r="G15" s="12"/>
      <c r="H15" s="13"/>
      <c r="I15" s="14"/>
      <c r="J15" s="15"/>
    </row>
    <row r="16" ht="14.25" customHeight="1">
      <c r="A16" s="7" t="s">
        <v>52</v>
      </c>
      <c r="B16" s="61" t="s">
        <v>909</v>
      </c>
      <c r="C16" s="90"/>
      <c r="D16" s="9"/>
      <c r="E16" s="35">
        <v>28.182000000000002</v>
      </c>
      <c r="F16" s="36"/>
      <c r="G16" s="12"/>
      <c r="H16" s="13"/>
      <c r="I16" s="14"/>
      <c r="J16" s="15"/>
    </row>
    <row r="17" ht="14.25" customHeight="1">
      <c r="A17" s="36" t="s">
        <v>54</v>
      </c>
      <c r="B17" s="155" t="s">
        <v>936</v>
      </c>
      <c r="C17" s="124"/>
      <c r="D17" s="124"/>
      <c r="E17" s="124">
        <f>24.61* 1.21</f>
        <v>29.7781</v>
      </c>
      <c r="F17" s="36"/>
      <c r="G17" s="20"/>
      <c r="H17" s="13"/>
      <c r="I17" s="14"/>
      <c r="J17" s="15"/>
    </row>
    <row r="18" ht="14.25" customHeight="1">
      <c r="A18" s="36" t="s">
        <v>56</v>
      </c>
      <c r="B18" s="168" t="s">
        <v>935</v>
      </c>
      <c r="C18" s="90"/>
      <c r="D18" s="9"/>
      <c r="E18" s="124">
        <f>14.6* 1.21</f>
        <v>17.666</v>
      </c>
      <c r="F18" s="36"/>
      <c r="G18" s="20"/>
      <c r="H18" s="13"/>
      <c r="I18" s="14"/>
      <c r="J18" s="15"/>
    </row>
    <row r="19" ht="14.25" customHeight="1">
      <c r="A19" s="36" t="s">
        <v>57</v>
      </c>
      <c r="B19" s="85" t="s">
        <v>934</v>
      </c>
      <c r="C19" s="90"/>
      <c r="D19" s="9"/>
      <c r="E19" s="124">
        <f>54.06* 1.21</f>
        <v>65.4126</v>
      </c>
      <c r="F19" s="36"/>
      <c r="G19" s="12"/>
      <c r="H19" s="13"/>
      <c r="I19" s="14"/>
      <c r="J19" s="15"/>
    </row>
    <row r="20" ht="14.25" customHeight="1">
      <c r="A20" s="36" t="s">
        <v>60</v>
      </c>
      <c r="B20" s="167" t="s">
        <v>933</v>
      </c>
      <c r="C20" s="90"/>
      <c r="D20" s="9"/>
      <c r="E20" s="124">
        <f>53.2* 1.21</f>
        <v>64.372</v>
      </c>
      <c r="F20" s="36"/>
      <c r="G20" s="12"/>
      <c r="H20" s="13"/>
      <c r="I20" s="14"/>
      <c r="J20" s="15"/>
    </row>
    <row r="21" ht="14.25" customHeight="1">
      <c r="A21" s="36" t="s">
        <v>63</v>
      </c>
      <c r="B21" s="85" t="s">
        <v>937</v>
      </c>
      <c r="C21" s="90"/>
      <c r="D21" s="9"/>
      <c r="E21" s="124">
        <f>7.7* 1.21</f>
        <v>9.317</v>
      </c>
      <c r="F21" s="36"/>
      <c r="G21" s="12"/>
      <c r="H21" s="13"/>
      <c r="I21" s="14"/>
      <c r="J21" s="15"/>
    </row>
    <row r="22" ht="14.25" customHeight="1">
      <c r="A22" s="36" t="s">
        <v>66</v>
      </c>
      <c r="B22" s="169" t="s">
        <v>938</v>
      </c>
      <c r="C22" s="90"/>
      <c r="D22" s="7"/>
      <c r="E22" s="35">
        <f>29*1.21</f>
        <v>35.09</v>
      </c>
      <c r="F22" s="12"/>
      <c r="G22" s="12"/>
      <c r="H22" s="13"/>
      <c r="I22" s="14"/>
      <c r="J22" s="15"/>
    </row>
    <row r="23" ht="14.25" customHeight="1">
      <c r="A23" s="36" t="s">
        <v>68</v>
      </c>
      <c r="B23" s="26" t="s">
        <v>908</v>
      </c>
      <c r="E23" s="26">
        <v>18.4</v>
      </c>
      <c r="F23" s="36"/>
      <c r="G23" s="20"/>
      <c r="H23" s="13"/>
      <c r="I23" s="14"/>
      <c r="J23" s="15"/>
      <c r="N23" s="17"/>
    </row>
    <row r="24" ht="14.25" customHeight="1">
      <c r="A24" s="36" t="s">
        <v>70</v>
      </c>
      <c r="B24" s="155" t="s">
        <v>939</v>
      </c>
      <c r="C24" s="124"/>
      <c r="D24" s="124"/>
      <c r="E24" s="124">
        <f>57.36*1.21</f>
        <v>69.4056</v>
      </c>
      <c r="F24" s="12"/>
      <c r="G24" s="12"/>
      <c r="H24" s="13"/>
      <c r="I24" s="14"/>
      <c r="J24" s="15"/>
      <c r="N24" s="17"/>
    </row>
    <row r="25" ht="14.25" customHeight="1">
      <c r="A25" s="36" t="s">
        <v>71</v>
      </c>
      <c r="B25" s="75"/>
      <c r="C25" s="90"/>
      <c r="D25" s="7"/>
      <c r="E25" s="35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116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/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/>
      <c r="H29" s="13"/>
      <c r="I29" s="14"/>
      <c r="N29" s="17"/>
    </row>
    <row r="30" ht="14.25" customHeight="1">
      <c r="E30" s="6">
        <f>SUM(E3:E29)*1.21</f>
        <v>1257.191573</v>
      </c>
      <c r="N30" s="17"/>
    </row>
    <row r="31" ht="14.25" customHeight="1">
      <c r="B31" s="28"/>
      <c r="D31" s="29"/>
      <c r="N31" s="17"/>
    </row>
    <row r="32" ht="14.25" customHeight="1">
      <c r="B32" s="28"/>
      <c r="D32" s="28"/>
      <c r="N32" s="17"/>
    </row>
    <row r="33" ht="14.25" customHeight="1">
      <c r="B33" s="28"/>
      <c r="D33" s="29"/>
      <c r="N33" s="17"/>
    </row>
    <row r="34" ht="14.25" customHeight="1">
      <c r="B34" s="28"/>
      <c r="D34" s="28"/>
      <c r="N34" s="17"/>
    </row>
    <row r="35" ht="14.25" customHeight="1">
      <c r="B35" s="28" t="s">
        <v>89</v>
      </c>
      <c r="D35" s="29">
        <v>4.0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1.0</v>
      </c>
      <c r="N37" s="17"/>
    </row>
    <row r="38" ht="14.25" customHeight="1">
      <c r="B38" s="28" t="s">
        <v>92</v>
      </c>
      <c r="D38" s="30">
        <f>+D37*D36*D35</f>
        <v>4</v>
      </c>
      <c r="N38" s="17"/>
    </row>
    <row r="39" ht="14.25" customHeight="1">
      <c r="B39" s="28" t="s">
        <v>93</v>
      </c>
      <c r="D39" s="30">
        <f>+D38*3600</f>
        <v>14400</v>
      </c>
      <c r="N39" s="17"/>
    </row>
    <row r="40" ht="14.25" customHeight="1">
      <c r="B40" s="28" t="s">
        <v>4</v>
      </c>
      <c r="D40" s="31">
        <f>E30</f>
        <v>1257.191573</v>
      </c>
    </row>
    <row r="41" ht="14.25" customHeight="1">
      <c r="B41" s="28" t="s">
        <v>94</v>
      </c>
      <c r="D41" s="32">
        <f>+D39/D40</f>
        <v>11.45410159</v>
      </c>
      <c r="E41" s="28" t="s">
        <v>95</v>
      </c>
      <c r="F41" s="6">
        <f>D41*0.9</f>
        <v>10.30869143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423.6</v>
      </c>
    </row>
    <row r="46" ht="14.25" customHeight="1">
      <c r="B46" s="28" t="s">
        <v>95</v>
      </c>
      <c r="D46" s="33">
        <f>+D39/D45</f>
        <v>33.99433428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28.89518414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scale="60" orientation="landscape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6.71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170" t="s">
        <v>884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 ht="14.25" customHeight="1">
      <c r="A2" s="172" t="s">
        <v>0</v>
      </c>
      <c r="B2" s="173" t="s">
        <v>1</v>
      </c>
      <c r="C2" s="173" t="s">
        <v>2</v>
      </c>
      <c r="D2" s="173" t="s">
        <v>3</v>
      </c>
      <c r="E2" s="173" t="s">
        <v>4</v>
      </c>
      <c r="F2" s="173" t="s">
        <v>5</v>
      </c>
      <c r="G2" s="172" t="s">
        <v>6</v>
      </c>
      <c r="H2" s="172" t="s">
        <v>7</v>
      </c>
      <c r="I2" s="174" t="s">
        <v>8</v>
      </c>
      <c r="J2" s="171"/>
      <c r="K2" s="175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</row>
    <row r="3" ht="14.25" customHeight="1">
      <c r="A3" s="176" t="s">
        <v>10</v>
      </c>
      <c r="B3" s="177" t="s">
        <v>940</v>
      </c>
      <c r="C3" s="178"/>
      <c r="D3" s="178" t="s">
        <v>114</v>
      </c>
      <c r="E3" s="179">
        <v>14.5</v>
      </c>
      <c r="F3" s="180"/>
      <c r="G3" s="180" t="s">
        <v>105</v>
      </c>
      <c r="H3" s="180"/>
      <c r="I3" s="181" t="s">
        <v>941</v>
      </c>
      <c r="J3" s="182"/>
      <c r="K3" s="175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</row>
    <row r="4" ht="14.25" customHeight="1">
      <c r="A4" s="176" t="s">
        <v>16</v>
      </c>
      <c r="B4" s="177" t="s">
        <v>942</v>
      </c>
      <c r="C4" s="178"/>
      <c r="D4" s="178" t="s">
        <v>114</v>
      </c>
      <c r="E4" s="179">
        <v>65.29</v>
      </c>
      <c r="F4" s="180"/>
      <c r="G4" s="180" t="s">
        <v>105</v>
      </c>
      <c r="H4" s="180"/>
      <c r="I4" s="181" t="s">
        <v>941</v>
      </c>
      <c r="J4" s="182"/>
      <c r="K4" s="175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</row>
    <row r="5" ht="14.25" customHeight="1">
      <c r="A5" s="176" t="s">
        <v>20</v>
      </c>
      <c r="B5" s="187" t="s">
        <v>943</v>
      </c>
      <c r="C5" s="188"/>
      <c r="D5" s="178" t="s">
        <v>114</v>
      </c>
      <c r="E5" s="189">
        <v>83.19</v>
      </c>
      <c r="F5" s="180"/>
      <c r="G5" s="180" t="s">
        <v>105</v>
      </c>
      <c r="H5" s="180"/>
      <c r="I5" s="181" t="s">
        <v>944</v>
      </c>
      <c r="J5" s="182"/>
      <c r="K5" s="175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</row>
    <row r="6" ht="14.25" customHeight="1">
      <c r="A6" s="176" t="s">
        <v>24</v>
      </c>
      <c r="B6" s="187" t="s">
        <v>945</v>
      </c>
      <c r="C6" s="188"/>
      <c r="D6" s="178" t="s">
        <v>114</v>
      </c>
      <c r="E6" s="189">
        <v>21.9</v>
      </c>
      <c r="F6" s="188"/>
      <c r="G6" s="188"/>
      <c r="H6" s="180"/>
      <c r="I6" s="181" t="s">
        <v>944</v>
      </c>
      <c r="J6" s="182"/>
      <c r="K6" s="175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</row>
    <row r="7" ht="14.25" customHeight="1">
      <c r="A7" s="176" t="s">
        <v>25</v>
      </c>
      <c r="B7" s="177" t="s">
        <v>44</v>
      </c>
      <c r="C7" s="178"/>
      <c r="D7" s="178" t="s">
        <v>114</v>
      </c>
      <c r="E7" s="179">
        <v>41.14</v>
      </c>
      <c r="F7" s="180"/>
      <c r="G7" s="180" t="s">
        <v>117</v>
      </c>
      <c r="H7" s="180"/>
      <c r="I7" s="181" t="s">
        <v>944</v>
      </c>
      <c r="J7" s="182"/>
      <c r="K7" s="175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</row>
    <row r="8" ht="14.25" customHeight="1">
      <c r="A8" s="176" t="s">
        <v>28</v>
      </c>
      <c r="B8" s="177" t="s">
        <v>675</v>
      </c>
      <c r="C8" s="178"/>
      <c r="D8" s="178" t="s">
        <v>114</v>
      </c>
      <c r="E8" s="179">
        <v>30.7</v>
      </c>
      <c r="F8" s="176"/>
      <c r="G8" s="180" t="s">
        <v>123</v>
      </c>
      <c r="H8" s="180"/>
      <c r="I8" s="181" t="s">
        <v>941</v>
      </c>
      <c r="J8" s="182"/>
      <c r="K8" s="175"/>
      <c r="O8" s="171"/>
      <c r="P8" s="190"/>
      <c r="Q8" s="171"/>
      <c r="R8" s="171"/>
      <c r="S8" s="171"/>
      <c r="T8" s="171"/>
      <c r="U8" s="171"/>
      <c r="V8" s="171"/>
      <c r="W8" s="171"/>
      <c r="X8" s="171"/>
      <c r="Y8" s="171"/>
      <c r="Z8" s="171"/>
    </row>
    <row r="9" ht="14.25" customHeight="1">
      <c r="A9" s="176" t="s">
        <v>32</v>
      </c>
      <c r="B9" s="187" t="s">
        <v>948</v>
      </c>
      <c r="C9" s="188"/>
      <c r="D9" s="178" t="s">
        <v>114</v>
      </c>
      <c r="E9" s="189">
        <v>14.3</v>
      </c>
      <c r="F9" s="188"/>
      <c r="G9" s="180" t="s">
        <v>126</v>
      </c>
      <c r="H9" s="180"/>
      <c r="I9" s="181" t="s">
        <v>944</v>
      </c>
      <c r="J9" s="182"/>
      <c r="K9" s="175"/>
      <c r="O9" s="171"/>
      <c r="P9" s="190"/>
      <c r="Q9" s="171"/>
      <c r="R9" s="171"/>
      <c r="S9" s="171"/>
      <c r="T9" s="171"/>
      <c r="U9" s="171"/>
      <c r="V9" s="171"/>
      <c r="W9" s="171"/>
      <c r="X9" s="171"/>
      <c r="Y9" s="171"/>
      <c r="Z9" s="171"/>
    </row>
    <row r="10" ht="14.25" customHeight="1">
      <c r="A10" s="176" t="s">
        <v>34</v>
      </c>
      <c r="B10" s="177" t="s">
        <v>662</v>
      </c>
      <c r="C10" s="178"/>
      <c r="D10" s="178" t="s">
        <v>114</v>
      </c>
      <c r="E10" s="179">
        <v>6.4</v>
      </c>
      <c r="F10" s="180"/>
      <c r="G10" s="188"/>
      <c r="H10" s="180"/>
      <c r="I10" s="181" t="s">
        <v>947</v>
      </c>
      <c r="J10" s="182"/>
      <c r="K10" s="175"/>
      <c r="O10" s="171"/>
      <c r="P10" s="190"/>
      <c r="Q10" s="171"/>
      <c r="R10" s="171"/>
      <c r="S10" s="171"/>
      <c r="T10" s="171"/>
      <c r="U10" s="171"/>
      <c r="V10" s="171"/>
      <c r="W10" s="171"/>
      <c r="X10" s="171"/>
      <c r="Y10" s="171"/>
      <c r="Z10" s="171"/>
    </row>
    <row r="11" ht="14.25" customHeight="1">
      <c r="A11" s="176" t="s">
        <v>36</v>
      </c>
      <c r="B11" s="177" t="s">
        <v>949</v>
      </c>
      <c r="C11" s="178"/>
      <c r="D11" s="178" t="s">
        <v>104</v>
      </c>
      <c r="E11" s="179">
        <v>50.6</v>
      </c>
      <c r="F11" s="176"/>
      <c r="G11" s="180" t="s">
        <v>105</v>
      </c>
      <c r="H11" s="180"/>
      <c r="I11" s="181" t="s">
        <v>944</v>
      </c>
      <c r="J11" s="182"/>
      <c r="K11" s="175"/>
      <c r="O11" s="171"/>
      <c r="P11" s="190"/>
      <c r="Q11" s="171"/>
      <c r="R11" s="171"/>
      <c r="S11" s="171"/>
      <c r="T11" s="171"/>
      <c r="U11" s="171"/>
      <c r="V11" s="171"/>
      <c r="W11" s="171"/>
      <c r="X11" s="171"/>
      <c r="Y11" s="171"/>
      <c r="Z11" s="171"/>
    </row>
    <row r="12" ht="14.25" customHeight="1">
      <c r="A12" s="176" t="s">
        <v>38</v>
      </c>
      <c r="B12" s="177" t="s">
        <v>83</v>
      </c>
      <c r="C12" s="178"/>
      <c r="D12" s="178" t="s">
        <v>114</v>
      </c>
      <c r="E12" s="179">
        <v>18.0</v>
      </c>
      <c r="F12" s="176"/>
      <c r="G12" s="180" t="s">
        <v>123</v>
      </c>
      <c r="H12" s="180"/>
      <c r="I12" s="181" t="s">
        <v>947</v>
      </c>
      <c r="J12" s="182"/>
      <c r="K12" s="175"/>
      <c r="O12" s="171"/>
      <c r="P12" s="190"/>
      <c r="Q12" s="171"/>
      <c r="R12" s="171"/>
      <c r="S12" s="171"/>
      <c r="T12" s="171"/>
      <c r="U12" s="171"/>
      <c r="V12" s="171"/>
      <c r="W12" s="171"/>
      <c r="X12" s="171"/>
      <c r="Y12" s="171"/>
      <c r="Z12" s="171"/>
    </row>
    <row r="13" ht="14.25" customHeight="1">
      <c r="A13" s="176" t="s">
        <v>43</v>
      </c>
      <c r="B13" s="187" t="s">
        <v>950</v>
      </c>
      <c r="C13" s="188"/>
      <c r="D13" s="178" t="s">
        <v>114</v>
      </c>
      <c r="E13" s="189">
        <v>46.5</v>
      </c>
      <c r="F13" s="188"/>
      <c r="G13" s="180" t="s">
        <v>123</v>
      </c>
      <c r="H13" s="180"/>
      <c r="I13" s="181" t="s">
        <v>944</v>
      </c>
      <c r="J13" s="182"/>
      <c r="K13" s="171"/>
      <c r="O13" s="171"/>
      <c r="P13" s="190"/>
      <c r="Q13" s="171"/>
      <c r="R13" s="171"/>
      <c r="S13" s="171"/>
      <c r="T13" s="171"/>
      <c r="U13" s="171"/>
      <c r="V13" s="171"/>
      <c r="W13" s="171"/>
      <c r="X13" s="171"/>
      <c r="Y13" s="171"/>
      <c r="Z13" s="171"/>
    </row>
    <row r="14" ht="14.25" customHeight="1">
      <c r="A14" s="176" t="s">
        <v>46</v>
      </c>
      <c r="B14" s="177" t="s">
        <v>483</v>
      </c>
      <c r="C14" s="178"/>
      <c r="D14" s="178" t="s">
        <v>104</v>
      </c>
      <c r="E14" s="179">
        <v>21.6</v>
      </c>
      <c r="F14" s="176"/>
      <c r="G14" s="188"/>
      <c r="H14" s="180"/>
      <c r="I14" s="181" t="s">
        <v>947</v>
      </c>
      <c r="J14" s="182"/>
      <c r="K14" s="171"/>
      <c r="O14" s="171"/>
      <c r="P14" s="190"/>
      <c r="Q14" s="171"/>
      <c r="R14" s="171"/>
      <c r="S14" s="171"/>
      <c r="T14" s="171"/>
      <c r="U14" s="171"/>
      <c r="V14" s="171"/>
      <c r="W14" s="171"/>
      <c r="X14" s="171"/>
      <c r="Y14" s="171"/>
      <c r="Z14" s="171"/>
    </row>
    <row r="15" ht="14.25" customHeight="1">
      <c r="A15" s="176" t="s">
        <v>50</v>
      </c>
      <c r="B15" s="177" t="s">
        <v>484</v>
      </c>
      <c r="C15" s="178"/>
      <c r="D15" s="178" t="s">
        <v>114</v>
      </c>
      <c r="E15" s="179">
        <v>20.6</v>
      </c>
      <c r="F15" s="176"/>
      <c r="G15" s="180" t="s">
        <v>117</v>
      </c>
      <c r="H15" s="180"/>
      <c r="I15" s="181" t="s">
        <v>944</v>
      </c>
      <c r="J15" s="182"/>
      <c r="K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</row>
    <row r="16" ht="14.25" customHeight="1">
      <c r="A16" s="176" t="s">
        <v>52</v>
      </c>
      <c r="B16" s="177" t="s">
        <v>683</v>
      </c>
      <c r="C16" s="178"/>
      <c r="D16" s="178" t="s">
        <v>104</v>
      </c>
      <c r="E16" s="179">
        <v>42.9</v>
      </c>
      <c r="F16" s="176"/>
      <c r="G16" s="191" t="s">
        <v>139</v>
      </c>
      <c r="H16" s="180"/>
      <c r="I16" s="181" t="s">
        <v>947</v>
      </c>
      <c r="J16" s="182"/>
      <c r="K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</row>
    <row r="17" ht="14.25" customHeight="1">
      <c r="A17" s="176" t="s">
        <v>54</v>
      </c>
      <c r="B17" s="177" t="s">
        <v>486</v>
      </c>
      <c r="C17" s="178"/>
      <c r="D17" s="178" t="s">
        <v>114</v>
      </c>
      <c r="E17" s="179">
        <v>43.3</v>
      </c>
      <c r="F17" s="176"/>
      <c r="G17" s="180" t="s">
        <v>139</v>
      </c>
      <c r="H17" s="180"/>
      <c r="I17" s="181" t="s">
        <v>941</v>
      </c>
      <c r="J17" s="182"/>
      <c r="K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</row>
    <row r="18" ht="14.25" customHeight="1">
      <c r="A18" s="176" t="s">
        <v>56</v>
      </c>
      <c r="B18" s="177" t="s">
        <v>795</v>
      </c>
      <c r="C18" s="178"/>
      <c r="D18" s="178" t="s">
        <v>104</v>
      </c>
      <c r="E18" s="179">
        <v>55.5</v>
      </c>
      <c r="F18" s="176"/>
      <c r="G18" s="180" t="s">
        <v>139</v>
      </c>
      <c r="H18" s="180"/>
      <c r="I18" s="181" t="s">
        <v>944</v>
      </c>
      <c r="J18" s="182"/>
      <c r="K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</row>
    <row r="19" ht="14.25" customHeight="1">
      <c r="A19" s="176" t="s">
        <v>57</v>
      </c>
      <c r="B19" s="177" t="s">
        <v>682</v>
      </c>
      <c r="C19" s="178"/>
      <c r="D19" s="178" t="s">
        <v>114</v>
      </c>
      <c r="E19" s="179">
        <v>80.0</v>
      </c>
      <c r="F19" s="176"/>
      <c r="G19" s="191" t="s">
        <v>126</v>
      </c>
      <c r="H19" s="180"/>
      <c r="I19" s="181" t="s">
        <v>947</v>
      </c>
      <c r="J19" s="182"/>
      <c r="K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</row>
    <row r="20" ht="14.25" customHeight="1">
      <c r="A20" s="176" t="s">
        <v>60</v>
      </c>
      <c r="B20" s="177" t="s">
        <v>675</v>
      </c>
      <c r="C20" s="178"/>
      <c r="D20" s="178" t="s">
        <v>114</v>
      </c>
      <c r="E20" s="179">
        <v>75.4</v>
      </c>
      <c r="F20" s="176"/>
      <c r="G20" s="191" t="s">
        <v>126</v>
      </c>
      <c r="H20" s="180"/>
      <c r="I20" s="181" t="s">
        <v>944</v>
      </c>
      <c r="J20" s="182"/>
      <c r="K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</row>
    <row r="21" ht="14.25" customHeight="1">
      <c r="A21" s="176" t="s">
        <v>63</v>
      </c>
      <c r="B21" s="177" t="s">
        <v>686</v>
      </c>
      <c r="C21" s="178"/>
      <c r="D21" s="178" t="s">
        <v>952</v>
      </c>
      <c r="E21" s="179">
        <v>30.0</v>
      </c>
      <c r="F21" s="176"/>
      <c r="G21" s="180" t="s">
        <v>117</v>
      </c>
      <c r="H21" s="180"/>
      <c r="I21" s="181" t="s">
        <v>947</v>
      </c>
      <c r="J21" s="182"/>
      <c r="K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</row>
    <row r="22" ht="14.25" customHeight="1">
      <c r="A22" s="176" t="s">
        <v>66</v>
      </c>
      <c r="B22" s="177" t="s">
        <v>953</v>
      </c>
      <c r="C22" s="178"/>
      <c r="D22" s="178" t="s">
        <v>114</v>
      </c>
      <c r="E22" s="179">
        <v>14.0</v>
      </c>
      <c r="F22" s="176"/>
      <c r="G22" s="180" t="s">
        <v>153</v>
      </c>
      <c r="H22" s="180"/>
      <c r="I22" s="181"/>
      <c r="J22" s="182"/>
      <c r="K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</row>
    <row r="23" ht="14.25" customHeight="1">
      <c r="A23" s="176" t="s">
        <v>68</v>
      </c>
      <c r="B23" s="192"/>
      <c r="C23" s="188"/>
      <c r="D23" s="188"/>
      <c r="E23" s="193"/>
      <c r="F23" s="188"/>
      <c r="G23" s="180" t="s">
        <v>174</v>
      </c>
      <c r="H23" s="180"/>
      <c r="I23" s="181"/>
      <c r="J23" s="182"/>
      <c r="K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</row>
    <row r="24" ht="14.25" customHeight="1">
      <c r="A24" s="176" t="s">
        <v>70</v>
      </c>
      <c r="B24" s="194"/>
      <c r="C24" s="178"/>
      <c r="D24" s="178"/>
      <c r="E24" s="179"/>
      <c r="F24" s="180"/>
      <c r="G24" s="180"/>
      <c r="H24" s="180"/>
      <c r="I24" s="181"/>
      <c r="J24" s="182"/>
      <c r="K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</row>
    <row r="25" ht="14.25" customHeight="1">
      <c r="A25" s="176" t="s">
        <v>71</v>
      </c>
      <c r="B25" s="194"/>
      <c r="C25" s="178"/>
      <c r="D25" s="176"/>
      <c r="E25" s="179"/>
      <c r="F25" s="180"/>
      <c r="G25" s="180"/>
      <c r="H25" s="180"/>
      <c r="I25" s="181"/>
      <c r="J25" s="182"/>
      <c r="K25" s="171"/>
      <c r="L25" s="171"/>
      <c r="M25" s="171"/>
      <c r="N25" s="186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</row>
    <row r="26" ht="14.25" customHeight="1">
      <c r="A26" s="176" t="s">
        <v>75</v>
      </c>
      <c r="B26" s="194"/>
      <c r="C26" s="178"/>
      <c r="D26" s="178"/>
      <c r="E26" s="179"/>
      <c r="F26" s="180"/>
      <c r="G26" s="180"/>
      <c r="H26" s="180"/>
      <c r="I26" s="181"/>
      <c r="J26" s="182"/>
      <c r="K26" s="171"/>
      <c r="L26" s="171"/>
      <c r="M26" s="171"/>
      <c r="N26" s="186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</row>
    <row r="27" ht="14.25" customHeight="1">
      <c r="A27" s="176" t="s">
        <v>76</v>
      </c>
      <c r="B27" s="195"/>
      <c r="C27" s="178"/>
      <c r="D27" s="178"/>
      <c r="E27" s="179"/>
      <c r="F27" s="196"/>
      <c r="G27" s="196"/>
      <c r="H27" s="180"/>
      <c r="I27" s="197"/>
      <c r="J27" s="182"/>
      <c r="K27" s="171"/>
      <c r="L27" s="171"/>
      <c r="M27" s="171"/>
      <c r="N27" s="186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</row>
    <row r="28" ht="14.25" customHeight="1">
      <c r="A28" s="178" t="s">
        <v>380</v>
      </c>
      <c r="B28" s="195"/>
      <c r="C28" s="198"/>
      <c r="D28" s="178"/>
      <c r="E28" s="179"/>
      <c r="F28" s="196"/>
      <c r="G28" s="196"/>
      <c r="H28" s="180"/>
      <c r="I28" s="199"/>
      <c r="J28" s="171"/>
      <c r="K28" s="171"/>
      <c r="L28" s="171"/>
      <c r="M28" s="171"/>
      <c r="N28" s="186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</row>
    <row r="29" ht="14.25" customHeight="1">
      <c r="A29" s="178" t="s">
        <v>77</v>
      </c>
      <c r="B29" s="195"/>
      <c r="C29" s="178"/>
      <c r="D29" s="176"/>
      <c r="E29" s="179"/>
      <c r="F29" s="196"/>
      <c r="G29" s="196"/>
      <c r="H29" s="180"/>
      <c r="I29" s="199"/>
      <c r="J29" s="171"/>
      <c r="K29" s="171"/>
      <c r="L29" s="171"/>
      <c r="M29" s="171"/>
      <c r="N29" s="186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</row>
    <row r="30" ht="14.25" customHeight="1">
      <c r="A30" s="171"/>
      <c r="B30" s="171"/>
      <c r="C30" s="171"/>
      <c r="D30" s="171"/>
      <c r="E30" s="171">
        <f>SUM(E3:E29)*1.21</f>
        <v>938.7422</v>
      </c>
      <c r="F30" s="171"/>
      <c r="G30" s="171"/>
      <c r="H30" s="171"/>
      <c r="I30" s="171"/>
      <c r="J30" s="171"/>
      <c r="K30" s="171"/>
      <c r="L30" s="171"/>
      <c r="M30" s="171"/>
      <c r="N30" s="186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</row>
    <row r="31" ht="14.25" customHeight="1">
      <c r="A31" s="171"/>
      <c r="B31" s="182"/>
      <c r="C31" s="171"/>
      <c r="D31" s="200"/>
      <c r="E31" s="171"/>
      <c r="F31" s="171"/>
      <c r="G31" s="171"/>
      <c r="H31" s="171"/>
      <c r="I31" s="171"/>
      <c r="J31" s="171"/>
      <c r="K31" s="171"/>
      <c r="L31" s="171"/>
      <c r="M31" s="171"/>
      <c r="N31" s="186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</row>
    <row r="32" ht="14.25" customHeight="1">
      <c r="A32" s="171"/>
      <c r="B32" s="182"/>
      <c r="C32" s="171"/>
      <c r="D32" s="182"/>
      <c r="E32" s="171"/>
      <c r="F32" s="171"/>
      <c r="G32" s="171"/>
      <c r="H32" s="171"/>
      <c r="I32" s="171"/>
      <c r="J32" s="171"/>
      <c r="K32" s="171"/>
      <c r="L32" s="171"/>
      <c r="M32" s="171"/>
      <c r="N32" s="186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</row>
    <row r="33" ht="14.25" customHeight="1">
      <c r="A33" s="171"/>
      <c r="B33" s="182"/>
      <c r="C33" s="171"/>
      <c r="D33" s="200"/>
      <c r="E33" s="171"/>
      <c r="F33" s="171"/>
      <c r="G33" s="171"/>
      <c r="H33" s="171"/>
      <c r="I33" s="171"/>
      <c r="J33" s="171"/>
      <c r="K33" s="171"/>
      <c r="L33" s="171"/>
      <c r="M33" s="171"/>
      <c r="N33" s="186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</row>
    <row r="34" ht="14.25" customHeight="1">
      <c r="A34" s="171"/>
      <c r="B34" s="182"/>
      <c r="C34" s="171"/>
      <c r="D34" s="182"/>
      <c r="E34" s="171"/>
      <c r="F34" s="171"/>
      <c r="G34" s="171"/>
      <c r="H34" s="171"/>
      <c r="I34" s="171"/>
      <c r="J34" s="171"/>
      <c r="K34" s="171"/>
      <c r="L34" s="171"/>
      <c r="M34" s="171"/>
      <c r="N34" s="186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</row>
    <row r="35" ht="14.25" customHeight="1">
      <c r="A35" s="171"/>
      <c r="B35" s="182" t="s">
        <v>89</v>
      </c>
      <c r="C35" s="171"/>
      <c r="D35" s="200">
        <v>4.0</v>
      </c>
      <c r="E35" s="171"/>
      <c r="F35" s="171"/>
      <c r="G35" s="171"/>
      <c r="H35" s="171"/>
      <c r="I35" s="171"/>
      <c r="J35" s="171"/>
      <c r="K35" s="171"/>
      <c r="L35" s="171"/>
      <c r="M35" s="171"/>
      <c r="N35" s="186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</row>
    <row r="36" ht="14.25" customHeight="1">
      <c r="A36" s="171"/>
      <c r="B36" s="182" t="s">
        <v>90</v>
      </c>
      <c r="C36" s="171"/>
      <c r="D36" s="200">
        <v>1.0</v>
      </c>
      <c r="E36" s="171"/>
      <c r="F36" s="171"/>
      <c r="G36" s="171"/>
      <c r="H36" s="171"/>
      <c r="I36" s="171"/>
      <c r="J36" s="171"/>
      <c r="K36" s="171"/>
      <c r="L36" s="171"/>
      <c r="M36" s="171"/>
      <c r="N36" s="186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</row>
    <row r="37" ht="14.25" customHeight="1">
      <c r="A37" s="171"/>
      <c r="B37" s="182" t="s">
        <v>91</v>
      </c>
      <c r="C37" s="171"/>
      <c r="D37" s="200">
        <v>1.0</v>
      </c>
      <c r="E37" s="171"/>
      <c r="F37" s="171"/>
      <c r="G37" s="171"/>
      <c r="H37" s="171"/>
      <c r="I37" s="171"/>
      <c r="J37" s="171"/>
      <c r="K37" s="171"/>
      <c r="L37" s="171"/>
      <c r="M37" s="171"/>
      <c r="N37" s="186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</row>
    <row r="38" ht="14.25" customHeight="1">
      <c r="A38" s="171"/>
      <c r="B38" s="182" t="s">
        <v>92</v>
      </c>
      <c r="C38" s="171"/>
      <c r="D38" s="201">
        <f>+D37*D36*D35</f>
        <v>4</v>
      </c>
      <c r="E38" s="171"/>
      <c r="F38" s="171"/>
      <c r="G38" s="171"/>
      <c r="H38" s="171"/>
      <c r="I38" s="171"/>
      <c r="J38" s="171"/>
      <c r="K38" s="171"/>
      <c r="L38" s="171"/>
      <c r="M38" s="171"/>
      <c r="N38" s="186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</row>
    <row r="39" ht="14.25" customHeight="1">
      <c r="A39" s="171"/>
      <c r="B39" s="182" t="s">
        <v>93</v>
      </c>
      <c r="C39" s="171"/>
      <c r="D39" s="201">
        <f>+D38*3600</f>
        <v>14400</v>
      </c>
      <c r="E39" s="171"/>
      <c r="F39" s="171"/>
      <c r="G39" s="171"/>
      <c r="H39" s="171"/>
      <c r="I39" s="171"/>
      <c r="J39" s="171"/>
      <c r="K39" s="171"/>
      <c r="L39" s="171"/>
      <c r="M39" s="171"/>
      <c r="N39" s="186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</row>
    <row r="40" ht="14.25" customHeight="1">
      <c r="A40" s="171"/>
      <c r="B40" s="182" t="s">
        <v>4</v>
      </c>
      <c r="C40" s="171"/>
      <c r="D40" s="202">
        <f>E30</f>
        <v>938.7422</v>
      </c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</row>
    <row r="41" ht="14.25" customHeight="1">
      <c r="A41" s="171"/>
      <c r="B41" s="182" t="s">
        <v>94</v>
      </c>
      <c r="C41" s="171"/>
      <c r="D41" s="203">
        <f>+D39/D40</f>
        <v>15.33967473</v>
      </c>
      <c r="E41" s="182" t="s">
        <v>95</v>
      </c>
      <c r="F41" s="171">
        <f>D41*0.9</f>
        <v>13.80570725</v>
      </c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</row>
    <row r="42" ht="14.25" customHeight="1">
      <c r="A42" s="171"/>
      <c r="B42" s="182"/>
      <c r="C42" s="171"/>
      <c r="D42" s="182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</row>
    <row r="43" ht="14.25" customHeight="1">
      <c r="A43" s="171"/>
      <c r="B43" s="182" t="s">
        <v>96</v>
      </c>
      <c r="C43" s="171"/>
      <c r="D43" s="182" t="s">
        <v>97</v>
      </c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</row>
    <row r="44" ht="14.25" customHeight="1">
      <c r="A44" s="171"/>
      <c r="B44" s="182" t="s">
        <v>98</v>
      </c>
      <c r="C44" s="171"/>
      <c r="D44" s="200">
        <v>105.9</v>
      </c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</row>
    <row r="45" ht="14.25" customHeight="1">
      <c r="A45" s="171"/>
      <c r="B45" s="182" t="s">
        <v>99</v>
      </c>
      <c r="C45" s="171"/>
      <c r="D45" s="200">
        <f>D44*D35</f>
        <v>423.6</v>
      </c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</row>
    <row r="46" ht="14.25" customHeight="1">
      <c r="A46" s="171"/>
      <c r="B46" s="182" t="s">
        <v>95</v>
      </c>
      <c r="C46" s="171"/>
      <c r="D46" s="204">
        <f>+D39/D45</f>
        <v>33.99433428</v>
      </c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</row>
    <row r="47" ht="14.25" customHeight="1">
      <c r="A47" s="171"/>
      <c r="B47" s="182"/>
      <c r="C47" s="171"/>
      <c r="D47" s="182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</row>
    <row r="48" ht="14.25" customHeight="1">
      <c r="A48" s="171"/>
      <c r="B48" s="182" t="s">
        <v>100</v>
      </c>
      <c r="C48" s="171"/>
      <c r="D48" s="204">
        <f>+D46*0.85</f>
        <v>28.89518414</v>
      </c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</row>
    <row r="49" ht="14.2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</row>
    <row r="50" ht="14.2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</row>
    <row r="51" ht="14.2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</row>
    <row r="52" ht="14.2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ht="14.2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</row>
    <row r="54" ht="14.2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</row>
    <row r="55" ht="14.2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</row>
    <row r="56" ht="14.2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</row>
    <row r="57" ht="14.2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</row>
    <row r="58" ht="14.2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</row>
    <row r="59" ht="14.2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</row>
    <row r="60" ht="14.2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</row>
    <row r="61" ht="14.2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ht="14.2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</row>
    <row r="63" ht="14.2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</row>
    <row r="64" ht="14.2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</row>
    <row r="65" ht="14.2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</row>
    <row r="66" ht="14.2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</row>
    <row r="67" ht="14.2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</row>
    <row r="68" ht="14.2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</row>
    <row r="69" ht="14.2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</row>
    <row r="70" ht="14.2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</row>
    <row r="71" ht="14.2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</row>
    <row r="72" ht="14.2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</row>
    <row r="73" ht="14.2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</row>
    <row r="74" ht="14.2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</row>
    <row r="75" ht="14.2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</row>
    <row r="76" ht="14.2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</row>
    <row r="77" ht="14.2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</row>
    <row r="78" ht="14.2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</row>
    <row r="79" ht="14.2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 ht="14.2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</row>
    <row r="81" ht="14.2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</row>
    <row r="82" ht="14.2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</row>
    <row r="83" ht="14.2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</row>
    <row r="84" ht="14.2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</row>
    <row r="85" ht="14.2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</row>
    <row r="86" ht="14.2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</row>
    <row r="87" ht="14.2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</row>
    <row r="88" ht="14.2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</row>
    <row r="89" ht="14.2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</row>
    <row r="90" ht="14.2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</row>
    <row r="91" ht="14.2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</row>
    <row r="92" ht="14.2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</row>
    <row r="93" ht="14.2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</row>
    <row r="94" ht="14.2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</row>
    <row r="95" ht="14.2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</row>
    <row r="96" ht="14.2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</row>
    <row r="97" ht="14.2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</row>
    <row r="98" ht="14.2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</row>
    <row r="99" ht="14.2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</row>
    <row r="100" ht="14.2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</row>
    <row r="101" ht="14.2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</row>
    <row r="102" ht="14.2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</row>
    <row r="103" ht="14.2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</row>
    <row r="104" ht="14.2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</row>
    <row r="105" ht="14.2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</row>
    <row r="106" ht="14.2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</row>
    <row r="107" ht="14.2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</row>
    <row r="108" ht="14.2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</row>
    <row r="109" ht="14.2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</row>
    <row r="110" ht="14.2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</row>
    <row r="111" ht="14.2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</row>
    <row r="112" ht="14.2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</row>
    <row r="113" ht="14.2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</row>
    <row r="114" ht="14.2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</row>
    <row r="115" ht="14.2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</row>
    <row r="116" ht="14.2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</row>
    <row r="117" ht="14.2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</row>
    <row r="118" ht="14.2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</row>
    <row r="119" ht="14.2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</row>
    <row r="120" ht="14.2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</row>
    <row r="121" ht="14.2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</row>
    <row r="122" ht="14.2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</row>
    <row r="123" ht="14.2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</row>
    <row r="124" ht="14.2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</row>
    <row r="125" ht="14.2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</row>
    <row r="126" ht="14.2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</row>
    <row r="127" ht="14.2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</row>
    <row r="128" ht="14.2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</row>
    <row r="129" ht="14.2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</row>
    <row r="130" ht="14.2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</row>
    <row r="131" ht="14.2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</row>
    <row r="132" ht="14.2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 ht="14.2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</row>
    <row r="134" ht="14.2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</row>
    <row r="135" ht="14.2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</row>
    <row r="136" ht="14.2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</row>
    <row r="137" ht="14.2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</row>
    <row r="138" ht="14.2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</row>
    <row r="139" ht="14.2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</row>
    <row r="140" ht="14.2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</row>
    <row r="141" ht="14.2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</row>
    <row r="142" ht="14.2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</row>
    <row r="143" ht="14.2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</row>
    <row r="144" ht="14.2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</row>
    <row r="145" ht="14.2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</row>
    <row r="146" ht="14.2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</row>
    <row r="147" ht="14.2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</row>
    <row r="148" ht="14.2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</row>
    <row r="149" ht="14.2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</row>
    <row r="150" ht="14.2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</row>
    <row r="151" ht="14.2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</row>
    <row r="152" ht="14.2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</row>
    <row r="153" ht="14.2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</row>
    <row r="154" ht="14.2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</row>
    <row r="155" ht="14.2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</row>
    <row r="156" ht="14.2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</row>
    <row r="157" ht="14.2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</row>
    <row r="158" ht="14.2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</row>
    <row r="159" ht="14.2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</row>
    <row r="160" ht="14.2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</row>
    <row r="161" ht="14.2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</row>
    <row r="162" ht="14.2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</row>
    <row r="163" ht="14.2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</row>
    <row r="164" ht="14.2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</row>
    <row r="165" ht="14.2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</row>
    <row r="166" ht="14.2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</row>
    <row r="167" ht="14.2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</row>
    <row r="168" ht="14.2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</row>
    <row r="169" ht="14.2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</row>
    <row r="170" ht="14.2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</row>
    <row r="171" ht="14.2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</row>
    <row r="172" ht="14.2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</row>
    <row r="173" ht="14.2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</row>
    <row r="174" ht="14.2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</row>
    <row r="175" ht="14.2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</row>
    <row r="176" ht="14.2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</row>
    <row r="177" ht="14.2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</row>
    <row r="178" ht="14.2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</row>
    <row r="179" ht="14.2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</row>
    <row r="180" ht="14.2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</row>
    <row r="181" ht="14.2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</row>
    <row r="182" ht="14.2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</row>
    <row r="183" ht="14.2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</row>
    <row r="184" ht="14.2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</row>
    <row r="185" ht="14.2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</row>
    <row r="186" ht="14.2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</row>
    <row r="187" ht="14.2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</row>
    <row r="188" ht="14.2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</row>
    <row r="189" ht="14.2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</row>
    <row r="190" ht="14.2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</row>
    <row r="191" ht="14.2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</row>
    <row r="192" ht="14.2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</row>
    <row r="193" ht="14.2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</row>
    <row r="194" ht="14.2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</row>
    <row r="195" ht="14.2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</row>
    <row r="196" ht="14.2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</row>
    <row r="197" ht="14.2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</row>
    <row r="198" ht="14.2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</row>
    <row r="199" ht="14.2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</row>
    <row r="200" ht="14.2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</row>
    <row r="201" ht="14.2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</row>
    <row r="202" ht="14.2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</row>
    <row r="203" ht="14.2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</row>
    <row r="204" ht="14.2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</row>
    <row r="205" ht="14.2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</row>
    <row r="206" ht="14.2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</row>
    <row r="207" ht="14.2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</row>
    <row r="208" ht="14.2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</row>
    <row r="209" ht="14.2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</row>
    <row r="210" ht="14.2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</row>
    <row r="211" ht="14.2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</row>
    <row r="212" ht="14.2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</row>
    <row r="213" ht="14.2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</row>
    <row r="214" ht="14.2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</row>
    <row r="215" ht="14.2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 ht="14.2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 ht="14.2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 ht="14.2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 ht="14.2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 ht="14.2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 ht="14.2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 ht="14.2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 ht="14.2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 ht="14.2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 ht="14.2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 ht="14.2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 ht="14.2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</row>
    <row r="228" ht="14.2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</row>
    <row r="229" ht="14.2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</row>
    <row r="230" ht="14.2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</row>
    <row r="231" ht="14.2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</row>
    <row r="232" ht="14.2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</row>
    <row r="233" ht="14.2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</row>
    <row r="234" ht="14.2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</row>
    <row r="235" ht="14.2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</row>
    <row r="236" ht="14.2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</row>
    <row r="237" ht="14.2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</row>
    <row r="238" ht="14.2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</row>
    <row r="239" ht="14.2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</row>
    <row r="240" ht="14.2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</row>
    <row r="241" ht="14.2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</row>
    <row r="242" ht="14.2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</row>
    <row r="243" ht="14.2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</row>
    <row r="244" ht="14.2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</row>
    <row r="245" ht="14.2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</row>
    <row r="246" ht="14.2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</row>
    <row r="247" ht="14.2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</row>
    <row r="248" ht="14.2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</row>
    <row r="249" ht="14.2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</row>
    <row r="250" ht="14.2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</row>
    <row r="251" ht="14.2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</row>
    <row r="252" ht="14.2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</row>
    <row r="253" ht="14.2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</row>
    <row r="254" ht="14.2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</row>
    <row r="255" ht="14.2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</row>
    <row r="256" ht="14.2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</row>
    <row r="257" ht="14.2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</row>
    <row r="258" ht="14.2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</row>
    <row r="259" ht="14.2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</row>
    <row r="260" ht="14.2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</row>
    <row r="261" ht="14.2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</row>
    <row r="262" ht="14.2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</row>
    <row r="263" ht="14.2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</row>
    <row r="264" ht="14.2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</row>
    <row r="265" ht="14.2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</row>
    <row r="266" ht="14.2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</row>
    <row r="267" ht="14.2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</row>
    <row r="268" ht="14.2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</row>
    <row r="269" ht="14.2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</row>
    <row r="270" ht="14.2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</row>
    <row r="271" ht="14.2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</row>
    <row r="272" ht="14.2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</row>
    <row r="273" ht="14.2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</row>
    <row r="274" ht="14.2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</row>
    <row r="275" ht="14.2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</row>
    <row r="276" ht="14.2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</row>
    <row r="277" ht="14.2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</row>
    <row r="278" ht="14.2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</row>
    <row r="279" ht="14.2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</row>
    <row r="280" ht="14.2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</row>
    <row r="281" ht="14.2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</row>
    <row r="282" ht="14.2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</row>
    <row r="283" ht="14.2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</row>
    <row r="284" ht="14.2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</row>
    <row r="285" ht="14.2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</row>
    <row r="286" ht="14.2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</row>
    <row r="287" ht="14.2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</row>
    <row r="288" ht="14.2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</row>
    <row r="289" ht="14.2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</row>
    <row r="290" ht="14.2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</row>
    <row r="291" ht="14.2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</row>
    <row r="292" ht="14.2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</row>
    <row r="293" ht="14.2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</row>
    <row r="294" ht="14.2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</row>
    <row r="295" ht="14.2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</row>
    <row r="296" ht="14.2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</row>
    <row r="297" ht="14.2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</row>
    <row r="298" ht="14.2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</row>
    <row r="299" ht="14.2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</row>
    <row r="300" ht="14.2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</row>
    <row r="301" ht="14.2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</row>
    <row r="302" ht="14.2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</row>
    <row r="303" ht="14.2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</row>
    <row r="304" ht="14.2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</row>
    <row r="305" ht="14.2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</row>
    <row r="306" ht="14.2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</row>
    <row r="307" ht="14.2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</row>
    <row r="308" ht="14.2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</row>
    <row r="309" ht="14.2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</row>
    <row r="310" ht="14.2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</row>
    <row r="311" ht="14.2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</row>
    <row r="312" ht="14.2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</row>
    <row r="313" ht="14.2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</row>
    <row r="314" ht="14.2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</row>
    <row r="315" ht="14.2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</row>
    <row r="316" ht="14.2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</row>
    <row r="317" ht="14.2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</row>
    <row r="318" ht="14.2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</row>
    <row r="319" ht="14.2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</row>
    <row r="320" ht="14.2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</row>
    <row r="321" ht="14.2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</row>
    <row r="322" ht="14.2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</row>
    <row r="323" ht="14.2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</row>
    <row r="324" ht="14.2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</row>
    <row r="325" ht="14.2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</row>
    <row r="326" ht="14.2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</row>
    <row r="327" ht="14.2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</row>
    <row r="328" ht="14.2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</row>
    <row r="329" ht="14.2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</row>
    <row r="330" ht="14.2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</row>
    <row r="331" ht="14.2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</row>
    <row r="332" ht="14.2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</row>
    <row r="333" ht="14.2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</row>
    <row r="334" ht="14.2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</row>
    <row r="335" ht="14.2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</row>
    <row r="336" ht="14.2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</row>
    <row r="337" ht="14.2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</row>
    <row r="338" ht="14.2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</row>
    <row r="339" ht="14.2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</row>
    <row r="340" ht="14.2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</row>
    <row r="341" ht="14.2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</row>
    <row r="342" ht="14.2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</row>
    <row r="343" ht="14.2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</row>
    <row r="344" ht="14.2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</row>
    <row r="345" ht="14.2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</row>
    <row r="346" ht="14.2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</row>
    <row r="347" ht="14.2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</row>
    <row r="348" ht="14.2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</row>
    <row r="349" ht="14.2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</row>
    <row r="350" ht="14.2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</row>
    <row r="351" ht="14.2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</row>
    <row r="352" ht="14.2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</row>
    <row r="353" ht="14.2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</row>
    <row r="354" ht="14.2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</row>
    <row r="355" ht="14.2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</row>
    <row r="356" ht="14.2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</row>
    <row r="357" ht="14.2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</row>
    <row r="358" ht="14.2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</row>
    <row r="359" ht="14.2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</row>
    <row r="360" ht="14.2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</row>
    <row r="361" ht="14.2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</row>
    <row r="362" ht="14.2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</row>
    <row r="363" ht="14.2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</row>
    <row r="364" ht="14.2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</row>
    <row r="365" ht="14.2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</row>
    <row r="366" ht="14.2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</row>
    <row r="367" ht="14.2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</row>
    <row r="368" ht="14.2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</row>
    <row r="369" ht="14.2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</row>
    <row r="370" ht="14.2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</row>
    <row r="371" ht="14.2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</row>
    <row r="372" ht="14.2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</row>
    <row r="373" ht="14.2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</row>
    <row r="374" ht="14.2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</row>
    <row r="375" ht="14.2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</row>
    <row r="376" ht="14.2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</row>
    <row r="377" ht="14.2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</row>
    <row r="378" ht="14.2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</row>
    <row r="379" ht="14.2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</row>
    <row r="380" ht="14.2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</row>
    <row r="381" ht="14.2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</row>
    <row r="382" ht="14.2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</row>
    <row r="383" ht="14.2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</row>
    <row r="384" ht="14.2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</row>
    <row r="385" ht="14.2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</row>
    <row r="386" ht="14.2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</row>
    <row r="387" ht="14.2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</row>
    <row r="388" ht="14.2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</row>
    <row r="389" ht="14.2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</row>
    <row r="390" ht="14.2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</row>
    <row r="391" ht="14.2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</row>
    <row r="392" ht="14.2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</row>
    <row r="393" ht="14.2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</row>
    <row r="394" ht="14.2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</row>
    <row r="395" ht="14.2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</row>
    <row r="396" ht="14.2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</row>
    <row r="397" ht="14.2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</row>
    <row r="398" ht="14.2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</row>
    <row r="399" ht="14.2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</row>
    <row r="400" ht="14.2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</row>
    <row r="401" ht="14.2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</row>
    <row r="402" ht="14.2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</row>
    <row r="403" ht="14.2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</row>
    <row r="404" ht="14.2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</row>
    <row r="405" ht="14.2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</row>
    <row r="406" ht="14.2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</row>
    <row r="407" ht="14.2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</row>
    <row r="408" ht="14.2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</row>
    <row r="409" ht="14.2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</row>
    <row r="410" ht="14.2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</row>
    <row r="411" ht="14.2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</row>
    <row r="412" ht="14.2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</row>
    <row r="413" ht="14.2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</row>
    <row r="414" ht="14.2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</row>
    <row r="415" ht="14.2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</row>
    <row r="416" ht="14.2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</row>
    <row r="417" ht="14.2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</row>
    <row r="418" ht="14.2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</row>
    <row r="419" ht="14.2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</row>
    <row r="420" ht="14.2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</row>
    <row r="421" ht="14.2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</row>
    <row r="422" ht="14.2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</row>
    <row r="423" ht="14.2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</row>
    <row r="424" ht="14.2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</row>
    <row r="425" ht="14.2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</row>
    <row r="426" ht="14.2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</row>
    <row r="427" ht="14.2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</row>
    <row r="428" ht="14.2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</row>
    <row r="429" ht="14.2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</row>
    <row r="430" ht="14.2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</row>
    <row r="431" ht="14.2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</row>
    <row r="432" ht="14.2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</row>
    <row r="433" ht="14.2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</row>
    <row r="434" ht="14.2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</row>
    <row r="435" ht="14.2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</row>
    <row r="436" ht="14.2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</row>
    <row r="437" ht="14.2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</row>
    <row r="438" ht="14.2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</row>
    <row r="439" ht="14.2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</row>
    <row r="440" ht="14.2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</row>
    <row r="441" ht="14.2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</row>
    <row r="442" ht="14.2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</row>
    <row r="443" ht="14.2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</row>
    <row r="444" ht="14.2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</row>
    <row r="445" ht="14.2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</row>
    <row r="446" ht="14.2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</row>
    <row r="447" ht="14.2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</row>
    <row r="448" ht="14.2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</row>
    <row r="449" ht="14.2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</row>
    <row r="450" ht="14.2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</row>
    <row r="451" ht="14.2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</row>
    <row r="452" ht="14.2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</row>
    <row r="453" ht="14.2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</row>
    <row r="454" ht="14.2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</row>
    <row r="455" ht="14.2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</row>
    <row r="456" ht="14.2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</row>
    <row r="457" ht="14.2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</row>
    <row r="458" ht="14.2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</row>
    <row r="459" ht="14.2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</row>
    <row r="460" ht="14.2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</row>
    <row r="461" ht="14.2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</row>
    <row r="462" ht="14.2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</row>
    <row r="463" ht="14.2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</row>
    <row r="464" ht="14.2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</row>
    <row r="465" ht="14.2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</row>
    <row r="466" ht="14.2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</row>
    <row r="467" ht="14.2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</row>
    <row r="468" ht="14.2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</row>
    <row r="469" ht="14.2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</row>
    <row r="470" ht="14.2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</row>
    <row r="471" ht="14.2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</row>
    <row r="472" ht="14.2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</row>
    <row r="473" ht="14.2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</row>
    <row r="474" ht="14.2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</row>
    <row r="475" ht="14.2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</row>
    <row r="476" ht="14.2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</row>
    <row r="477" ht="14.2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</row>
    <row r="478" ht="14.2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</row>
    <row r="479" ht="14.2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</row>
    <row r="480" ht="14.2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</row>
    <row r="481" ht="14.2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</row>
    <row r="482" ht="14.2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</row>
    <row r="483" ht="14.2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</row>
    <row r="484" ht="14.2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</row>
    <row r="485" ht="14.2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</row>
    <row r="486" ht="14.2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</row>
    <row r="487" ht="14.2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</row>
    <row r="488" ht="14.2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</row>
    <row r="489" ht="14.2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</row>
    <row r="490" ht="14.2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</row>
    <row r="491" ht="14.2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</row>
    <row r="492" ht="14.2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</row>
    <row r="493" ht="14.2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</row>
    <row r="494" ht="14.2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</row>
    <row r="495" ht="14.2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</row>
    <row r="496" ht="14.2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</row>
    <row r="497" ht="14.2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</row>
    <row r="498" ht="14.2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</row>
    <row r="499" ht="14.2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</row>
    <row r="500" ht="14.2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</row>
    <row r="501" ht="14.2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</row>
    <row r="502" ht="14.2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</row>
    <row r="503" ht="14.2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</row>
    <row r="504" ht="14.2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</row>
    <row r="505" ht="14.2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</row>
    <row r="506" ht="14.2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</row>
    <row r="507" ht="14.2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</row>
    <row r="508" ht="14.2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</row>
    <row r="509" ht="14.2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</row>
    <row r="510" ht="14.2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</row>
    <row r="511" ht="14.2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</row>
    <row r="512" ht="14.2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</row>
    <row r="513" ht="14.2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</row>
    <row r="514" ht="14.2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</row>
    <row r="515" ht="14.2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</row>
    <row r="516" ht="14.2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</row>
    <row r="517" ht="14.2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</row>
    <row r="518" ht="14.2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</row>
    <row r="519" ht="14.2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</row>
    <row r="520" ht="14.2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</row>
    <row r="521" ht="14.2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</row>
    <row r="522" ht="14.2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</row>
    <row r="523" ht="14.2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</row>
    <row r="524" ht="14.2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</row>
    <row r="525" ht="14.2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</row>
    <row r="526" ht="14.2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</row>
    <row r="527" ht="14.2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</row>
    <row r="528" ht="14.2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</row>
    <row r="529" ht="14.2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</row>
    <row r="530" ht="14.2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</row>
    <row r="531" ht="14.2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</row>
    <row r="532" ht="14.2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</row>
    <row r="533" ht="14.2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</row>
    <row r="534" ht="14.2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</row>
    <row r="535" ht="14.2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</row>
    <row r="536" ht="14.2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</row>
    <row r="537" ht="14.2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</row>
    <row r="538" ht="14.2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</row>
    <row r="539" ht="14.2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</row>
    <row r="540" ht="14.2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</row>
    <row r="541" ht="14.2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</row>
    <row r="542" ht="14.2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</row>
    <row r="543" ht="14.2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</row>
    <row r="544" ht="14.2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</row>
    <row r="545" ht="14.2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</row>
    <row r="546" ht="14.2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</row>
    <row r="547" ht="14.2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</row>
    <row r="548" ht="14.2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</row>
    <row r="549" ht="14.2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</row>
    <row r="550" ht="14.2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</row>
    <row r="551" ht="14.2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</row>
    <row r="552" ht="14.2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</row>
    <row r="553" ht="14.2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</row>
    <row r="554" ht="14.2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</row>
    <row r="555" ht="14.2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</row>
    <row r="556" ht="14.2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</row>
    <row r="557" ht="14.2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</row>
    <row r="558" ht="14.2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</row>
    <row r="559" ht="14.2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</row>
    <row r="560" ht="14.2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</row>
    <row r="561" ht="14.2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</row>
    <row r="562" ht="14.2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</row>
    <row r="563" ht="14.2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</row>
    <row r="564" ht="14.2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</row>
    <row r="565" ht="14.2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</row>
    <row r="566" ht="14.2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</row>
    <row r="567" ht="14.2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</row>
    <row r="568" ht="14.2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</row>
    <row r="569" ht="14.2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</row>
    <row r="570" ht="14.2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</row>
    <row r="571" ht="14.2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</row>
    <row r="572" ht="14.2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</row>
    <row r="573" ht="14.2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</row>
    <row r="574" ht="14.2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</row>
    <row r="575" ht="14.2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</row>
    <row r="576" ht="14.2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</row>
    <row r="577" ht="14.2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</row>
    <row r="578" ht="14.2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</row>
    <row r="579" ht="14.2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</row>
    <row r="580" ht="14.2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</row>
    <row r="581" ht="14.2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</row>
    <row r="582" ht="14.2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</row>
    <row r="583" ht="14.2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</row>
    <row r="584" ht="14.2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</row>
    <row r="585" ht="14.2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</row>
    <row r="586" ht="14.2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</row>
    <row r="587" ht="14.2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</row>
    <row r="588" ht="14.2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</row>
    <row r="589" ht="14.2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</row>
    <row r="590" ht="14.2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</row>
    <row r="591" ht="14.2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</row>
    <row r="592" ht="14.2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</row>
    <row r="593" ht="14.2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</row>
    <row r="594" ht="14.2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</row>
    <row r="595" ht="14.2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</row>
    <row r="596" ht="14.2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</row>
    <row r="597" ht="14.2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</row>
    <row r="598" ht="14.2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</row>
    <row r="599" ht="14.2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</row>
    <row r="600" ht="14.2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</row>
    <row r="601" ht="14.2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</row>
    <row r="602" ht="14.2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</row>
    <row r="603" ht="14.2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</row>
    <row r="604" ht="14.2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</row>
    <row r="605" ht="14.2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</row>
    <row r="606" ht="14.2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</row>
    <row r="607" ht="14.2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</row>
    <row r="608" ht="14.2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</row>
    <row r="609" ht="14.2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</row>
    <row r="610" ht="14.2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</row>
    <row r="611" ht="14.2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</row>
    <row r="612" ht="14.2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</row>
    <row r="613" ht="14.2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</row>
    <row r="614" ht="14.2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</row>
    <row r="615" ht="14.2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</row>
    <row r="616" ht="14.2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</row>
    <row r="617" ht="14.2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</row>
    <row r="618" ht="14.2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</row>
    <row r="619" ht="14.2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</row>
    <row r="620" ht="14.2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</row>
    <row r="621" ht="14.2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</row>
    <row r="622" ht="14.2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</row>
    <row r="623" ht="14.2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</row>
    <row r="624" ht="14.2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</row>
    <row r="625" ht="14.2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</row>
    <row r="626" ht="14.2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</row>
    <row r="627" ht="14.2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</row>
    <row r="628" ht="14.2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</row>
    <row r="629" ht="14.2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</row>
    <row r="630" ht="14.2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</row>
    <row r="631" ht="14.2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</row>
    <row r="632" ht="14.2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</row>
    <row r="633" ht="14.2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</row>
    <row r="634" ht="14.2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</row>
    <row r="635" ht="14.2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</row>
    <row r="636" ht="14.2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</row>
    <row r="637" ht="14.2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</row>
    <row r="638" ht="14.2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</row>
    <row r="639" ht="14.2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</row>
    <row r="640" ht="14.2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</row>
    <row r="641" ht="14.2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</row>
    <row r="642" ht="14.2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</row>
    <row r="643" ht="14.2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</row>
    <row r="644" ht="14.2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</row>
    <row r="645" ht="14.2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</row>
    <row r="646" ht="14.2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</row>
    <row r="647" ht="14.2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</row>
    <row r="648" ht="14.2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</row>
    <row r="649" ht="14.2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</row>
    <row r="650" ht="14.2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</row>
    <row r="651" ht="14.2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</row>
    <row r="652" ht="14.2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</row>
    <row r="653" ht="14.2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</row>
    <row r="654" ht="14.2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</row>
    <row r="655" ht="14.2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</row>
    <row r="656" ht="14.2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</row>
    <row r="657" ht="14.2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</row>
    <row r="658" ht="14.2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</row>
    <row r="659" ht="14.2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</row>
    <row r="660" ht="14.2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</row>
    <row r="661" ht="14.2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</row>
    <row r="662" ht="14.2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</row>
    <row r="663" ht="14.2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</row>
    <row r="664" ht="14.2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</row>
    <row r="665" ht="14.2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</row>
    <row r="666" ht="14.2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</row>
    <row r="667" ht="14.2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</row>
    <row r="668" ht="14.2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</row>
    <row r="669" ht="14.2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</row>
    <row r="670" ht="14.2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</row>
    <row r="671" ht="14.2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</row>
    <row r="672" ht="14.2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</row>
    <row r="673" ht="14.2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</row>
    <row r="674" ht="14.2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</row>
    <row r="675" ht="14.2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</row>
    <row r="676" ht="14.2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</row>
    <row r="677" ht="14.2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</row>
    <row r="678" ht="14.2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</row>
    <row r="679" ht="14.2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</row>
    <row r="680" ht="14.2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</row>
    <row r="681" ht="14.2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</row>
    <row r="682" ht="14.2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</row>
    <row r="683" ht="14.2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</row>
    <row r="684" ht="14.2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</row>
    <row r="685" ht="14.2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</row>
    <row r="686" ht="14.2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</row>
    <row r="687" ht="14.2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</row>
    <row r="688" ht="14.2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</row>
    <row r="689" ht="14.2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</row>
    <row r="690" ht="14.2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</row>
    <row r="691" ht="14.2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</row>
    <row r="692" ht="14.2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</row>
    <row r="693" ht="14.2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</row>
    <row r="694" ht="14.2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</row>
    <row r="695" ht="14.2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</row>
    <row r="696" ht="14.2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</row>
    <row r="697" ht="14.2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</row>
    <row r="698" ht="14.2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</row>
    <row r="699" ht="14.2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</row>
    <row r="700" ht="14.2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</row>
    <row r="701" ht="14.2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</row>
    <row r="702" ht="14.2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</row>
    <row r="703" ht="14.2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</row>
    <row r="704" ht="14.2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</row>
    <row r="705" ht="14.2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</row>
    <row r="706" ht="14.2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</row>
    <row r="707" ht="14.2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</row>
    <row r="708" ht="14.2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</row>
    <row r="709" ht="14.2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</row>
    <row r="710" ht="14.2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</row>
    <row r="711" ht="14.2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</row>
    <row r="712" ht="14.2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</row>
    <row r="713" ht="14.2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</row>
    <row r="714" ht="14.2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</row>
    <row r="715" ht="14.2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</row>
    <row r="716" ht="14.2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</row>
    <row r="717" ht="14.2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</row>
    <row r="718" ht="14.2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</row>
    <row r="719" ht="14.2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</row>
    <row r="720" ht="14.2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</row>
    <row r="721" ht="14.2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</row>
    <row r="722" ht="14.2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</row>
    <row r="723" ht="14.2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</row>
    <row r="724" ht="14.2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</row>
    <row r="725" ht="14.2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</row>
    <row r="726" ht="14.2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</row>
    <row r="727" ht="14.2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</row>
    <row r="728" ht="14.2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</row>
    <row r="729" ht="14.2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</row>
    <row r="730" ht="14.2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</row>
    <row r="731" ht="14.2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</row>
    <row r="732" ht="14.2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</row>
    <row r="733" ht="14.2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</row>
    <row r="734" ht="14.2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</row>
    <row r="735" ht="14.2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</row>
    <row r="736" ht="14.2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</row>
    <row r="737" ht="14.2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</row>
    <row r="738" ht="14.2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</row>
    <row r="739" ht="14.2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</row>
    <row r="740" ht="14.2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</row>
    <row r="741" ht="14.2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</row>
    <row r="742" ht="14.2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</row>
    <row r="743" ht="14.2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</row>
    <row r="744" ht="14.2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</row>
    <row r="745" ht="14.2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</row>
    <row r="746" ht="14.2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</row>
    <row r="747" ht="14.2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</row>
    <row r="748" ht="14.2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</row>
    <row r="749" ht="14.2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</row>
    <row r="750" ht="14.2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</row>
    <row r="751" ht="14.2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</row>
    <row r="752" ht="14.2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</row>
    <row r="753" ht="14.2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</row>
    <row r="754" ht="14.2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</row>
    <row r="755" ht="14.2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</row>
    <row r="756" ht="14.2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</row>
    <row r="757" ht="14.2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</row>
    <row r="758" ht="14.2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</row>
    <row r="759" ht="14.2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</row>
    <row r="760" ht="14.2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</row>
    <row r="761" ht="14.2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</row>
    <row r="762" ht="14.2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</row>
    <row r="763" ht="14.2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</row>
    <row r="764" ht="14.2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</row>
    <row r="765" ht="14.2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</row>
    <row r="766" ht="14.2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</row>
    <row r="767" ht="14.2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</row>
    <row r="768" ht="14.2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</row>
    <row r="769" ht="14.2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</row>
    <row r="770" ht="14.2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</row>
    <row r="771" ht="14.2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</row>
    <row r="772" ht="14.2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</row>
    <row r="773" ht="14.2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</row>
    <row r="774" ht="14.2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</row>
    <row r="775" ht="14.2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</row>
    <row r="776" ht="14.2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</row>
    <row r="777" ht="14.2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</row>
    <row r="778" ht="14.2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</row>
    <row r="779" ht="14.2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</row>
    <row r="780" ht="14.2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</row>
    <row r="781" ht="14.2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</row>
    <row r="782" ht="14.2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</row>
    <row r="783" ht="14.2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</row>
    <row r="784" ht="14.2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</row>
    <row r="785" ht="14.2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</row>
    <row r="786" ht="14.2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</row>
    <row r="787" ht="14.2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</row>
    <row r="788" ht="14.2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</row>
    <row r="789" ht="14.2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</row>
    <row r="790" ht="14.2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</row>
    <row r="791" ht="14.2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</row>
    <row r="792" ht="14.2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</row>
    <row r="793" ht="14.2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</row>
    <row r="794" ht="14.2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</row>
    <row r="795" ht="14.2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</row>
    <row r="796" ht="14.2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</row>
    <row r="797" ht="14.2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</row>
    <row r="798" ht="14.2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</row>
    <row r="799" ht="14.2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</row>
    <row r="800" ht="14.2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</row>
    <row r="801" ht="14.2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</row>
    <row r="802" ht="14.2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</row>
    <row r="803" ht="14.2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</row>
    <row r="804" ht="14.2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</row>
    <row r="805" ht="14.2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</row>
    <row r="806" ht="14.2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</row>
    <row r="807" ht="14.2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</row>
    <row r="808" ht="14.2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</row>
    <row r="809" ht="14.2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</row>
    <row r="810" ht="14.2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</row>
    <row r="811" ht="14.2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</row>
    <row r="812" ht="14.2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</row>
    <row r="813" ht="14.2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</row>
    <row r="814" ht="14.2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</row>
    <row r="815" ht="14.2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</row>
    <row r="816" ht="14.2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</row>
    <row r="817" ht="14.2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</row>
    <row r="818" ht="14.2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</row>
    <row r="819" ht="14.2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</row>
    <row r="820" ht="14.2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</row>
    <row r="821" ht="14.2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</row>
    <row r="822" ht="14.2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</row>
    <row r="823" ht="14.2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</row>
    <row r="824" ht="14.2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</row>
    <row r="825" ht="14.2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</row>
    <row r="826" ht="14.2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</row>
    <row r="827" ht="14.2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</row>
    <row r="828" ht="14.2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</row>
    <row r="829" ht="14.2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</row>
    <row r="830" ht="14.2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</row>
    <row r="831" ht="14.2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</row>
    <row r="832" ht="14.2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</row>
    <row r="833" ht="14.2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</row>
    <row r="834" ht="14.2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</row>
    <row r="835" ht="14.2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</row>
    <row r="836" ht="14.2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</row>
    <row r="837" ht="14.2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</row>
    <row r="838" ht="14.2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</row>
    <row r="839" ht="14.2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</row>
    <row r="840" ht="14.2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</row>
    <row r="841" ht="14.2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</row>
    <row r="842" ht="14.2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</row>
    <row r="843" ht="14.2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</row>
    <row r="844" ht="14.2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</row>
    <row r="845" ht="14.2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</row>
    <row r="846" ht="14.2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</row>
    <row r="847" ht="14.2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</row>
    <row r="848" ht="14.2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</row>
    <row r="849" ht="14.2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</row>
    <row r="850" ht="14.2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</row>
    <row r="851" ht="14.2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</row>
    <row r="852" ht="14.2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</row>
    <row r="853" ht="14.2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</row>
    <row r="854" ht="14.2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</row>
    <row r="855" ht="14.2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</row>
    <row r="856" ht="14.2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</row>
    <row r="857" ht="14.2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</row>
    <row r="858" ht="14.2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</row>
    <row r="859" ht="14.2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</row>
    <row r="860" ht="14.2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</row>
    <row r="861" ht="14.2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</row>
    <row r="862" ht="14.2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</row>
    <row r="863" ht="14.2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</row>
    <row r="864" ht="14.2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</row>
    <row r="865" ht="14.2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</row>
    <row r="866" ht="14.2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</row>
    <row r="867" ht="14.2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</row>
    <row r="868" ht="14.2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</row>
    <row r="869" ht="14.2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</row>
    <row r="870" ht="14.2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</row>
    <row r="871" ht="14.2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</row>
    <row r="872" ht="14.2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</row>
    <row r="873" ht="14.2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</row>
    <row r="874" ht="14.2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</row>
    <row r="875" ht="14.2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</row>
    <row r="876" ht="14.2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</row>
    <row r="877" ht="14.2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</row>
    <row r="878" ht="14.2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</row>
    <row r="879" ht="14.2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</row>
    <row r="880" ht="14.2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</row>
    <row r="881" ht="14.2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</row>
    <row r="882" ht="14.2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</row>
    <row r="883" ht="14.2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</row>
    <row r="884" ht="14.2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</row>
    <row r="885" ht="14.2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</row>
    <row r="886" ht="14.2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</row>
    <row r="887" ht="14.2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</row>
    <row r="888" ht="14.2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</row>
    <row r="889" ht="14.2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</row>
    <row r="890" ht="14.2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</row>
    <row r="891" ht="14.2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</row>
    <row r="892" ht="14.2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</row>
    <row r="893" ht="14.2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</row>
    <row r="894" ht="14.2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</row>
    <row r="895" ht="14.2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</row>
    <row r="896" ht="14.2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</row>
    <row r="897" ht="14.2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</row>
    <row r="898" ht="14.2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</row>
    <row r="899" ht="14.2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</row>
    <row r="900" ht="14.2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</row>
    <row r="901" ht="14.2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</row>
    <row r="902" ht="14.2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</row>
    <row r="903" ht="14.2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</row>
    <row r="904" ht="14.2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</row>
    <row r="905" ht="14.2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</row>
    <row r="906" ht="14.2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</row>
    <row r="907" ht="14.2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</row>
    <row r="908" ht="14.2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</row>
    <row r="909" ht="14.2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</row>
    <row r="910" ht="14.2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</row>
    <row r="911" ht="14.2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</row>
    <row r="912" ht="14.2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</row>
    <row r="913" ht="14.2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</row>
    <row r="914" ht="14.2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</row>
    <row r="915" ht="14.2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</row>
    <row r="916" ht="14.2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</row>
    <row r="917" ht="14.2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</row>
    <row r="918" ht="14.2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</row>
    <row r="919" ht="14.2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</row>
    <row r="920" ht="14.2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</row>
    <row r="921" ht="14.2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</row>
    <row r="922" ht="14.2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</row>
    <row r="923" ht="14.2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</row>
    <row r="924" ht="14.2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</row>
    <row r="925" ht="14.2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</row>
    <row r="926" ht="14.2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</row>
    <row r="927" ht="14.2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</row>
    <row r="928" ht="14.2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</row>
    <row r="929" ht="14.2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</row>
    <row r="930" ht="14.2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</row>
    <row r="931" ht="14.2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</row>
    <row r="932" ht="14.2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</row>
    <row r="933" ht="14.2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</row>
    <row r="934" ht="14.2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</row>
    <row r="935" ht="14.2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</row>
    <row r="936" ht="14.2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</row>
    <row r="937" ht="14.2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</row>
    <row r="938" ht="14.2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</row>
    <row r="939" ht="14.2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</row>
    <row r="940" ht="14.2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</row>
    <row r="941" ht="14.2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</row>
    <row r="942" ht="14.2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</row>
    <row r="943" ht="14.2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</row>
    <row r="944" ht="14.2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</row>
    <row r="945" ht="14.2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</row>
    <row r="946" ht="14.2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</row>
    <row r="947" ht="14.2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</row>
    <row r="948" ht="14.2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</row>
    <row r="949" ht="14.2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</row>
    <row r="950" ht="14.2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</row>
    <row r="951" ht="14.2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</row>
    <row r="952" ht="14.2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</row>
    <row r="953" ht="14.2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</row>
    <row r="954" ht="14.2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</row>
    <row r="955" ht="14.2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</row>
    <row r="956" ht="14.2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</row>
    <row r="957" ht="14.2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</row>
    <row r="958" ht="14.2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</row>
    <row r="959" ht="14.2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</row>
    <row r="960" ht="14.2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</row>
    <row r="961" ht="14.2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</row>
    <row r="962" ht="14.2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</row>
    <row r="963" ht="14.2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</row>
    <row r="964" ht="14.2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</row>
    <row r="965" ht="14.2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</row>
    <row r="966" ht="14.2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</row>
    <row r="967" ht="14.2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</row>
    <row r="968" ht="14.2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</row>
    <row r="969" ht="14.2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</row>
    <row r="970" ht="14.2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</row>
    <row r="971" ht="14.2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</row>
    <row r="972" ht="14.2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</row>
    <row r="973" ht="14.2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</row>
    <row r="974" ht="14.2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</row>
    <row r="975" ht="14.2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</row>
    <row r="976" ht="14.2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</row>
    <row r="977" ht="14.2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</row>
    <row r="978" ht="14.2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</row>
    <row r="979" ht="14.2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</row>
    <row r="980" ht="14.2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</row>
    <row r="981" ht="14.2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</row>
    <row r="982" ht="14.2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</row>
    <row r="983" ht="14.2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</row>
    <row r="984" ht="14.2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</row>
    <row r="985" ht="14.2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</row>
    <row r="986" ht="14.2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</row>
    <row r="987" ht="14.2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</row>
    <row r="988" ht="14.2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</row>
    <row r="989" ht="14.2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</row>
    <row r="990" ht="14.2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</row>
    <row r="991" ht="14.2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</row>
    <row r="992" ht="14.2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</row>
    <row r="993" ht="14.2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</row>
    <row r="994" ht="14.25" customHeight="1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</row>
    <row r="995" ht="14.25" customHeight="1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</row>
    <row r="996" ht="14.25" customHeight="1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</row>
    <row r="997" ht="14.25" customHeight="1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</row>
    <row r="998" ht="14.25" customHeight="1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</row>
    <row r="999" ht="14.25" customHeight="1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</row>
    <row r="1000" ht="14.25" customHeight="1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</row>
  </sheetData>
  <autoFilter ref="$A$2:$H$30"/>
  <printOptions/>
  <pageMargins bottom="0.75" footer="0.0" header="0.0" left="0.7" right="0.7" top="0.75"/>
  <pageSetup orientation="landscape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901</v>
      </c>
      <c r="C3" s="9" t="s">
        <v>103</v>
      </c>
      <c r="D3" s="9" t="s">
        <v>114</v>
      </c>
      <c r="E3" s="10">
        <v>89.2</v>
      </c>
      <c r="F3" s="12"/>
      <c r="G3" s="12" t="s">
        <v>105</v>
      </c>
      <c r="H3" s="13"/>
      <c r="I3" s="14" t="s">
        <v>941</v>
      </c>
      <c r="J3" s="15"/>
      <c r="K3" s="4"/>
    </row>
    <row r="4" ht="14.25" customHeight="1">
      <c r="A4" s="7" t="s">
        <v>16</v>
      </c>
      <c r="B4" s="49" t="s">
        <v>904</v>
      </c>
      <c r="C4" s="9" t="s">
        <v>10</v>
      </c>
      <c r="D4" s="9" t="s">
        <v>114</v>
      </c>
      <c r="E4" s="10">
        <v>120.0</v>
      </c>
      <c r="F4" s="12"/>
      <c r="G4" s="12" t="s">
        <v>105</v>
      </c>
      <c r="H4" s="13"/>
      <c r="I4" s="14" t="s">
        <v>941</v>
      </c>
      <c r="J4" s="15"/>
      <c r="K4" s="4"/>
    </row>
    <row r="5" ht="14.25" customHeight="1">
      <c r="A5" s="7" t="s">
        <v>20</v>
      </c>
      <c r="B5" s="49" t="s">
        <v>44</v>
      </c>
      <c r="C5" s="9" t="s">
        <v>103</v>
      </c>
      <c r="D5" s="9" t="s">
        <v>114</v>
      </c>
      <c r="E5" s="10">
        <v>43.6</v>
      </c>
      <c r="F5" s="12"/>
      <c r="G5" s="12" t="s">
        <v>105</v>
      </c>
      <c r="H5" s="13"/>
      <c r="I5" s="14" t="s">
        <v>944</v>
      </c>
      <c r="J5" s="15"/>
      <c r="K5" s="4"/>
    </row>
    <row r="6" ht="14.25" customHeight="1">
      <c r="A6" s="7" t="s">
        <v>24</v>
      </c>
      <c r="B6" s="49" t="s">
        <v>667</v>
      </c>
      <c r="C6" s="9" t="s">
        <v>103</v>
      </c>
      <c r="D6" s="9" t="s">
        <v>114</v>
      </c>
      <c r="E6" s="10">
        <v>15.9</v>
      </c>
      <c r="F6" s="12"/>
      <c r="G6" s="12" t="s">
        <v>117</v>
      </c>
      <c r="H6" s="13"/>
      <c r="I6" s="14" t="s">
        <v>944</v>
      </c>
      <c r="J6" s="15"/>
      <c r="K6" s="5"/>
    </row>
    <row r="7" ht="14.25" customHeight="1">
      <c r="A7" s="7" t="s">
        <v>25</v>
      </c>
      <c r="B7" s="49" t="s">
        <v>675</v>
      </c>
      <c r="C7" s="9" t="s">
        <v>20</v>
      </c>
      <c r="D7" s="9" t="s">
        <v>114</v>
      </c>
      <c r="E7" s="10">
        <v>26.9</v>
      </c>
      <c r="F7" s="12"/>
      <c r="G7" s="12" t="s">
        <v>117</v>
      </c>
      <c r="H7" s="13"/>
      <c r="I7" s="14" t="s">
        <v>944</v>
      </c>
      <c r="J7" s="15"/>
      <c r="K7" s="5"/>
    </row>
    <row r="8" ht="14.25" customHeight="1">
      <c r="A8" s="7" t="s">
        <v>28</v>
      </c>
      <c r="B8" s="49" t="s">
        <v>677</v>
      </c>
      <c r="C8" s="9" t="s">
        <v>955</v>
      </c>
      <c r="D8" s="9" t="s">
        <v>114</v>
      </c>
      <c r="E8" s="10">
        <v>125.3</v>
      </c>
      <c r="F8" s="36"/>
      <c r="G8" s="12" t="s">
        <v>123</v>
      </c>
      <c r="H8" s="13"/>
      <c r="I8" s="14" t="s">
        <v>941</v>
      </c>
      <c r="J8" s="15"/>
      <c r="K8" s="5"/>
      <c r="P8" s="19"/>
    </row>
    <row r="9" ht="14.25" customHeight="1">
      <c r="A9" s="7" t="s">
        <v>32</v>
      </c>
      <c r="B9" s="49" t="s">
        <v>662</v>
      </c>
      <c r="C9" s="9" t="s">
        <v>103</v>
      </c>
      <c r="D9" s="9" t="s">
        <v>114</v>
      </c>
      <c r="E9" s="10">
        <v>6.4</v>
      </c>
      <c r="F9" s="36"/>
      <c r="G9" s="12" t="s">
        <v>126</v>
      </c>
      <c r="H9" s="13"/>
      <c r="I9" s="14" t="s">
        <v>944</v>
      </c>
      <c r="J9" s="15"/>
      <c r="K9" s="5"/>
      <c r="P9" s="19"/>
    </row>
    <row r="10" ht="14.25" customHeight="1">
      <c r="A10" s="7" t="s">
        <v>34</v>
      </c>
      <c r="B10" s="49" t="s">
        <v>685</v>
      </c>
      <c r="C10" s="9" t="s">
        <v>103</v>
      </c>
      <c r="D10" s="9" t="s">
        <v>104</v>
      </c>
      <c r="E10" s="10">
        <v>25.3</v>
      </c>
      <c r="F10" s="12"/>
      <c r="G10" s="12" t="s">
        <v>105</v>
      </c>
      <c r="H10" s="13"/>
      <c r="I10" s="14" t="s">
        <v>947</v>
      </c>
      <c r="J10" s="15"/>
      <c r="K10" s="5"/>
      <c r="P10" s="19"/>
    </row>
    <row r="11" ht="14.25" customHeight="1">
      <c r="A11" s="7" t="s">
        <v>36</v>
      </c>
      <c r="B11" s="49" t="s">
        <v>83</v>
      </c>
      <c r="C11" s="9" t="s">
        <v>34</v>
      </c>
      <c r="D11" s="9" t="s">
        <v>114</v>
      </c>
      <c r="E11" s="10">
        <v>18.0</v>
      </c>
      <c r="F11" s="36"/>
      <c r="G11" s="12" t="s">
        <v>123</v>
      </c>
      <c r="H11" s="13"/>
      <c r="I11" s="14" t="s">
        <v>944</v>
      </c>
      <c r="J11" s="15"/>
      <c r="K11" s="5"/>
      <c r="P11" s="19"/>
    </row>
    <row r="12" ht="14.25" customHeight="1">
      <c r="A12" s="7" t="s">
        <v>38</v>
      </c>
      <c r="B12" s="49" t="s">
        <v>483</v>
      </c>
      <c r="C12" s="9" t="s">
        <v>16</v>
      </c>
      <c r="D12" s="9" t="s">
        <v>104</v>
      </c>
      <c r="E12" s="10">
        <v>21.6</v>
      </c>
      <c r="F12" s="36"/>
      <c r="G12" s="12" t="s">
        <v>123</v>
      </c>
      <c r="H12" s="13"/>
      <c r="I12" s="14" t="s">
        <v>947</v>
      </c>
      <c r="J12" s="15"/>
      <c r="K12" s="5"/>
      <c r="P12" s="19"/>
    </row>
    <row r="13" ht="14.25" customHeight="1">
      <c r="A13" s="7" t="s">
        <v>43</v>
      </c>
      <c r="B13" s="49" t="s">
        <v>484</v>
      </c>
      <c r="C13" s="9" t="s">
        <v>38</v>
      </c>
      <c r="D13" s="9" t="s">
        <v>114</v>
      </c>
      <c r="E13" s="10">
        <v>20.6</v>
      </c>
      <c r="F13" s="36"/>
      <c r="G13" s="12" t="s">
        <v>117</v>
      </c>
      <c r="H13" s="13"/>
      <c r="I13" s="14" t="s">
        <v>944</v>
      </c>
      <c r="J13" s="15"/>
      <c r="P13" s="19"/>
    </row>
    <row r="14" ht="14.25" customHeight="1">
      <c r="A14" s="7" t="s">
        <v>46</v>
      </c>
      <c r="B14" s="49" t="s">
        <v>683</v>
      </c>
      <c r="C14" s="9" t="s">
        <v>43</v>
      </c>
      <c r="D14" s="9" t="s">
        <v>104</v>
      </c>
      <c r="E14" s="10">
        <v>42.9</v>
      </c>
      <c r="F14" s="36"/>
      <c r="G14" s="20" t="s">
        <v>139</v>
      </c>
      <c r="H14" s="13"/>
      <c r="I14" s="14" t="s">
        <v>947</v>
      </c>
      <c r="J14" s="15"/>
      <c r="P14" s="19"/>
    </row>
    <row r="15" ht="14.25" customHeight="1">
      <c r="A15" s="7" t="s">
        <v>50</v>
      </c>
      <c r="B15" s="49" t="s">
        <v>486</v>
      </c>
      <c r="C15" s="9" t="s">
        <v>46</v>
      </c>
      <c r="D15" s="9" t="s">
        <v>114</v>
      </c>
      <c r="E15" s="10">
        <v>43.3</v>
      </c>
      <c r="F15" s="36"/>
      <c r="G15" s="12" t="s">
        <v>139</v>
      </c>
      <c r="H15" s="13"/>
      <c r="I15" s="14" t="s">
        <v>944</v>
      </c>
      <c r="J15" s="15"/>
    </row>
    <row r="16" ht="14.25" customHeight="1">
      <c r="A16" s="7" t="s">
        <v>52</v>
      </c>
      <c r="B16" s="49" t="s">
        <v>795</v>
      </c>
      <c r="C16" s="9" t="s">
        <v>50</v>
      </c>
      <c r="D16" s="9" t="s">
        <v>104</v>
      </c>
      <c r="E16" s="10">
        <v>50.5</v>
      </c>
      <c r="F16" s="36"/>
      <c r="G16" s="12" t="s">
        <v>139</v>
      </c>
      <c r="H16" s="13"/>
      <c r="I16" s="14" t="s">
        <v>947</v>
      </c>
      <c r="J16" s="15"/>
    </row>
    <row r="17" ht="14.25" customHeight="1">
      <c r="A17" s="7" t="s">
        <v>54</v>
      </c>
      <c r="B17" s="49" t="s">
        <v>682</v>
      </c>
      <c r="C17" s="9" t="s">
        <v>52</v>
      </c>
      <c r="D17" s="9" t="s">
        <v>114</v>
      </c>
      <c r="E17" s="10">
        <v>80.0</v>
      </c>
      <c r="F17" s="36"/>
      <c r="G17" s="20" t="s">
        <v>126</v>
      </c>
      <c r="H17" s="13"/>
      <c r="I17" s="14" t="s">
        <v>941</v>
      </c>
      <c r="J17" s="15"/>
    </row>
    <row r="18" ht="14.25" customHeight="1">
      <c r="A18" s="7" t="s">
        <v>56</v>
      </c>
      <c r="B18" s="49" t="s">
        <v>675</v>
      </c>
      <c r="C18" s="9" t="s">
        <v>54</v>
      </c>
      <c r="D18" s="9" t="s">
        <v>114</v>
      </c>
      <c r="E18" s="10">
        <v>75.4</v>
      </c>
      <c r="F18" s="36"/>
      <c r="G18" s="20" t="s">
        <v>126</v>
      </c>
      <c r="H18" s="13"/>
      <c r="I18" s="14" t="s">
        <v>944</v>
      </c>
      <c r="J18" s="15"/>
    </row>
    <row r="19" ht="14.25" customHeight="1">
      <c r="A19" s="7" t="s">
        <v>57</v>
      </c>
      <c r="B19" s="49" t="s">
        <v>686</v>
      </c>
      <c r="C19" s="9" t="s">
        <v>56</v>
      </c>
      <c r="D19" s="9" t="s">
        <v>952</v>
      </c>
      <c r="E19" s="10">
        <v>29.4</v>
      </c>
      <c r="F19" s="36"/>
      <c r="G19" s="12" t="s">
        <v>117</v>
      </c>
      <c r="H19" s="13"/>
      <c r="I19" s="14" t="s">
        <v>947</v>
      </c>
      <c r="J19" s="15"/>
    </row>
    <row r="20" ht="14.25" customHeight="1">
      <c r="A20" s="7" t="s">
        <v>60</v>
      </c>
      <c r="B20" s="49" t="s">
        <v>953</v>
      </c>
      <c r="C20" s="9" t="s">
        <v>57</v>
      </c>
      <c r="D20" s="9" t="s">
        <v>114</v>
      </c>
      <c r="E20" s="10">
        <v>13.9</v>
      </c>
      <c r="F20" s="36"/>
      <c r="G20" s="12" t="s">
        <v>153</v>
      </c>
      <c r="H20" s="13"/>
      <c r="I20" s="14" t="s">
        <v>944</v>
      </c>
      <c r="J20" s="15"/>
    </row>
    <row r="21" ht="14.25" customHeight="1">
      <c r="A21" s="7" t="s">
        <v>63</v>
      </c>
      <c r="B21" s="26" t="s">
        <v>956</v>
      </c>
      <c r="E21" s="92">
        <v>30.0</v>
      </c>
      <c r="F21" s="36"/>
      <c r="G21" s="12"/>
      <c r="H21" s="13"/>
      <c r="I21" s="14"/>
      <c r="J21" s="15"/>
    </row>
    <row r="22" ht="14.25" customHeight="1">
      <c r="A22" s="7" t="s">
        <v>66</v>
      </c>
      <c r="B22" s="49" t="s">
        <v>957</v>
      </c>
      <c r="C22" s="9"/>
      <c r="D22" s="9"/>
      <c r="E22" s="10">
        <v>26.0</v>
      </c>
      <c r="F22" s="12"/>
      <c r="G22" s="12"/>
      <c r="H22" s="13"/>
      <c r="I22" s="14"/>
      <c r="J22" s="15"/>
    </row>
    <row r="23" ht="14.25" customHeight="1">
      <c r="A23" s="7" t="s">
        <v>68</v>
      </c>
      <c r="B23" s="49" t="s">
        <v>958</v>
      </c>
      <c r="C23" s="9"/>
      <c r="D23" s="9"/>
      <c r="E23" s="10">
        <v>64.0</v>
      </c>
      <c r="F23" s="36"/>
      <c r="G23" s="20"/>
      <c r="H23" s="13"/>
      <c r="I23" s="14"/>
      <c r="J23" s="15"/>
    </row>
    <row r="24" ht="14.25" customHeight="1">
      <c r="A24" s="7" t="s">
        <v>70</v>
      </c>
      <c r="B24" s="49"/>
      <c r="C24" s="9"/>
      <c r="D24" s="9"/>
      <c r="E24" s="10"/>
      <c r="F24" s="12"/>
      <c r="G24" s="12"/>
      <c r="H24" s="13"/>
      <c r="I24" s="14"/>
      <c r="J24" s="15"/>
      <c r="N24" s="17"/>
    </row>
    <row r="25" ht="14.25" customHeight="1">
      <c r="A25" s="7" t="s">
        <v>71</v>
      </c>
      <c r="B25" s="49"/>
      <c r="C25" s="9"/>
      <c r="D25" s="7"/>
      <c r="E25" s="10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/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/>
      <c r="H29" s="13"/>
      <c r="I29" s="14"/>
      <c r="N29" s="17"/>
    </row>
    <row r="30" ht="14.25" customHeight="1">
      <c r="E30" s="6">
        <f>SUM(E3:E29)*1.21</f>
        <v>1171.522</v>
      </c>
      <c r="N30" s="17"/>
    </row>
    <row r="31" ht="14.25" customHeight="1">
      <c r="B31" s="28"/>
      <c r="D31" s="29"/>
      <c r="N31" s="17"/>
    </row>
    <row r="32" ht="14.25" customHeight="1">
      <c r="B32" s="28"/>
      <c r="D32" s="28"/>
      <c r="N32" s="17"/>
    </row>
    <row r="33" ht="14.25" customHeight="1">
      <c r="B33" s="28"/>
      <c r="D33" s="29"/>
      <c r="N33" s="17"/>
    </row>
    <row r="34" ht="14.25" customHeight="1">
      <c r="B34" s="28"/>
      <c r="D34" s="28"/>
      <c r="N34" s="17"/>
    </row>
    <row r="35" ht="14.25" customHeight="1">
      <c r="B35" s="28"/>
      <c r="D35" s="28"/>
      <c r="N35" s="17"/>
    </row>
    <row r="36" ht="14.25" customHeight="1">
      <c r="B36" s="28" t="s">
        <v>89</v>
      </c>
      <c r="D36" s="29">
        <v>3.0</v>
      </c>
      <c r="N36" s="17"/>
    </row>
    <row r="37" ht="14.25" customHeight="1">
      <c r="B37" s="28" t="s">
        <v>90</v>
      </c>
      <c r="D37" s="29">
        <v>1.0</v>
      </c>
      <c r="N37" s="17"/>
    </row>
    <row r="38" ht="14.25" customHeight="1">
      <c r="B38" s="28" t="s">
        <v>91</v>
      </c>
      <c r="D38" s="29">
        <v>0.7</v>
      </c>
      <c r="N38" s="17"/>
    </row>
    <row r="39" ht="14.25" customHeight="1">
      <c r="B39" s="28" t="s">
        <v>92</v>
      </c>
      <c r="D39" s="30">
        <f>+D38*D37*D36</f>
        <v>2.1</v>
      </c>
      <c r="N39" s="17"/>
    </row>
    <row r="40" ht="14.25" customHeight="1">
      <c r="B40" s="28" t="s">
        <v>93</v>
      </c>
      <c r="D40" s="30">
        <f>+D39*3600</f>
        <v>7560</v>
      </c>
    </row>
    <row r="41" ht="14.25" customHeight="1">
      <c r="B41" s="28" t="s">
        <v>4</v>
      </c>
      <c r="D41" s="31">
        <f>E30</f>
        <v>1171.522</v>
      </c>
    </row>
    <row r="42" ht="14.25" customHeight="1">
      <c r="B42" s="28" t="s">
        <v>94</v>
      </c>
      <c r="D42" s="32">
        <f>+D40/D41</f>
        <v>6.453143859</v>
      </c>
      <c r="E42" s="28" t="s">
        <v>95</v>
      </c>
      <c r="F42" s="6">
        <f>D42*0.9</f>
        <v>5.807829473</v>
      </c>
    </row>
    <row r="43" ht="14.25" customHeight="1">
      <c r="B43" s="28"/>
      <c r="D43" s="28"/>
    </row>
    <row r="44" ht="14.25" customHeight="1">
      <c r="B44" s="28" t="s">
        <v>96</v>
      </c>
      <c r="D44" s="28" t="s">
        <v>97</v>
      </c>
    </row>
    <row r="45" ht="14.25" customHeight="1">
      <c r="B45" s="28" t="s">
        <v>98</v>
      </c>
      <c r="D45" s="29">
        <v>105.9</v>
      </c>
    </row>
    <row r="46" ht="14.25" customHeight="1">
      <c r="B46" s="28" t="s">
        <v>99</v>
      </c>
      <c r="D46" s="29">
        <f>D45*D36</f>
        <v>317.7</v>
      </c>
    </row>
    <row r="47" ht="14.25" customHeight="1">
      <c r="B47" s="28" t="s">
        <v>95</v>
      </c>
      <c r="D47" s="33">
        <f>+D40/D46</f>
        <v>23.79603399</v>
      </c>
    </row>
    <row r="48" ht="14.25" customHeight="1">
      <c r="B48" s="28"/>
      <c r="D48" s="28"/>
    </row>
    <row r="49" ht="14.25" customHeight="1">
      <c r="B49" s="28" t="s">
        <v>100</v>
      </c>
      <c r="D49" s="33">
        <f>+D47*0.85</f>
        <v>20.2266289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901</v>
      </c>
      <c r="C3" s="9" t="s">
        <v>103</v>
      </c>
      <c r="D3" s="9" t="s">
        <v>114</v>
      </c>
      <c r="E3" s="10">
        <v>89.2</v>
      </c>
      <c r="F3" s="12"/>
      <c r="G3" s="12" t="s">
        <v>105</v>
      </c>
      <c r="H3" s="13"/>
      <c r="I3" s="14" t="s">
        <v>941</v>
      </c>
      <c r="J3" s="15"/>
      <c r="K3" s="4"/>
    </row>
    <row r="4" ht="14.25" customHeight="1">
      <c r="A4" s="7" t="s">
        <v>16</v>
      </c>
      <c r="B4" s="49" t="s">
        <v>904</v>
      </c>
      <c r="C4" s="9" t="s">
        <v>10</v>
      </c>
      <c r="D4" s="9" t="s">
        <v>114</v>
      </c>
      <c r="E4" s="10">
        <v>120.0</v>
      </c>
      <c r="F4" s="12"/>
      <c r="G4" s="12" t="s">
        <v>105</v>
      </c>
      <c r="H4" s="13"/>
      <c r="I4" s="14" t="s">
        <v>941</v>
      </c>
      <c r="J4" s="15"/>
      <c r="K4" s="4"/>
    </row>
    <row r="5" ht="14.25" customHeight="1">
      <c r="A5" s="7" t="s">
        <v>20</v>
      </c>
      <c r="B5" s="49" t="s">
        <v>44</v>
      </c>
      <c r="C5" s="9" t="s">
        <v>103</v>
      </c>
      <c r="D5" s="9" t="s">
        <v>114</v>
      </c>
      <c r="E5" s="10">
        <v>43.6</v>
      </c>
      <c r="F5" s="12"/>
      <c r="G5" s="12" t="s">
        <v>105</v>
      </c>
      <c r="H5" s="13"/>
      <c r="I5" s="14" t="s">
        <v>944</v>
      </c>
      <c r="J5" s="15"/>
      <c r="K5" s="4"/>
    </row>
    <row r="6" ht="14.25" customHeight="1">
      <c r="A6" s="7" t="s">
        <v>24</v>
      </c>
      <c r="B6" s="49" t="s">
        <v>667</v>
      </c>
      <c r="C6" s="9" t="s">
        <v>103</v>
      </c>
      <c r="D6" s="9" t="s">
        <v>114</v>
      </c>
      <c r="E6" s="10">
        <v>15.9</v>
      </c>
      <c r="F6" s="12"/>
      <c r="G6" s="12" t="s">
        <v>117</v>
      </c>
      <c r="H6" s="13"/>
      <c r="I6" s="14" t="s">
        <v>944</v>
      </c>
      <c r="J6" s="15"/>
      <c r="K6" s="5"/>
    </row>
    <row r="7" ht="14.25" customHeight="1">
      <c r="A7" s="7" t="s">
        <v>25</v>
      </c>
      <c r="B7" s="49" t="s">
        <v>675</v>
      </c>
      <c r="C7" s="9" t="s">
        <v>20</v>
      </c>
      <c r="D7" s="9" t="s">
        <v>114</v>
      </c>
      <c r="E7" s="10">
        <v>26.9</v>
      </c>
      <c r="F7" s="12"/>
      <c r="G7" s="12" t="s">
        <v>117</v>
      </c>
      <c r="H7" s="13"/>
      <c r="I7" s="14" t="s">
        <v>944</v>
      </c>
      <c r="J7" s="15"/>
      <c r="K7" s="5"/>
    </row>
    <row r="8" ht="14.25" customHeight="1">
      <c r="A8" s="7" t="s">
        <v>28</v>
      </c>
      <c r="B8" s="49" t="s">
        <v>677</v>
      </c>
      <c r="C8" s="9" t="s">
        <v>955</v>
      </c>
      <c r="D8" s="9" t="s">
        <v>114</v>
      </c>
      <c r="E8" s="10">
        <v>125.3</v>
      </c>
      <c r="F8" s="36"/>
      <c r="G8" s="12" t="s">
        <v>123</v>
      </c>
      <c r="H8" s="13"/>
      <c r="I8" s="14" t="s">
        <v>941</v>
      </c>
      <c r="J8" s="15"/>
      <c r="K8" s="5"/>
      <c r="P8" s="19"/>
    </row>
    <row r="9" ht="14.25" customHeight="1">
      <c r="A9" s="7" t="s">
        <v>32</v>
      </c>
      <c r="B9" s="49" t="s">
        <v>662</v>
      </c>
      <c r="C9" s="9" t="s">
        <v>103</v>
      </c>
      <c r="D9" s="9" t="s">
        <v>114</v>
      </c>
      <c r="E9" s="10">
        <v>6.4</v>
      </c>
      <c r="F9" s="36"/>
      <c r="G9" s="12" t="s">
        <v>126</v>
      </c>
      <c r="H9" s="13"/>
      <c r="I9" s="14" t="s">
        <v>944</v>
      </c>
      <c r="J9" s="15"/>
      <c r="K9" s="5"/>
      <c r="P9" s="19"/>
    </row>
    <row r="10" ht="14.25" customHeight="1">
      <c r="A10" s="7" t="s">
        <v>34</v>
      </c>
      <c r="B10" s="49" t="s">
        <v>685</v>
      </c>
      <c r="C10" s="9" t="s">
        <v>103</v>
      </c>
      <c r="D10" s="9" t="s">
        <v>104</v>
      </c>
      <c r="E10" s="10">
        <v>25.3</v>
      </c>
      <c r="F10" s="12"/>
      <c r="G10" s="12" t="s">
        <v>105</v>
      </c>
      <c r="H10" s="13"/>
      <c r="I10" s="14" t="s">
        <v>947</v>
      </c>
      <c r="J10" s="15"/>
      <c r="K10" s="5"/>
      <c r="P10" s="19"/>
    </row>
    <row r="11" ht="14.25" customHeight="1">
      <c r="A11" s="7" t="s">
        <v>36</v>
      </c>
      <c r="B11" s="49" t="s">
        <v>83</v>
      </c>
      <c r="C11" s="9" t="s">
        <v>34</v>
      </c>
      <c r="D11" s="9" t="s">
        <v>114</v>
      </c>
      <c r="E11" s="10">
        <v>18.0</v>
      </c>
      <c r="F11" s="36"/>
      <c r="G11" s="12" t="s">
        <v>123</v>
      </c>
      <c r="H11" s="13"/>
      <c r="I11" s="14" t="s">
        <v>944</v>
      </c>
      <c r="J11" s="15"/>
      <c r="K11" s="5"/>
      <c r="P11" s="19"/>
    </row>
    <row r="12" ht="14.25" customHeight="1">
      <c r="A12" s="7" t="s">
        <v>38</v>
      </c>
      <c r="B12" s="49" t="s">
        <v>483</v>
      </c>
      <c r="C12" s="9" t="s">
        <v>16</v>
      </c>
      <c r="D12" s="9" t="s">
        <v>104</v>
      </c>
      <c r="E12" s="10">
        <v>21.6</v>
      </c>
      <c r="F12" s="36"/>
      <c r="G12" s="12" t="s">
        <v>123</v>
      </c>
      <c r="H12" s="13"/>
      <c r="I12" s="14" t="s">
        <v>947</v>
      </c>
      <c r="J12" s="15"/>
      <c r="K12" s="5"/>
      <c r="P12" s="19"/>
    </row>
    <row r="13" ht="14.25" customHeight="1">
      <c r="A13" s="7" t="s">
        <v>43</v>
      </c>
      <c r="B13" s="49" t="s">
        <v>484</v>
      </c>
      <c r="C13" s="9" t="s">
        <v>38</v>
      </c>
      <c r="D13" s="9" t="s">
        <v>114</v>
      </c>
      <c r="E13" s="10">
        <v>20.6</v>
      </c>
      <c r="F13" s="36"/>
      <c r="G13" s="12" t="s">
        <v>117</v>
      </c>
      <c r="H13" s="13"/>
      <c r="I13" s="14" t="s">
        <v>944</v>
      </c>
      <c r="J13" s="15"/>
      <c r="P13" s="19"/>
    </row>
    <row r="14" ht="14.25" customHeight="1">
      <c r="A14" s="7" t="s">
        <v>46</v>
      </c>
      <c r="B14" s="49" t="s">
        <v>683</v>
      </c>
      <c r="C14" s="9" t="s">
        <v>43</v>
      </c>
      <c r="D14" s="9" t="s">
        <v>104</v>
      </c>
      <c r="E14" s="10">
        <v>42.9</v>
      </c>
      <c r="F14" s="36"/>
      <c r="G14" s="20" t="s">
        <v>139</v>
      </c>
      <c r="H14" s="13"/>
      <c r="I14" s="14" t="s">
        <v>947</v>
      </c>
      <c r="J14" s="15"/>
      <c r="P14" s="19"/>
    </row>
    <row r="15" ht="14.25" customHeight="1">
      <c r="A15" s="7" t="s">
        <v>50</v>
      </c>
      <c r="B15" s="49" t="s">
        <v>486</v>
      </c>
      <c r="C15" s="9" t="s">
        <v>46</v>
      </c>
      <c r="D15" s="9" t="s">
        <v>114</v>
      </c>
      <c r="E15" s="10">
        <v>43.3</v>
      </c>
      <c r="F15" s="36"/>
      <c r="G15" s="12" t="s">
        <v>139</v>
      </c>
      <c r="H15" s="13"/>
      <c r="I15" s="14" t="s">
        <v>944</v>
      </c>
      <c r="J15" s="15"/>
    </row>
    <row r="16" ht="14.25" customHeight="1">
      <c r="A16" s="7" t="s">
        <v>52</v>
      </c>
      <c r="B16" s="49" t="s">
        <v>795</v>
      </c>
      <c r="C16" s="9" t="s">
        <v>50</v>
      </c>
      <c r="D16" s="9" t="s">
        <v>104</v>
      </c>
      <c r="E16" s="10">
        <v>50.5</v>
      </c>
      <c r="F16" s="36"/>
      <c r="G16" s="12" t="s">
        <v>139</v>
      </c>
      <c r="H16" s="13"/>
      <c r="I16" s="14" t="s">
        <v>947</v>
      </c>
      <c r="J16" s="15"/>
    </row>
    <row r="17" ht="14.25" customHeight="1">
      <c r="A17" s="7" t="s">
        <v>54</v>
      </c>
      <c r="B17" s="49" t="s">
        <v>682</v>
      </c>
      <c r="C17" s="9" t="s">
        <v>52</v>
      </c>
      <c r="D17" s="9" t="s">
        <v>114</v>
      </c>
      <c r="E17" s="10">
        <v>80.0</v>
      </c>
      <c r="F17" s="36"/>
      <c r="G17" s="20" t="s">
        <v>126</v>
      </c>
      <c r="H17" s="13"/>
      <c r="I17" s="14" t="s">
        <v>941</v>
      </c>
      <c r="J17" s="15"/>
    </row>
    <row r="18" ht="14.25" customHeight="1">
      <c r="A18" s="7" t="s">
        <v>56</v>
      </c>
      <c r="B18" s="49" t="s">
        <v>675</v>
      </c>
      <c r="C18" s="9" t="s">
        <v>54</v>
      </c>
      <c r="D18" s="9" t="s">
        <v>114</v>
      </c>
      <c r="E18" s="10">
        <v>75.4</v>
      </c>
      <c r="F18" s="36"/>
      <c r="G18" s="20" t="s">
        <v>126</v>
      </c>
      <c r="H18" s="13"/>
      <c r="I18" s="14" t="s">
        <v>944</v>
      </c>
      <c r="J18" s="15"/>
    </row>
    <row r="19" ht="14.25" customHeight="1">
      <c r="A19" s="7" t="s">
        <v>57</v>
      </c>
      <c r="B19" s="49" t="s">
        <v>686</v>
      </c>
      <c r="C19" s="9" t="s">
        <v>56</v>
      </c>
      <c r="D19" s="9" t="s">
        <v>952</v>
      </c>
      <c r="E19" s="10">
        <v>29.4</v>
      </c>
      <c r="F19" s="36"/>
      <c r="G19" s="12" t="s">
        <v>117</v>
      </c>
      <c r="H19" s="13"/>
      <c r="I19" s="14" t="s">
        <v>947</v>
      </c>
      <c r="J19" s="15"/>
    </row>
    <row r="20" ht="14.25" customHeight="1">
      <c r="A20" s="7" t="s">
        <v>60</v>
      </c>
      <c r="B20" s="49" t="s">
        <v>953</v>
      </c>
      <c r="C20" s="9" t="s">
        <v>57</v>
      </c>
      <c r="D20" s="9" t="s">
        <v>114</v>
      </c>
      <c r="E20" s="10">
        <v>13.9</v>
      </c>
      <c r="F20" s="36"/>
      <c r="G20" s="12" t="s">
        <v>153</v>
      </c>
      <c r="H20" s="13"/>
      <c r="I20" s="14" t="s">
        <v>944</v>
      </c>
      <c r="J20" s="15"/>
    </row>
    <row r="21" ht="14.25" customHeight="1">
      <c r="A21" s="7" t="s">
        <v>63</v>
      </c>
      <c r="B21" s="49" t="s">
        <v>835</v>
      </c>
      <c r="C21" s="9"/>
      <c r="D21" s="9" t="s">
        <v>12</v>
      </c>
      <c r="E21" s="10">
        <v>130.4</v>
      </c>
      <c r="F21" s="36"/>
      <c r="G21" s="12" t="s">
        <v>174</v>
      </c>
      <c r="H21" s="13"/>
      <c r="I21" s="14" t="s">
        <v>947</v>
      </c>
      <c r="J21" s="15"/>
    </row>
    <row r="22" ht="14.25" customHeight="1">
      <c r="A22" s="7" t="s">
        <v>66</v>
      </c>
      <c r="B22" s="26" t="s">
        <v>956</v>
      </c>
      <c r="E22" s="92">
        <v>30.0</v>
      </c>
      <c r="F22" s="12"/>
      <c r="G22" s="12"/>
      <c r="H22" s="13"/>
      <c r="I22" s="14"/>
      <c r="J22" s="15"/>
    </row>
    <row r="23" ht="14.25" customHeight="1">
      <c r="A23" s="7" t="s">
        <v>68</v>
      </c>
      <c r="B23" s="49" t="s">
        <v>957</v>
      </c>
      <c r="C23" s="9"/>
      <c r="D23" s="9"/>
      <c r="E23" s="10">
        <v>26.0</v>
      </c>
      <c r="F23" s="36"/>
      <c r="G23" s="20"/>
      <c r="H23" s="13"/>
      <c r="I23" s="14"/>
      <c r="J23" s="15"/>
    </row>
    <row r="24" ht="14.25" customHeight="1">
      <c r="A24" s="7" t="s">
        <v>70</v>
      </c>
      <c r="B24" s="49" t="s">
        <v>958</v>
      </c>
      <c r="C24" s="9"/>
      <c r="D24" s="9"/>
      <c r="E24" s="10">
        <v>64.0</v>
      </c>
      <c r="F24" s="12"/>
      <c r="G24" s="12"/>
      <c r="H24" s="13"/>
      <c r="I24" s="14"/>
      <c r="J24" s="15"/>
      <c r="N24" s="17"/>
    </row>
    <row r="25" ht="14.25" customHeight="1">
      <c r="A25" s="7" t="s">
        <v>71</v>
      </c>
      <c r="B25" s="26" t="s">
        <v>908</v>
      </c>
      <c r="E25" s="26">
        <v>18.4</v>
      </c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/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/>
      <c r="H29" s="13"/>
      <c r="I29" s="14"/>
      <c r="N29" s="17"/>
    </row>
    <row r="30" ht="14.25" customHeight="1">
      <c r="E30" s="6">
        <f>SUM(E3:E29)*1.21</f>
        <v>1351.57</v>
      </c>
      <c r="N30" s="17"/>
    </row>
    <row r="31" ht="14.25" customHeight="1">
      <c r="B31" s="28"/>
      <c r="D31" s="29"/>
      <c r="N31" s="17"/>
    </row>
    <row r="32" ht="14.25" customHeight="1">
      <c r="B32" s="28"/>
      <c r="D32" s="28"/>
      <c r="N32" s="17"/>
    </row>
    <row r="33" ht="14.25" customHeight="1">
      <c r="B33" s="28"/>
      <c r="D33" s="29"/>
      <c r="N33" s="17"/>
    </row>
    <row r="34" ht="14.25" customHeight="1">
      <c r="B34" s="28"/>
      <c r="D34" s="28"/>
      <c r="N34" s="17"/>
    </row>
    <row r="35" ht="14.25" customHeight="1">
      <c r="B35" s="28" t="s">
        <v>89</v>
      </c>
      <c r="D35" s="29">
        <v>3.0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1.0</v>
      </c>
      <c r="N37" s="17"/>
    </row>
    <row r="38" ht="14.25" customHeight="1">
      <c r="B38" s="28" t="s">
        <v>92</v>
      </c>
      <c r="D38" s="30">
        <f>+D37*D36*D35</f>
        <v>3</v>
      </c>
      <c r="N38" s="17"/>
    </row>
    <row r="39" ht="14.25" customHeight="1">
      <c r="B39" s="28" t="s">
        <v>93</v>
      </c>
      <c r="D39" s="30">
        <f>+D38*3600</f>
        <v>10800</v>
      </c>
      <c r="N39" s="17"/>
    </row>
    <row r="40" ht="14.25" customHeight="1">
      <c r="B40" s="28" t="s">
        <v>4</v>
      </c>
      <c r="D40" s="31">
        <f>E30</f>
        <v>1351.57</v>
      </c>
    </row>
    <row r="41" ht="14.25" customHeight="1">
      <c r="B41" s="28" t="s">
        <v>94</v>
      </c>
      <c r="D41" s="32">
        <f>+D39/D40</f>
        <v>7.990707104</v>
      </c>
      <c r="E41" s="28" t="s">
        <v>95</v>
      </c>
      <c r="F41" s="6">
        <f>D41*0.9</f>
        <v>7.191636393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317.7</v>
      </c>
    </row>
    <row r="46" ht="14.25" customHeight="1">
      <c r="B46" s="28" t="s">
        <v>95</v>
      </c>
      <c r="D46" s="33">
        <f>+D39/D45</f>
        <v>33.99433428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28.89518414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5.0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901</v>
      </c>
      <c r="C3" s="9"/>
      <c r="D3" s="9" t="s">
        <v>114</v>
      </c>
      <c r="E3" s="10">
        <v>89.2</v>
      </c>
      <c r="F3" s="12"/>
      <c r="G3" s="12" t="s">
        <v>105</v>
      </c>
      <c r="H3" s="13"/>
      <c r="I3" s="14" t="s">
        <v>941</v>
      </c>
      <c r="J3" s="15"/>
      <c r="K3" s="4"/>
    </row>
    <row r="4" ht="14.25" customHeight="1">
      <c r="A4" s="7" t="s">
        <v>16</v>
      </c>
      <c r="B4" s="49" t="s">
        <v>904</v>
      </c>
      <c r="C4" s="9"/>
      <c r="D4" s="9" t="s">
        <v>114</v>
      </c>
      <c r="E4" s="10">
        <v>120.0</v>
      </c>
      <c r="F4" s="12"/>
      <c r="G4" s="12" t="s">
        <v>105</v>
      </c>
      <c r="H4" s="13"/>
      <c r="I4" s="14" t="s">
        <v>941</v>
      </c>
      <c r="J4" s="15"/>
      <c r="K4" s="4"/>
    </row>
    <row r="5" ht="14.25" customHeight="1">
      <c r="A5" s="7" t="s">
        <v>20</v>
      </c>
      <c r="B5" s="49" t="s">
        <v>44</v>
      </c>
      <c r="C5" s="9"/>
      <c r="D5" s="9" t="s">
        <v>114</v>
      </c>
      <c r="E5" s="10">
        <v>43.6</v>
      </c>
      <c r="F5" s="12"/>
      <c r="G5" s="12" t="s">
        <v>105</v>
      </c>
      <c r="H5" s="13"/>
      <c r="I5" s="14" t="s">
        <v>944</v>
      </c>
      <c r="J5" s="15"/>
      <c r="K5" s="4"/>
    </row>
    <row r="6" ht="14.25" customHeight="1">
      <c r="A6" s="7" t="s">
        <v>24</v>
      </c>
      <c r="B6" s="49" t="s">
        <v>675</v>
      </c>
      <c r="C6" s="9"/>
      <c r="D6" s="9" t="s">
        <v>114</v>
      </c>
      <c r="E6" s="10">
        <v>26.9</v>
      </c>
      <c r="F6" s="12"/>
      <c r="G6" s="12" t="s">
        <v>117</v>
      </c>
      <c r="H6" s="13"/>
      <c r="I6" s="14" t="s">
        <v>944</v>
      </c>
      <c r="J6" s="15"/>
      <c r="K6" s="5"/>
    </row>
    <row r="7" ht="14.25" customHeight="1">
      <c r="A7" s="7" t="s">
        <v>25</v>
      </c>
      <c r="B7" s="49" t="s">
        <v>677</v>
      </c>
      <c r="C7" s="9"/>
      <c r="D7" s="9" t="s">
        <v>114</v>
      </c>
      <c r="E7" s="10">
        <v>125.3</v>
      </c>
      <c r="F7" s="12"/>
      <c r="G7" s="12" t="s">
        <v>117</v>
      </c>
      <c r="H7" s="13"/>
      <c r="I7" s="14" t="s">
        <v>944</v>
      </c>
      <c r="J7" s="15"/>
      <c r="K7" s="5"/>
    </row>
    <row r="8" ht="14.25" customHeight="1">
      <c r="A8" s="7" t="s">
        <v>28</v>
      </c>
      <c r="B8" s="49" t="s">
        <v>662</v>
      </c>
      <c r="C8" s="9"/>
      <c r="D8" s="9" t="s">
        <v>114</v>
      </c>
      <c r="E8" s="10">
        <v>6.4</v>
      </c>
      <c r="F8" s="36"/>
      <c r="G8" s="12" t="s">
        <v>123</v>
      </c>
      <c r="H8" s="13"/>
      <c r="I8" s="14" t="s">
        <v>941</v>
      </c>
      <c r="J8" s="15"/>
      <c r="K8" s="5"/>
      <c r="P8" s="19"/>
    </row>
    <row r="9" ht="14.25" customHeight="1">
      <c r="A9" s="7" t="s">
        <v>32</v>
      </c>
      <c r="B9" s="49" t="s">
        <v>483</v>
      </c>
      <c r="C9" s="9"/>
      <c r="D9" s="9" t="s">
        <v>104</v>
      </c>
      <c r="E9" s="10">
        <v>21.6</v>
      </c>
      <c r="F9" s="36"/>
      <c r="G9" s="12" t="s">
        <v>126</v>
      </c>
      <c r="H9" s="13"/>
      <c r="I9" s="14" t="s">
        <v>944</v>
      </c>
      <c r="J9" s="15"/>
      <c r="K9" s="5"/>
      <c r="P9" s="19"/>
    </row>
    <row r="10" ht="14.25" customHeight="1">
      <c r="A10" s="7" t="s">
        <v>34</v>
      </c>
      <c r="B10" s="49" t="s">
        <v>484</v>
      </c>
      <c r="C10" s="9"/>
      <c r="D10" s="9" t="s">
        <v>114</v>
      </c>
      <c r="E10" s="10">
        <v>20.6</v>
      </c>
      <c r="F10" s="12"/>
      <c r="G10" s="12" t="s">
        <v>105</v>
      </c>
      <c r="H10" s="13"/>
      <c r="I10" s="14" t="s">
        <v>947</v>
      </c>
      <c r="J10" s="15"/>
      <c r="K10" s="5"/>
      <c r="P10" s="19"/>
    </row>
    <row r="11" ht="14.25" customHeight="1">
      <c r="A11" s="7" t="s">
        <v>36</v>
      </c>
      <c r="B11" s="49" t="s">
        <v>682</v>
      </c>
      <c r="C11" s="9"/>
      <c r="D11" s="9" t="s">
        <v>114</v>
      </c>
      <c r="E11" s="10">
        <v>80.0</v>
      </c>
      <c r="F11" s="36"/>
      <c r="G11" s="12" t="s">
        <v>123</v>
      </c>
      <c r="H11" s="13"/>
      <c r="I11" s="14" t="s">
        <v>944</v>
      </c>
      <c r="J11" s="15"/>
      <c r="K11" s="5"/>
      <c r="P11" s="19"/>
    </row>
    <row r="12" ht="14.25" customHeight="1">
      <c r="A12" s="7" t="s">
        <v>38</v>
      </c>
      <c r="B12" s="49" t="s">
        <v>675</v>
      </c>
      <c r="C12" s="9"/>
      <c r="D12" s="9" t="s">
        <v>114</v>
      </c>
      <c r="E12" s="10">
        <v>75.4</v>
      </c>
      <c r="F12" s="36"/>
      <c r="G12" s="12" t="s">
        <v>123</v>
      </c>
      <c r="H12" s="13"/>
      <c r="I12" s="14" t="s">
        <v>947</v>
      </c>
      <c r="J12" s="15"/>
      <c r="K12" s="5"/>
      <c r="P12" s="19"/>
    </row>
    <row r="13" ht="14.25" customHeight="1">
      <c r="A13" s="7" t="s">
        <v>43</v>
      </c>
      <c r="B13" s="123" t="s">
        <v>686</v>
      </c>
      <c r="C13" s="9"/>
      <c r="D13" s="9" t="s">
        <v>952</v>
      </c>
      <c r="E13" s="10">
        <v>29.4</v>
      </c>
      <c r="F13" s="36"/>
      <c r="G13" s="12" t="s">
        <v>117</v>
      </c>
      <c r="H13" s="13"/>
      <c r="I13" s="14" t="s">
        <v>944</v>
      </c>
      <c r="J13" s="15"/>
      <c r="P13" s="19"/>
    </row>
    <row r="14" ht="14.25" customHeight="1">
      <c r="A14" s="7" t="s">
        <v>46</v>
      </c>
      <c r="B14" s="155" t="s">
        <v>956</v>
      </c>
      <c r="C14" s="124"/>
      <c r="D14" s="124"/>
      <c r="E14" s="122">
        <v>30.0</v>
      </c>
      <c r="F14" s="36"/>
      <c r="G14" s="20" t="s">
        <v>139</v>
      </c>
      <c r="H14" s="13"/>
      <c r="I14" s="14" t="s">
        <v>947</v>
      </c>
      <c r="J14" s="15"/>
      <c r="P14" s="19"/>
    </row>
    <row r="15" ht="14.25" customHeight="1">
      <c r="A15" s="7" t="s">
        <v>50</v>
      </c>
      <c r="B15" s="49" t="s">
        <v>957</v>
      </c>
      <c r="C15" s="9"/>
      <c r="D15" s="9"/>
      <c r="E15" s="10">
        <v>26.0</v>
      </c>
      <c r="F15" s="36"/>
      <c r="G15" s="12" t="s">
        <v>139</v>
      </c>
      <c r="H15" s="13"/>
      <c r="I15" s="14" t="s">
        <v>944</v>
      </c>
      <c r="J15" s="15"/>
    </row>
    <row r="16" ht="14.25" customHeight="1">
      <c r="A16" s="7" t="s">
        <v>52</v>
      </c>
      <c r="B16" s="155" t="s">
        <v>960</v>
      </c>
      <c r="C16" s="124"/>
      <c r="D16" s="124"/>
      <c r="E16" s="124">
        <f>75.82*1.21</f>
        <v>91.7422</v>
      </c>
      <c r="F16" s="36"/>
      <c r="G16" s="12" t="s">
        <v>139</v>
      </c>
      <c r="H16" s="13"/>
      <c r="I16" s="14" t="s">
        <v>947</v>
      </c>
      <c r="J16" s="15"/>
    </row>
    <row r="17" ht="14.25" customHeight="1">
      <c r="A17" s="7" t="s">
        <v>54</v>
      </c>
      <c r="B17" s="155" t="s">
        <v>959</v>
      </c>
      <c r="C17" s="124"/>
      <c r="D17" s="124"/>
      <c r="E17" s="124">
        <f>9.94*1.21</f>
        <v>12.0274</v>
      </c>
      <c r="F17" s="36"/>
      <c r="G17" s="20" t="s">
        <v>126</v>
      </c>
      <c r="H17" s="13"/>
      <c r="I17" s="14" t="s">
        <v>941</v>
      </c>
      <c r="J17" s="15"/>
    </row>
    <row r="18" ht="14.25" customHeight="1">
      <c r="A18" s="7" t="s">
        <v>56</v>
      </c>
      <c r="B18" s="49" t="s">
        <v>961</v>
      </c>
      <c r="C18" s="9"/>
      <c r="D18" s="9"/>
      <c r="E18" s="10">
        <f>54.04*1.21</f>
        <v>65.3884</v>
      </c>
      <c r="F18" s="36"/>
      <c r="G18" s="20" t="s">
        <v>126</v>
      </c>
      <c r="H18" s="13"/>
      <c r="I18" s="14" t="s">
        <v>944</v>
      </c>
      <c r="J18" s="15"/>
    </row>
    <row r="19" ht="14.25" customHeight="1">
      <c r="A19" s="7" t="s">
        <v>57</v>
      </c>
      <c r="B19" s="155"/>
      <c r="C19" s="124"/>
      <c r="D19" s="124"/>
      <c r="E19" s="124"/>
      <c r="F19" s="36"/>
      <c r="G19" s="12" t="s">
        <v>117</v>
      </c>
      <c r="H19" s="13"/>
      <c r="I19" s="14" t="s">
        <v>947</v>
      </c>
      <c r="J19" s="15"/>
    </row>
    <row r="20" ht="14.25" customHeight="1">
      <c r="A20" s="7" t="s">
        <v>60</v>
      </c>
      <c r="B20" s="155" t="s">
        <v>962</v>
      </c>
      <c r="C20" s="124"/>
      <c r="D20" s="124"/>
      <c r="E20" s="124">
        <f>45*1.21</f>
        <v>54.45</v>
      </c>
      <c r="F20" s="36"/>
      <c r="G20" s="12" t="s">
        <v>153</v>
      </c>
      <c r="H20" s="13"/>
      <c r="I20" s="14" t="s">
        <v>944</v>
      </c>
      <c r="J20" s="15"/>
    </row>
    <row r="21" ht="14.25" customHeight="1">
      <c r="A21" s="7" t="s">
        <v>63</v>
      </c>
      <c r="F21" s="36"/>
      <c r="G21" s="12" t="s">
        <v>174</v>
      </c>
      <c r="H21" s="13"/>
      <c r="I21" s="14" t="s">
        <v>947</v>
      </c>
      <c r="J21" s="15"/>
    </row>
    <row r="22" ht="14.25" customHeight="1">
      <c r="A22" s="7" t="s">
        <v>66</v>
      </c>
      <c r="B22" s="124"/>
      <c r="C22" s="124"/>
      <c r="D22" s="124"/>
      <c r="E22" s="124"/>
      <c r="F22" s="12"/>
      <c r="G22" s="12"/>
      <c r="H22" s="13"/>
      <c r="I22" s="14"/>
      <c r="J22" s="15"/>
    </row>
    <row r="23" ht="14.25" customHeight="1">
      <c r="A23" s="7" t="s">
        <v>68</v>
      </c>
      <c r="B23" s="124"/>
      <c r="C23" s="124"/>
      <c r="D23" s="124"/>
      <c r="E23" s="124"/>
      <c r="F23" s="36"/>
      <c r="G23" s="20"/>
      <c r="H23" s="13"/>
      <c r="I23" s="14"/>
      <c r="J23" s="15"/>
    </row>
    <row r="24" ht="14.25" customHeight="1">
      <c r="A24" s="7" t="s">
        <v>70</v>
      </c>
      <c r="B24" s="124"/>
      <c r="C24" s="124"/>
      <c r="D24" s="124"/>
      <c r="E24" s="124"/>
      <c r="F24" s="12"/>
      <c r="G24" s="12"/>
      <c r="H24" s="13"/>
      <c r="I24" s="14"/>
      <c r="J24" s="15"/>
    </row>
    <row r="25" ht="14.25" customHeight="1">
      <c r="A25" s="7" t="s">
        <v>71</v>
      </c>
      <c r="B25" s="49"/>
      <c r="C25" s="9"/>
      <c r="D25" s="7"/>
      <c r="E25" s="10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/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/>
      <c r="H29" s="13"/>
      <c r="I29" s="14"/>
      <c r="N29" s="17"/>
    </row>
    <row r="30" ht="14.25" customHeight="1">
      <c r="E30" s="6">
        <f>SUM(E3:E29)*1.21</f>
        <v>1110.78968</v>
      </c>
      <c r="N30" s="17"/>
    </row>
    <row r="31" ht="14.25" customHeight="1">
      <c r="B31" s="28"/>
      <c r="D31" s="29"/>
      <c r="N31" s="17"/>
    </row>
    <row r="32" ht="14.25" customHeight="1">
      <c r="B32" s="28"/>
      <c r="D32" s="28"/>
      <c r="N32" s="17"/>
    </row>
    <row r="33" ht="14.25" customHeight="1">
      <c r="B33" s="28"/>
      <c r="D33" s="29"/>
      <c r="N33" s="17"/>
    </row>
    <row r="34" ht="14.25" customHeight="1">
      <c r="B34" s="28"/>
      <c r="D34" s="28"/>
      <c r="N34" s="17"/>
    </row>
    <row r="35" ht="14.25" customHeight="1">
      <c r="B35" s="28" t="s">
        <v>89</v>
      </c>
      <c r="D35" s="29">
        <v>4.0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1.0</v>
      </c>
      <c r="N37" s="17"/>
    </row>
    <row r="38" ht="14.25" customHeight="1">
      <c r="B38" s="28" t="s">
        <v>92</v>
      </c>
      <c r="D38" s="30">
        <f>+D37*D36*D35</f>
        <v>4</v>
      </c>
      <c r="N38" s="17"/>
    </row>
    <row r="39" ht="14.25" customHeight="1">
      <c r="B39" s="28" t="s">
        <v>93</v>
      </c>
      <c r="D39" s="30">
        <f>+D38*3600</f>
        <v>14400</v>
      </c>
      <c r="N39" s="17"/>
    </row>
    <row r="40" ht="14.25" customHeight="1">
      <c r="B40" s="28" t="s">
        <v>4</v>
      </c>
      <c r="D40" s="31">
        <f>E30</f>
        <v>1110.78968</v>
      </c>
    </row>
    <row r="41" ht="14.25" customHeight="1">
      <c r="B41" s="28" t="s">
        <v>94</v>
      </c>
      <c r="D41" s="32">
        <f>+D39/D40</f>
        <v>12.96375026</v>
      </c>
      <c r="E41" s="28" t="s">
        <v>95</v>
      </c>
      <c r="F41" s="6">
        <f>D41*0.9</f>
        <v>11.66737523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423.6</v>
      </c>
    </row>
    <row r="46" ht="14.25" customHeight="1">
      <c r="B46" s="28" t="s">
        <v>95</v>
      </c>
      <c r="D46" s="33">
        <f>+D39/D45</f>
        <v>33.99433428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28.89518414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scale="60" orientation="landscape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4.43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  <c r="E1" s="55"/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26" t="s">
        <v>963</v>
      </c>
      <c r="C3" s="9"/>
      <c r="D3" s="9"/>
      <c r="E3" s="10">
        <v>29.8</v>
      </c>
      <c r="F3" s="12"/>
      <c r="G3" s="12"/>
      <c r="H3" s="13"/>
      <c r="I3" s="14" t="s">
        <v>964</v>
      </c>
      <c r="J3" s="15"/>
      <c r="K3" s="4"/>
    </row>
    <row r="4" ht="14.25" customHeight="1">
      <c r="A4" s="7" t="s">
        <v>16</v>
      </c>
      <c r="B4" s="49" t="s">
        <v>965</v>
      </c>
      <c r="C4" s="9"/>
      <c r="D4" s="9"/>
      <c r="E4" s="10">
        <v>64.5</v>
      </c>
      <c r="F4" s="12"/>
      <c r="G4" s="12"/>
      <c r="H4" s="13"/>
      <c r="I4" s="14" t="s">
        <v>966</v>
      </c>
      <c r="J4" s="15"/>
      <c r="K4" s="4"/>
    </row>
    <row r="5" ht="14.25" customHeight="1">
      <c r="A5" s="7" t="s">
        <v>20</v>
      </c>
      <c r="B5" s="49"/>
      <c r="C5" s="9"/>
      <c r="D5" s="9"/>
      <c r="E5" s="10"/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49"/>
      <c r="C6" s="9"/>
      <c r="D6" s="9"/>
      <c r="E6" s="10"/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49"/>
      <c r="C7" s="9"/>
      <c r="D7" s="9"/>
      <c r="E7" s="205"/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49"/>
      <c r="C8" s="9"/>
      <c r="D8" s="9"/>
      <c r="E8" s="10"/>
      <c r="F8" s="36"/>
      <c r="G8" s="12"/>
      <c r="H8" s="13"/>
      <c r="I8" s="14"/>
      <c r="J8" s="15"/>
      <c r="K8" s="5"/>
      <c r="P8" s="19"/>
    </row>
    <row r="9" ht="14.25" customHeight="1">
      <c r="A9" s="7" t="s">
        <v>32</v>
      </c>
      <c r="B9" s="49"/>
      <c r="C9" s="9"/>
      <c r="D9" s="9"/>
      <c r="E9" s="10"/>
      <c r="F9" s="36"/>
      <c r="G9" s="12"/>
      <c r="H9" s="13"/>
      <c r="I9" s="14"/>
      <c r="J9" s="15"/>
      <c r="K9" s="5"/>
      <c r="P9" s="19"/>
    </row>
    <row r="10" ht="14.25" customHeight="1">
      <c r="A10" s="7" t="s">
        <v>34</v>
      </c>
      <c r="C10" s="9"/>
      <c r="D10" s="9"/>
      <c r="E10" s="10"/>
      <c r="F10" s="12"/>
      <c r="G10" s="12"/>
      <c r="H10" s="13"/>
      <c r="I10" s="14"/>
      <c r="J10" s="15"/>
      <c r="K10" s="5"/>
      <c r="N10" s="17"/>
      <c r="P10" s="19"/>
    </row>
    <row r="11" ht="14.25" customHeight="1">
      <c r="A11" s="7" t="s">
        <v>36</v>
      </c>
      <c r="B11" s="49"/>
      <c r="C11" s="9"/>
      <c r="D11" s="9"/>
      <c r="E11" s="92"/>
      <c r="F11" s="36"/>
      <c r="G11" s="12"/>
      <c r="H11" s="13"/>
      <c r="I11" s="14"/>
      <c r="J11" s="15"/>
      <c r="K11" s="5"/>
      <c r="N11" s="17"/>
      <c r="P11" s="19"/>
    </row>
    <row r="12" ht="14.25" customHeight="1">
      <c r="A12" s="7" t="s">
        <v>38</v>
      </c>
      <c r="B12" s="206"/>
      <c r="C12" s="9"/>
      <c r="D12" s="9"/>
      <c r="E12" s="10"/>
      <c r="F12" s="36"/>
      <c r="G12" s="12"/>
      <c r="H12" s="13"/>
      <c r="I12" s="14"/>
      <c r="J12" s="15"/>
      <c r="K12" s="5"/>
      <c r="N12" s="17"/>
      <c r="P12" s="19"/>
    </row>
    <row r="13" ht="14.25" customHeight="1">
      <c r="A13" s="7" t="s">
        <v>43</v>
      </c>
      <c r="B13" s="49"/>
      <c r="C13" s="9"/>
      <c r="D13" s="9"/>
      <c r="E13" s="10"/>
      <c r="F13" s="36"/>
      <c r="G13" s="12"/>
      <c r="H13" s="13"/>
      <c r="I13" s="14"/>
      <c r="J13" s="15"/>
      <c r="N13" s="17"/>
      <c r="P13" s="19"/>
    </row>
    <row r="14" ht="14.25" customHeight="1">
      <c r="A14" s="7" t="s">
        <v>46</v>
      </c>
      <c r="C14" s="9"/>
      <c r="D14" s="9"/>
      <c r="E14" s="205"/>
      <c r="F14" s="36"/>
      <c r="G14" s="20"/>
      <c r="H14" s="13"/>
      <c r="I14" s="14"/>
      <c r="J14" s="15"/>
      <c r="N14" s="17"/>
      <c r="P14" s="19"/>
    </row>
    <row r="15" ht="14.25" customHeight="1">
      <c r="A15" s="7" t="s">
        <v>50</v>
      </c>
      <c r="B15" s="49"/>
      <c r="C15" s="9"/>
      <c r="D15" s="9"/>
      <c r="E15" s="10"/>
      <c r="F15" s="36"/>
      <c r="G15" s="12"/>
      <c r="H15" s="13"/>
      <c r="I15" s="14"/>
      <c r="J15" s="15"/>
      <c r="N15" s="17"/>
    </row>
    <row r="16" ht="14.25" customHeight="1">
      <c r="A16" s="7" t="s">
        <v>52</v>
      </c>
      <c r="B16" s="49"/>
      <c r="C16" s="9"/>
      <c r="D16" s="9"/>
      <c r="E16" s="10"/>
      <c r="F16" s="36"/>
      <c r="G16" s="12"/>
      <c r="H16" s="13"/>
      <c r="I16" s="14"/>
      <c r="J16" s="15"/>
      <c r="N16" s="17"/>
    </row>
    <row r="17" ht="14.25" customHeight="1">
      <c r="A17" s="7" t="s">
        <v>54</v>
      </c>
      <c r="B17" s="49"/>
      <c r="C17" s="9"/>
      <c r="D17" s="9"/>
      <c r="E17" s="10"/>
      <c r="F17" s="36"/>
      <c r="G17" s="20"/>
      <c r="H17" s="13"/>
      <c r="I17" s="14"/>
      <c r="J17" s="15"/>
      <c r="N17" s="17"/>
    </row>
    <row r="18" ht="14.25" customHeight="1">
      <c r="A18" s="7" t="s">
        <v>56</v>
      </c>
      <c r="B18" s="49"/>
      <c r="C18" s="9"/>
      <c r="D18" s="9"/>
      <c r="E18" s="207"/>
      <c r="F18" s="36"/>
      <c r="G18" s="20"/>
      <c r="H18" s="13"/>
      <c r="I18" s="14"/>
      <c r="J18" s="15"/>
      <c r="N18" s="17"/>
    </row>
    <row r="19" ht="14.25" customHeight="1">
      <c r="A19" s="7" t="s">
        <v>57</v>
      </c>
      <c r="B19" s="49"/>
      <c r="C19" s="9"/>
      <c r="D19" s="9"/>
      <c r="E19" s="10"/>
      <c r="F19" s="36"/>
      <c r="G19" s="12"/>
      <c r="H19" s="13"/>
      <c r="I19" s="14"/>
      <c r="J19" s="15"/>
      <c r="N19" s="17"/>
    </row>
    <row r="20" ht="14.25" customHeight="1">
      <c r="A20" s="7" t="s">
        <v>60</v>
      </c>
      <c r="B20" s="49"/>
      <c r="C20" s="9"/>
      <c r="D20" s="9"/>
      <c r="E20" s="10"/>
      <c r="F20" s="36"/>
      <c r="G20" s="12"/>
      <c r="H20" s="13"/>
      <c r="I20" s="14"/>
      <c r="J20" s="15"/>
      <c r="N20" s="17"/>
    </row>
    <row r="21" ht="14.25" customHeight="1">
      <c r="A21" s="7" t="s">
        <v>63</v>
      </c>
      <c r="C21" s="9"/>
      <c r="D21" s="9"/>
      <c r="E21" s="10"/>
      <c r="F21" s="36"/>
      <c r="G21" s="12"/>
      <c r="H21" s="13"/>
      <c r="I21" s="14"/>
      <c r="J21" s="15"/>
      <c r="N21" s="17"/>
    </row>
    <row r="22" ht="14.25" customHeight="1">
      <c r="A22" s="7" t="s">
        <v>66</v>
      </c>
      <c r="B22" s="49"/>
      <c r="C22" s="9"/>
      <c r="D22" s="9"/>
      <c r="E22" s="10"/>
      <c r="F22" s="12"/>
      <c r="G22" s="12"/>
      <c r="H22" s="13"/>
      <c r="I22" s="14"/>
      <c r="J22" s="15"/>
      <c r="N22" s="17"/>
    </row>
    <row r="23" ht="14.25" customHeight="1">
      <c r="A23" s="7" t="s">
        <v>68</v>
      </c>
      <c r="B23" s="49"/>
      <c r="C23" s="9"/>
      <c r="D23" s="7"/>
      <c r="E23" s="10"/>
      <c r="F23" s="36"/>
      <c r="G23" s="20"/>
      <c r="H23" s="13"/>
      <c r="I23" s="14"/>
      <c r="J23" s="15"/>
      <c r="N23" s="17"/>
    </row>
    <row r="24" ht="14.25" customHeight="1">
      <c r="A24" s="7" t="s">
        <v>70</v>
      </c>
      <c r="B24" s="49"/>
      <c r="C24" s="9"/>
      <c r="D24" s="9"/>
      <c r="E24" s="10"/>
      <c r="F24" s="12"/>
      <c r="G24" s="12"/>
      <c r="H24" s="13"/>
      <c r="I24" s="14"/>
      <c r="J24" s="15"/>
      <c r="N24" s="17"/>
    </row>
    <row r="25" ht="14.25" customHeight="1">
      <c r="A25" s="7" t="s">
        <v>71</v>
      </c>
      <c r="B25" s="49"/>
      <c r="C25" s="9"/>
      <c r="D25" s="7"/>
      <c r="E25" s="10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/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/>
      <c r="H29" s="13"/>
      <c r="I29" s="14"/>
      <c r="N29" s="17"/>
    </row>
    <row r="30" ht="14.25" customHeight="1">
      <c r="E30" s="55">
        <f>SUM(E3:E29)*1.21</f>
        <v>114.103</v>
      </c>
      <c r="N30" s="17"/>
    </row>
    <row r="31" ht="14.25" customHeight="1">
      <c r="B31" s="28"/>
      <c r="D31" s="29"/>
      <c r="E31" s="55"/>
      <c r="N31" s="17"/>
    </row>
    <row r="32" ht="14.25" customHeight="1">
      <c r="B32" s="28"/>
      <c r="D32" s="28"/>
      <c r="E32" s="55"/>
      <c r="N32" s="17"/>
    </row>
    <row r="33" ht="14.25" customHeight="1">
      <c r="B33" s="28"/>
      <c r="D33" s="29"/>
      <c r="E33" s="55"/>
      <c r="N33" s="17"/>
    </row>
    <row r="34" ht="14.25" customHeight="1">
      <c r="B34" s="28"/>
      <c r="D34" s="28"/>
      <c r="E34" s="55"/>
      <c r="N34" s="17"/>
    </row>
    <row r="35" ht="14.25" customHeight="1">
      <c r="B35" s="28" t="s">
        <v>89</v>
      </c>
      <c r="D35" s="29">
        <v>4.0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7.5</v>
      </c>
      <c r="N37" s="17"/>
    </row>
    <row r="38" ht="14.25" customHeight="1">
      <c r="B38" s="28" t="s">
        <v>92</v>
      </c>
      <c r="D38" s="30">
        <f>+D37*D36*D35</f>
        <v>30</v>
      </c>
      <c r="N38" s="17"/>
    </row>
    <row r="39" ht="14.25" customHeight="1">
      <c r="B39" s="28" t="s">
        <v>93</v>
      </c>
      <c r="D39" s="30">
        <f>+D38*3600</f>
        <v>108000</v>
      </c>
      <c r="N39" s="17"/>
    </row>
    <row r="40" ht="14.25" customHeight="1">
      <c r="B40" s="28" t="s">
        <v>4</v>
      </c>
      <c r="D40" s="31">
        <f>E30</f>
        <v>114.103</v>
      </c>
    </row>
    <row r="41" ht="14.25" customHeight="1">
      <c r="B41" s="28" t="s">
        <v>94</v>
      </c>
      <c r="D41" s="32">
        <f>+D39/D40</f>
        <v>946.513238</v>
      </c>
      <c r="E41" s="28" t="s">
        <v>95</v>
      </c>
      <c r="F41" s="6">
        <f>D41*0.9</f>
        <v>851.8619142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423.6</v>
      </c>
    </row>
    <row r="46" ht="14.25" customHeight="1">
      <c r="B46" s="28" t="s">
        <v>95</v>
      </c>
      <c r="D46" s="33">
        <f>+D39/D45</f>
        <v>254.9575071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216.713881</v>
      </c>
    </row>
    <row r="49" ht="14.25" customHeight="1">
      <c r="E49" s="55"/>
    </row>
    <row r="50" ht="14.25" customHeight="1">
      <c r="E50" s="55"/>
    </row>
    <row r="51" ht="14.25" customHeight="1">
      <c r="E51" s="55"/>
    </row>
    <row r="52" ht="14.25" customHeight="1">
      <c r="E52" s="55"/>
    </row>
    <row r="53" ht="14.25" customHeight="1">
      <c r="E53" s="55"/>
    </row>
    <row r="54" ht="14.25" customHeight="1">
      <c r="E54" s="55"/>
    </row>
    <row r="55" ht="14.25" customHeight="1">
      <c r="E55" s="55"/>
    </row>
    <row r="56" ht="14.25" customHeight="1">
      <c r="E56" s="55"/>
    </row>
    <row r="57" ht="14.25" customHeight="1">
      <c r="E57" s="55"/>
    </row>
    <row r="58" ht="14.25" customHeight="1">
      <c r="E58" s="55"/>
    </row>
    <row r="59" ht="14.25" customHeight="1">
      <c r="E59" s="55"/>
    </row>
    <row r="60" ht="14.25" customHeight="1">
      <c r="E60" s="55"/>
    </row>
    <row r="61" ht="14.25" customHeight="1">
      <c r="E61" s="55"/>
    </row>
    <row r="62" ht="14.25" customHeight="1">
      <c r="E62" s="55"/>
    </row>
    <row r="63" ht="14.25" customHeight="1">
      <c r="E63" s="55"/>
    </row>
    <row r="64" ht="14.25" customHeight="1">
      <c r="E64" s="55"/>
    </row>
    <row r="65" ht="14.25" customHeight="1">
      <c r="E65" s="55"/>
    </row>
    <row r="66" ht="14.25" customHeight="1">
      <c r="E66" s="55"/>
    </row>
    <row r="67" ht="14.25" customHeight="1">
      <c r="E67" s="55"/>
    </row>
    <row r="68" ht="14.25" customHeight="1">
      <c r="E68" s="55"/>
    </row>
    <row r="69" ht="14.25" customHeight="1">
      <c r="E69" s="55"/>
    </row>
    <row r="70" ht="14.25" customHeight="1">
      <c r="E70" s="55"/>
    </row>
    <row r="71" ht="14.25" customHeight="1">
      <c r="E71" s="55"/>
    </row>
    <row r="72" ht="14.25" customHeight="1">
      <c r="E72" s="55"/>
    </row>
    <row r="73" ht="14.25" customHeight="1">
      <c r="E73" s="55"/>
    </row>
    <row r="74" ht="14.25" customHeight="1">
      <c r="E74" s="55"/>
    </row>
    <row r="75" ht="14.25" customHeight="1">
      <c r="E75" s="55"/>
    </row>
    <row r="76" ht="14.25" customHeight="1">
      <c r="E76" s="55"/>
    </row>
    <row r="77" ht="14.25" customHeight="1">
      <c r="E77" s="55"/>
    </row>
    <row r="78" ht="14.25" customHeight="1">
      <c r="E78" s="55"/>
    </row>
    <row r="79" ht="14.25" customHeight="1">
      <c r="E79" s="55"/>
    </row>
    <row r="80" ht="14.25" customHeight="1">
      <c r="E80" s="55"/>
    </row>
    <row r="81" ht="14.25" customHeight="1">
      <c r="E81" s="55"/>
    </row>
    <row r="82" ht="14.25" customHeight="1">
      <c r="E82" s="55"/>
    </row>
    <row r="83" ht="14.25" customHeight="1">
      <c r="E83" s="55"/>
    </row>
    <row r="84" ht="14.25" customHeight="1">
      <c r="E84" s="55"/>
    </row>
    <row r="85" ht="14.25" customHeight="1">
      <c r="E85" s="55"/>
    </row>
    <row r="86" ht="14.25" customHeight="1">
      <c r="E86" s="55"/>
    </row>
    <row r="87" ht="14.25" customHeight="1">
      <c r="E87" s="55"/>
    </row>
    <row r="88" ht="14.25" customHeight="1">
      <c r="E88" s="55"/>
    </row>
    <row r="89" ht="14.25" customHeight="1">
      <c r="E89" s="55"/>
    </row>
    <row r="90" ht="14.25" customHeight="1">
      <c r="E90" s="55"/>
    </row>
    <row r="91" ht="14.25" customHeight="1">
      <c r="E91" s="55"/>
    </row>
    <row r="92" ht="14.25" customHeight="1">
      <c r="E92" s="55"/>
    </row>
    <row r="93" ht="14.25" customHeight="1">
      <c r="E93" s="55"/>
    </row>
    <row r="94" ht="14.25" customHeight="1">
      <c r="E94" s="55"/>
    </row>
    <row r="95" ht="14.25" customHeight="1">
      <c r="E95" s="55"/>
    </row>
    <row r="96" ht="14.25" customHeight="1">
      <c r="E96" s="55"/>
    </row>
    <row r="97" ht="14.25" customHeight="1">
      <c r="E97" s="55"/>
    </row>
    <row r="98" ht="14.25" customHeight="1">
      <c r="E98" s="55"/>
    </row>
    <row r="99" ht="14.25" customHeight="1">
      <c r="E99" s="55"/>
    </row>
    <row r="100" ht="14.25" customHeight="1">
      <c r="E100" s="55"/>
    </row>
    <row r="101" ht="14.25" customHeight="1">
      <c r="E101" s="55"/>
    </row>
    <row r="102" ht="14.25" customHeight="1">
      <c r="E102" s="55"/>
    </row>
    <row r="103" ht="14.25" customHeight="1">
      <c r="E103" s="55"/>
    </row>
    <row r="104" ht="14.25" customHeight="1">
      <c r="E104" s="55"/>
    </row>
    <row r="105" ht="14.25" customHeight="1">
      <c r="E105" s="55"/>
    </row>
    <row r="106" ht="14.25" customHeight="1">
      <c r="E106" s="55"/>
    </row>
    <row r="107" ht="14.25" customHeight="1">
      <c r="E107" s="55"/>
    </row>
    <row r="108" ht="14.25" customHeight="1">
      <c r="E108" s="55"/>
    </row>
    <row r="109" ht="14.25" customHeight="1">
      <c r="E109" s="55"/>
    </row>
    <row r="110" ht="14.25" customHeight="1">
      <c r="E110" s="55"/>
    </row>
    <row r="111" ht="14.25" customHeight="1">
      <c r="E111" s="55"/>
    </row>
    <row r="112" ht="14.25" customHeight="1">
      <c r="E112" s="55"/>
    </row>
    <row r="113" ht="14.25" customHeight="1">
      <c r="E113" s="55"/>
    </row>
    <row r="114" ht="14.25" customHeight="1">
      <c r="E114" s="55"/>
    </row>
    <row r="115" ht="14.25" customHeight="1">
      <c r="E115" s="55"/>
    </row>
    <row r="116" ht="14.25" customHeight="1">
      <c r="E116" s="55"/>
    </row>
    <row r="117" ht="14.25" customHeight="1">
      <c r="E117" s="55"/>
    </row>
    <row r="118" ht="14.25" customHeight="1">
      <c r="E118" s="55"/>
    </row>
    <row r="119" ht="14.25" customHeight="1">
      <c r="E119" s="55"/>
    </row>
    <row r="120" ht="14.25" customHeight="1">
      <c r="E120" s="55"/>
    </row>
    <row r="121" ht="14.25" customHeight="1">
      <c r="E121" s="55"/>
    </row>
    <row r="122" ht="14.25" customHeight="1">
      <c r="E122" s="55"/>
    </row>
    <row r="123" ht="14.25" customHeight="1">
      <c r="E123" s="55"/>
    </row>
    <row r="124" ht="14.25" customHeight="1">
      <c r="E124" s="55"/>
    </row>
    <row r="125" ht="14.25" customHeight="1">
      <c r="E125" s="55"/>
    </row>
    <row r="126" ht="14.25" customHeight="1">
      <c r="E126" s="55"/>
    </row>
    <row r="127" ht="14.25" customHeight="1">
      <c r="E127" s="55"/>
    </row>
    <row r="128" ht="14.25" customHeight="1">
      <c r="E128" s="55"/>
    </row>
    <row r="129" ht="14.25" customHeight="1">
      <c r="E129" s="55"/>
    </row>
    <row r="130" ht="14.25" customHeight="1">
      <c r="E130" s="55"/>
    </row>
    <row r="131" ht="14.25" customHeight="1">
      <c r="E131" s="55"/>
    </row>
    <row r="132" ht="14.25" customHeight="1">
      <c r="E132" s="55"/>
    </row>
    <row r="133" ht="14.25" customHeight="1">
      <c r="E133" s="55"/>
    </row>
    <row r="134" ht="14.25" customHeight="1">
      <c r="E134" s="55"/>
    </row>
    <row r="135" ht="14.25" customHeight="1">
      <c r="E135" s="55"/>
    </row>
    <row r="136" ht="14.25" customHeight="1">
      <c r="E136" s="55"/>
    </row>
    <row r="137" ht="14.25" customHeight="1">
      <c r="E137" s="55"/>
    </row>
    <row r="138" ht="14.25" customHeight="1">
      <c r="E138" s="55"/>
    </row>
    <row r="139" ht="14.25" customHeight="1">
      <c r="E139" s="55"/>
    </row>
    <row r="140" ht="14.25" customHeight="1">
      <c r="E140" s="55"/>
    </row>
    <row r="141" ht="14.25" customHeight="1">
      <c r="E141" s="55"/>
    </row>
    <row r="142" ht="14.25" customHeight="1">
      <c r="E142" s="55"/>
    </row>
    <row r="143" ht="14.25" customHeight="1">
      <c r="E143" s="55"/>
    </row>
    <row r="144" ht="14.25" customHeight="1">
      <c r="E144" s="55"/>
    </row>
    <row r="145" ht="14.25" customHeight="1">
      <c r="E145" s="55"/>
    </row>
    <row r="146" ht="14.25" customHeight="1">
      <c r="E146" s="55"/>
    </row>
    <row r="147" ht="14.25" customHeight="1">
      <c r="E147" s="55"/>
    </row>
    <row r="148" ht="14.25" customHeight="1">
      <c r="E148" s="55"/>
    </row>
    <row r="149" ht="14.25" customHeight="1">
      <c r="E149" s="55"/>
    </row>
    <row r="150" ht="14.25" customHeight="1">
      <c r="E150" s="55"/>
    </row>
    <row r="151" ht="14.25" customHeight="1">
      <c r="E151" s="55"/>
    </row>
    <row r="152" ht="14.25" customHeight="1">
      <c r="E152" s="55"/>
    </row>
    <row r="153" ht="14.25" customHeight="1">
      <c r="E153" s="55"/>
    </row>
    <row r="154" ht="14.25" customHeight="1">
      <c r="E154" s="55"/>
    </row>
    <row r="155" ht="14.25" customHeight="1">
      <c r="E155" s="55"/>
    </row>
    <row r="156" ht="14.25" customHeight="1">
      <c r="E156" s="55"/>
    </row>
    <row r="157" ht="14.25" customHeight="1">
      <c r="E157" s="55"/>
    </row>
    <row r="158" ht="14.25" customHeight="1">
      <c r="E158" s="55"/>
    </row>
    <row r="159" ht="14.25" customHeight="1">
      <c r="E159" s="55"/>
    </row>
    <row r="160" ht="14.25" customHeight="1">
      <c r="E160" s="55"/>
    </row>
    <row r="161" ht="14.25" customHeight="1">
      <c r="E161" s="55"/>
    </row>
    <row r="162" ht="14.25" customHeight="1">
      <c r="E162" s="55"/>
    </row>
    <row r="163" ht="14.25" customHeight="1">
      <c r="E163" s="55"/>
    </row>
    <row r="164" ht="14.25" customHeight="1">
      <c r="E164" s="55"/>
    </row>
    <row r="165" ht="14.25" customHeight="1">
      <c r="E165" s="55"/>
    </row>
    <row r="166" ht="14.25" customHeight="1">
      <c r="E166" s="55"/>
    </row>
    <row r="167" ht="14.25" customHeight="1">
      <c r="E167" s="55"/>
    </row>
    <row r="168" ht="14.25" customHeight="1">
      <c r="E168" s="55"/>
    </row>
    <row r="169" ht="14.25" customHeight="1">
      <c r="E169" s="55"/>
    </row>
    <row r="170" ht="14.25" customHeight="1">
      <c r="E170" s="55"/>
    </row>
    <row r="171" ht="14.25" customHeight="1">
      <c r="E171" s="55"/>
    </row>
    <row r="172" ht="14.25" customHeight="1">
      <c r="E172" s="55"/>
    </row>
    <row r="173" ht="14.25" customHeight="1">
      <c r="E173" s="55"/>
    </row>
    <row r="174" ht="14.25" customHeight="1">
      <c r="E174" s="55"/>
    </row>
    <row r="175" ht="14.25" customHeight="1">
      <c r="E175" s="55"/>
    </row>
    <row r="176" ht="14.25" customHeight="1">
      <c r="E176" s="55"/>
    </row>
    <row r="177" ht="14.25" customHeight="1">
      <c r="E177" s="55"/>
    </row>
    <row r="178" ht="14.25" customHeight="1">
      <c r="E178" s="55"/>
    </row>
    <row r="179" ht="14.25" customHeight="1">
      <c r="E179" s="55"/>
    </row>
    <row r="180" ht="14.25" customHeight="1">
      <c r="E180" s="55"/>
    </row>
    <row r="181" ht="14.25" customHeight="1">
      <c r="E181" s="55"/>
    </row>
    <row r="182" ht="14.25" customHeight="1">
      <c r="E182" s="55"/>
    </row>
    <row r="183" ht="14.25" customHeight="1">
      <c r="E183" s="55"/>
    </row>
    <row r="184" ht="14.25" customHeight="1">
      <c r="E184" s="55"/>
    </row>
    <row r="185" ht="14.25" customHeight="1">
      <c r="E185" s="55"/>
    </row>
    <row r="186" ht="14.25" customHeight="1">
      <c r="E186" s="55"/>
    </row>
    <row r="187" ht="14.25" customHeight="1">
      <c r="E187" s="55"/>
    </row>
    <row r="188" ht="14.25" customHeight="1">
      <c r="E188" s="55"/>
    </row>
    <row r="189" ht="14.25" customHeight="1">
      <c r="E189" s="55"/>
    </row>
    <row r="190" ht="14.25" customHeight="1">
      <c r="E190" s="55"/>
    </row>
    <row r="191" ht="14.25" customHeight="1">
      <c r="E191" s="55"/>
    </row>
    <row r="192" ht="14.25" customHeight="1">
      <c r="E192" s="55"/>
    </row>
    <row r="193" ht="14.25" customHeight="1">
      <c r="E193" s="55"/>
    </row>
    <row r="194" ht="14.25" customHeight="1">
      <c r="E194" s="55"/>
    </row>
    <row r="195" ht="14.25" customHeight="1">
      <c r="E195" s="55"/>
    </row>
    <row r="196" ht="14.25" customHeight="1">
      <c r="E196" s="55"/>
    </row>
    <row r="197" ht="14.25" customHeight="1">
      <c r="E197" s="55"/>
    </row>
    <row r="198" ht="14.25" customHeight="1">
      <c r="E198" s="55"/>
    </row>
    <row r="199" ht="14.25" customHeight="1">
      <c r="E199" s="55"/>
    </row>
    <row r="200" ht="14.25" customHeight="1">
      <c r="E200" s="55"/>
    </row>
    <row r="201" ht="14.25" customHeight="1">
      <c r="E201" s="55"/>
    </row>
    <row r="202" ht="14.25" customHeight="1">
      <c r="E202" s="55"/>
    </row>
    <row r="203" ht="14.25" customHeight="1">
      <c r="E203" s="55"/>
    </row>
    <row r="204" ht="14.25" customHeight="1">
      <c r="E204" s="55"/>
    </row>
    <row r="205" ht="14.25" customHeight="1">
      <c r="E205" s="55"/>
    </row>
    <row r="206" ht="14.25" customHeight="1">
      <c r="E206" s="55"/>
    </row>
    <row r="207" ht="14.25" customHeight="1">
      <c r="E207" s="55"/>
    </row>
    <row r="208" ht="14.25" customHeight="1">
      <c r="E208" s="55"/>
    </row>
    <row r="209" ht="14.25" customHeight="1">
      <c r="E209" s="55"/>
    </row>
    <row r="210" ht="14.25" customHeight="1">
      <c r="E210" s="55"/>
    </row>
    <row r="211" ht="14.25" customHeight="1">
      <c r="E211" s="55"/>
    </row>
    <row r="212" ht="14.25" customHeight="1">
      <c r="E212" s="55"/>
    </row>
    <row r="213" ht="14.25" customHeight="1">
      <c r="E213" s="55"/>
    </row>
    <row r="214" ht="14.25" customHeight="1">
      <c r="E214" s="55"/>
    </row>
    <row r="215" ht="14.25" customHeight="1">
      <c r="E215" s="55"/>
    </row>
    <row r="216" ht="14.25" customHeight="1">
      <c r="E216" s="55"/>
    </row>
    <row r="217" ht="14.25" customHeight="1">
      <c r="E217" s="55"/>
    </row>
    <row r="218" ht="14.25" customHeight="1">
      <c r="E218" s="55"/>
    </row>
    <row r="219" ht="14.25" customHeight="1">
      <c r="E219" s="55"/>
    </row>
    <row r="220" ht="14.25" customHeight="1">
      <c r="E220" s="55"/>
    </row>
    <row r="221" ht="14.25" customHeight="1">
      <c r="E221" s="55"/>
    </row>
    <row r="222" ht="14.25" customHeight="1">
      <c r="E222" s="55"/>
    </row>
    <row r="223" ht="14.25" customHeight="1">
      <c r="E223" s="55"/>
    </row>
    <row r="224" ht="14.25" customHeight="1">
      <c r="E224" s="55"/>
    </row>
    <row r="225" ht="14.25" customHeight="1">
      <c r="E225" s="55"/>
    </row>
    <row r="226" ht="14.25" customHeight="1">
      <c r="E226" s="55"/>
    </row>
    <row r="227" ht="14.25" customHeight="1">
      <c r="E227" s="55"/>
    </row>
    <row r="228" ht="14.25" customHeight="1">
      <c r="E228" s="55"/>
    </row>
    <row r="229" ht="14.25" customHeight="1">
      <c r="E229" s="55"/>
    </row>
    <row r="230" ht="14.25" customHeight="1">
      <c r="E230" s="55"/>
    </row>
    <row r="231" ht="14.25" customHeight="1">
      <c r="E231" s="55"/>
    </row>
    <row r="232" ht="14.25" customHeight="1">
      <c r="E232" s="55"/>
    </row>
    <row r="233" ht="14.25" customHeight="1">
      <c r="E233" s="55"/>
    </row>
    <row r="234" ht="14.25" customHeight="1">
      <c r="E234" s="55"/>
    </row>
    <row r="235" ht="14.25" customHeight="1">
      <c r="E235" s="55"/>
    </row>
    <row r="236" ht="14.25" customHeight="1">
      <c r="E236" s="55"/>
    </row>
    <row r="237" ht="14.25" customHeight="1">
      <c r="E237" s="55"/>
    </row>
    <row r="238" ht="14.25" customHeight="1">
      <c r="E238" s="55"/>
    </row>
    <row r="239" ht="14.25" customHeight="1">
      <c r="E239" s="55"/>
    </row>
    <row r="240" ht="14.25" customHeight="1">
      <c r="E240" s="55"/>
    </row>
    <row r="241" ht="14.25" customHeight="1">
      <c r="E241" s="55"/>
    </row>
    <row r="242" ht="14.25" customHeight="1">
      <c r="E242" s="55"/>
    </row>
    <row r="243" ht="14.25" customHeight="1">
      <c r="E243" s="55"/>
    </row>
    <row r="244" ht="14.25" customHeight="1">
      <c r="E244" s="55"/>
    </row>
    <row r="245" ht="14.25" customHeight="1">
      <c r="E245" s="55"/>
    </row>
    <row r="246" ht="14.25" customHeight="1">
      <c r="E246" s="55"/>
    </row>
    <row r="247" ht="14.25" customHeight="1">
      <c r="E247" s="55"/>
    </row>
    <row r="248" ht="14.25" customHeight="1">
      <c r="E248" s="55"/>
    </row>
    <row r="249" ht="14.25" customHeight="1">
      <c r="E249" s="55"/>
    </row>
    <row r="250" ht="14.25" customHeight="1">
      <c r="E250" s="55"/>
    </row>
    <row r="251" ht="14.25" customHeight="1">
      <c r="E251" s="55"/>
    </row>
    <row r="252" ht="14.25" customHeight="1">
      <c r="E252" s="55"/>
    </row>
    <row r="253" ht="14.25" customHeight="1">
      <c r="E253" s="55"/>
    </row>
    <row r="254" ht="14.25" customHeight="1">
      <c r="E254" s="55"/>
    </row>
    <row r="255" ht="14.25" customHeight="1">
      <c r="E255" s="55"/>
    </row>
    <row r="256" ht="14.25" customHeight="1">
      <c r="E256" s="55"/>
    </row>
    <row r="257" ht="14.25" customHeight="1">
      <c r="E257" s="55"/>
    </row>
    <row r="258" ht="14.25" customHeight="1">
      <c r="E258" s="55"/>
    </row>
    <row r="259" ht="14.25" customHeight="1">
      <c r="E259" s="55"/>
    </row>
    <row r="260" ht="14.25" customHeight="1">
      <c r="E260" s="55"/>
    </row>
    <row r="261" ht="14.25" customHeight="1">
      <c r="E261" s="55"/>
    </row>
    <row r="262" ht="14.25" customHeight="1">
      <c r="E262" s="55"/>
    </row>
    <row r="263" ht="14.25" customHeight="1">
      <c r="E263" s="55"/>
    </row>
    <row r="264" ht="14.25" customHeight="1">
      <c r="E264" s="55"/>
    </row>
    <row r="265" ht="14.25" customHeight="1">
      <c r="E265" s="55"/>
    </row>
    <row r="266" ht="14.25" customHeight="1">
      <c r="E266" s="55"/>
    </row>
    <row r="267" ht="14.25" customHeight="1">
      <c r="E267" s="55"/>
    </row>
    <row r="268" ht="14.25" customHeight="1">
      <c r="E268" s="55"/>
    </row>
    <row r="269" ht="14.25" customHeight="1">
      <c r="E269" s="55"/>
    </row>
    <row r="270" ht="14.25" customHeight="1">
      <c r="E270" s="55"/>
    </row>
    <row r="271" ht="14.25" customHeight="1">
      <c r="E271" s="55"/>
    </row>
    <row r="272" ht="14.25" customHeight="1">
      <c r="E272" s="55"/>
    </row>
    <row r="273" ht="14.25" customHeight="1">
      <c r="E273" s="55"/>
    </row>
    <row r="274" ht="14.25" customHeight="1">
      <c r="E274" s="55"/>
    </row>
    <row r="275" ht="14.25" customHeight="1">
      <c r="E275" s="55"/>
    </row>
    <row r="276" ht="14.25" customHeight="1">
      <c r="E276" s="55"/>
    </row>
    <row r="277" ht="14.25" customHeight="1">
      <c r="E277" s="55"/>
    </row>
    <row r="278" ht="14.25" customHeight="1">
      <c r="E278" s="55"/>
    </row>
    <row r="279" ht="14.25" customHeight="1">
      <c r="E279" s="55"/>
    </row>
    <row r="280" ht="14.25" customHeight="1">
      <c r="E280" s="55"/>
    </row>
    <row r="281" ht="14.25" customHeight="1">
      <c r="E281" s="55"/>
    </row>
    <row r="282" ht="14.25" customHeight="1">
      <c r="E282" s="55"/>
    </row>
    <row r="283" ht="14.25" customHeight="1">
      <c r="E283" s="55"/>
    </row>
    <row r="284" ht="14.25" customHeight="1">
      <c r="E284" s="55"/>
    </row>
    <row r="285" ht="14.25" customHeight="1">
      <c r="E285" s="55"/>
    </row>
    <row r="286" ht="14.25" customHeight="1">
      <c r="E286" s="55"/>
    </row>
    <row r="287" ht="14.25" customHeight="1">
      <c r="E287" s="55"/>
    </row>
    <row r="288" ht="14.25" customHeight="1">
      <c r="E288" s="55"/>
    </row>
    <row r="289" ht="14.25" customHeight="1">
      <c r="E289" s="55"/>
    </row>
    <row r="290" ht="14.25" customHeight="1">
      <c r="E290" s="55"/>
    </row>
    <row r="291" ht="14.25" customHeight="1">
      <c r="E291" s="55"/>
    </row>
    <row r="292" ht="14.25" customHeight="1">
      <c r="E292" s="55"/>
    </row>
    <row r="293" ht="14.25" customHeight="1">
      <c r="E293" s="55"/>
    </row>
    <row r="294" ht="14.25" customHeight="1">
      <c r="E294" s="55"/>
    </row>
    <row r="295" ht="14.25" customHeight="1">
      <c r="E295" s="55"/>
    </row>
    <row r="296" ht="14.25" customHeight="1">
      <c r="E296" s="55"/>
    </row>
    <row r="297" ht="14.25" customHeight="1">
      <c r="E297" s="55"/>
    </row>
    <row r="298" ht="14.25" customHeight="1">
      <c r="E298" s="55"/>
    </row>
    <row r="299" ht="14.25" customHeight="1">
      <c r="E299" s="55"/>
    </row>
    <row r="300" ht="14.25" customHeight="1">
      <c r="E300" s="55"/>
    </row>
    <row r="301" ht="14.25" customHeight="1">
      <c r="E301" s="55"/>
    </row>
    <row r="302" ht="14.25" customHeight="1">
      <c r="E302" s="55"/>
    </row>
    <row r="303" ht="14.25" customHeight="1">
      <c r="E303" s="55"/>
    </row>
    <row r="304" ht="14.25" customHeight="1">
      <c r="E304" s="55"/>
    </row>
    <row r="305" ht="14.25" customHeight="1">
      <c r="E305" s="55"/>
    </row>
    <row r="306" ht="14.25" customHeight="1">
      <c r="E306" s="55"/>
    </row>
    <row r="307" ht="14.25" customHeight="1">
      <c r="E307" s="55"/>
    </row>
    <row r="308" ht="14.25" customHeight="1">
      <c r="E308" s="55"/>
    </row>
    <row r="309" ht="14.25" customHeight="1">
      <c r="E309" s="55"/>
    </row>
    <row r="310" ht="14.25" customHeight="1">
      <c r="E310" s="55"/>
    </row>
    <row r="311" ht="14.25" customHeight="1">
      <c r="E311" s="55"/>
    </row>
    <row r="312" ht="14.25" customHeight="1">
      <c r="E312" s="55"/>
    </row>
    <row r="313" ht="14.25" customHeight="1">
      <c r="E313" s="55"/>
    </row>
    <row r="314" ht="14.25" customHeight="1">
      <c r="E314" s="55"/>
    </row>
    <row r="315" ht="14.25" customHeight="1">
      <c r="E315" s="55"/>
    </row>
    <row r="316" ht="14.25" customHeight="1">
      <c r="E316" s="55"/>
    </row>
    <row r="317" ht="14.25" customHeight="1">
      <c r="E317" s="55"/>
    </row>
    <row r="318" ht="14.25" customHeight="1">
      <c r="E318" s="55"/>
    </row>
    <row r="319" ht="14.25" customHeight="1">
      <c r="E319" s="55"/>
    </row>
    <row r="320" ht="14.25" customHeight="1">
      <c r="E320" s="55"/>
    </row>
    <row r="321" ht="14.25" customHeight="1">
      <c r="E321" s="55"/>
    </row>
    <row r="322" ht="14.25" customHeight="1">
      <c r="E322" s="55"/>
    </row>
    <row r="323" ht="14.25" customHeight="1">
      <c r="E323" s="55"/>
    </row>
    <row r="324" ht="14.25" customHeight="1">
      <c r="E324" s="55"/>
    </row>
    <row r="325" ht="14.25" customHeight="1">
      <c r="E325" s="55"/>
    </row>
    <row r="326" ht="14.25" customHeight="1">
      <c r="E326" s="55"/>
    </row>
    <row r="327" ht="14.25" customHeight="1">
      <c r="E327" s="55"/>
    </row>
    <row r="328" ht="14.25" customHeight="1">
      <c r="E328" s="55"/>
    </row>
    <row r="329" ht="14.25" customHeight="1">
      <c r="E329" s="55"/>
    </row>
    <row r="330" ht="14.25" customHeight="1">
      <c r="E330" s="55"/>
    </row>
    <row r="331" ht="14.25" customHeight="1">
      <c r="E331" s="55"/>
    </row>
    <row r="332" ht="14.25" customHeight="1">
      <c r="E332" s="55"/>
    </row>
    <row r="333" ht="14.25" customHeight="1">
      <c r="E333" s="55"/>
    </row>
    <row r="334" ht="14.25" customHeight="1">
      <c r="E334" s="55"/>
    </row>
    <row r="335" ht="14.25" customHeight="1">
      <c r="E335" s="55"/>
    </row>
    <row r="336" ht="14.25" customHeight="1">
      <c r="E336" s="55"/>
    </row>
    <row r="337" ht="14.25" customHeight="1">
      <c r="E337" s="55"/>
    </row>
    <row r="338" ht="14.25" customHeight="1">
      <c r="E338" s="55"/>
    </row>
    <row r="339" ht="14.25" customHeight="1">
      <c r="E339" s="55"/>
    </row>
    <row r="340" ht="14.25" customHeight="1">
      <c r="E340" s="55"/>
    </row>
    <row r="341" ht="14.25" customHeight="1">
      <c r="E341" s="55"/>
    </row>
    <row r="342" ht="14.25" customHeight="1">
      <c r="E342" s="55"/>
    </row>
    <row r="343" ht="14.25" customHeight="1">
      <c r="E343" s="55"/>
    </row>
    <row r="344" ht="14.25" customHeight="1">
      <c r="E344" s="55"/>
    </row>
    <row r="345" ht="14.25" customHeight="1">
      <c r="E345" s="55"/>
    </row>
    <row r="346" ht="14.25" customHeight="1">
      <c r="E346" s="55"/>
    </row>
    <row r="347" ht="14.25" customHeight="1">
      <c r="E347" s="55"/>
    </row>
    <row r="348" ht="14.25" customHeight="1">
      <c r="E348" s="55"/>
    </row>
    <row r="349" ht="14.25" customHeight="1">
      <c r="E349" s="55"/>
    </row>
    <row r="350" ht="14.25" customHeight="1">
      <c r="E350" s="55"/>
    </row>
    <row r="351" ht="14.25" customHeight="1">
      <c r="E351" s="55"/>
    </row>
    <row r="352" ht="14.25" customHeight="1">
      <c r="E352" s="55"/>
    </row>
    <row r="353" ht="14.25" customHeight="1">
      <c r="E353" s="55"/>
    </row>
    <row r="354" ht="14.25" customHeight="1">
      <c r="E354" s="55"/>
    </row>
    <row r="355" ht="14.25" customHeight="1">
      <c r="E355" s="55"/>
    </row>
    <row r="356" ht="14.25" customHeight="1">
      <c r="E356" s="55"/>
    </row>
    <row r="357" ht="14.25" customHeight="1">
      <c r="E357" s="55"/>
    </row>
    <row r="358" ht="14.25" customHeight="1">
      <c r="E358" s="55"/>
    </row>
    <row r="359" ht="14.25" customHeight="1">
      <c r="E359" s="55"/>
    </row>
    <row r="360" ht="14.25" customHeight="1">
      <c r="E360" s="55"/>
    </row>
    <row r="361" ht="14.25" customHeight="1">
      <c r="E361" s="55"/>
    </row>
    <row r="362" ht="14.25" customHeight="1">
      <c r="E362" s="55"/>
    </row>
    <row r="363" ht="14.25" customHeight="1">
      <c r="E363" s="55"/>
    </row>
    <row r="364" ht="14.25" customHeight="1">
      <c r="E364" s="55"/>
    </row>
    <row r="365" ht="14.25" customHeight="1">
      <c r="E365" s="55"/>
    </row>
    <row r="366" ht="14.25" customHeight="1">
      <c r="E366" s="55"/>
    </row>
    <row r="367" ht="14.25" customHeight="1">
      <c r="E367" s="55"/>
    </row>
    <row r="368" ht="14.25" customHeight="1">
      <c r="E368" s="55"/>
    </row>
    <row r="369" ht="14.25" customHeight="1">
      <c r="E369" s="55"/>
    </row>
    <row r="370" ht="14.25" customHeight="1">
      <c r="E370" s="55"/>
    </row>
    <row r="371" ht="14.25" customHeight="1">
      <c r="E371" s="55"/>
    </row>
    <row r="372" ht="14.25" customHeight="1">
      <c r="E372" s="55"/>
    </row>
    <row r="373" ht="14.25" customHeight="1">
      <c r="E373" s="55"/>
    </row>
    <row r="374" ht="14.25" customHeight="1">
      <c r="E374" s="55"/>
    </row>
    <row r="375" ht="14.25" customHeight="1">
      <c r="E375" s="55"/>
    </row>
    <row r="376" ht="14.25" customHeight="1">
      <c r="E376" s="55"/>
    </row>
    <row r="377" ht="14.25" customHeight="1">
      <c r="E377" s="55"/>
    </row>
    <row r="378" ht="14.25" customHeight="1">
      <c r="E378" s="55"/>
    </row>
    <row r="379" ht="14.25" customHeight="1">
      <c r="E379" s="55"/>
    </row>
    <row r="380" ht="14.25" customHeight="1">
      <c r="E380" s="55"/>
    </row>
    <row r="381" ht="14.25" customHeight="1">
      <c r="E381" s="55"/>
    </row>
    <row r="382" ht="14.25" customHeight="1">
      <c r="E382" s="55"/>
    </row>
    <row r="383" ht="14.25" customHeight="1">
      <c r="E383" s="55"/>
    </row>
    <row r="384" ht="14.25" customHeight="1">
      <c r="E384" s="55"/>
    </row>
    <row r="385" ht="14.25" customHeight="1">
      <c r="E385" s="55"/>
    </row>
    <row r="386" ht="14.25" customHeight="1">
      <c r="E386" s="55"/>
    </row>
    <row r="387" ht="14.25" customHeight="1">
      <c r="E387" s="55"/>
    </row>
    <row r="388" ht="14.25" customHeight="1">
      <c r="E388" s="55"/>
    </row>
    <row r="389" ht="14.25" customHeight="1">
      <c r="E389" s="55"/>
    </row>
    <row r="390" ht="14.25" customHeight="1">
      <c r="E390" s="55"/>
    </row>
    <row r="391" ht="14.25" customHeight="1">
      <c r="E391" s="55"/>
    </row>
    <row r="392" ht="14.25" customHeight="1">
      <c r="E392" s="55"/>
    </row>
    <row r="393" ht="14.25" customHeight="1">
      <c r="E393" s="55"/>
    </row>
    <row r="394" ht="14.25" customHeight="1">
      <c r="E394" s="55"/>
    </row>
    <row r="395" ht="14.25" customHeight="1">
      <c r="E395" s="55"/>
    </row>
    <row r="396" ht="14.25" customHeight="1">
      <c r="E396" s="55"/>
    </row>
    <row r="397" ht="14.25" customHeight="1">
      <c r="E397" s="55"/>
    </row>
    <row r="398" ht="14.25" customHeight="1">
      <c r="E398" s="55"/>
    </row>
    <row r="399" ht="14.25" customHeight="1">
      <c r="E399" s="55"/>
    </row>
    <row r="400" ht="14.25" customHeight="1">
      <c r="E400" s="55"/>
    </row>
    <row r="401" ht="14.25" customHeight="1">
      <c r="E401" s="55"/>
    </row>
    <row r="402" ht="14.25" customHeight="1">
      <c r="E402" s="55"/>
    </row>
    <row r="403" ht="14.25" customHeight="1">
      <c r="E403" s="55"/>
    </row>
    <row r="404" ht="14.25" customHeight="1">
      <c r="E404" s="55"/>
    </row>
    <row r="405" ht="14.25" customHeight="1">
      <c r="E405" s="55"/>
    </row>
    <row r="406" ht="14.25" customHeight="1">
      <c r="E406" s="55"/>
    </row>
    <row r="407" ht="14.25" customHeight="1">
      <c r="E407" s="55"/>
    </row>
    <row r="408" ht="14.25" customHeight="1">
      <c r="E408" s="55"/>
    </row>
    <row r="409" ht="14.25" customHeight="1">
      <c r="E409" s="55"/>
    </row>
    <row r="410" ht="14.25" customHeight="1">
      <c r="E410" s="55"/>
    </row>
    <row r="411" ht="14.25" customHeight="1">
      <c r="E411" s="55"/>
    </row>
    <row r="412" ht="14.25" customHeight="1">
      <c r="E412" s="55"/>
    </row>
    <row r="413" ht="14.25" customHeight="1">
      <c r="E413" s="55"/>
    </row>
    <row r="414" ht="14.25" customHeight="1">
      <c r="E414" s="55"/>
    </row>
    <row r="415" ht="14.25" customHeight="1">
      <c r="E415" s="55"/>
    </row>
    <row r="416" ht="14.25" customHeight="1">
      <c r="E416" s="55"/>
    </row>
    <row r="417" ht="14.25" customHeight="1">
      <c r="E417" s="55"/>
    </row>
    <row r="418" ht="14.25" customHeight="1">
      <c r="E418" s="55"/>
    </row>
    <row r="419" ht="14.25" customHeight="1">
      <c r="E419" s="55"/>
    </row>
    <row r="420" ht="14.25" customHeight="1">
      <c r="E420" s="55"/>
    </row>
    <row r="421" ht="14.25" customHeight="1">
      <c r="E421" s="55"/>
    </row>
    <row r="422" ht="14.25" customHeight="1">
      <c r="E422" s="55"/>
    </row>
    <row r="423" ht="14.25" customHeight="1">
      <c r="E423" s="55"/>
    </row>
    <row r="424" ht="14.25" customHeight="1">
      <c r="E424" s="55"/>
    </row>
    <row r="425" ht="14.25" customHeight="1">
      <c r="E425" s="55"/>
    </row>
    <row r="426" ht="14.25" customHeight="1">
      <c r="E426" s="55"/>
    </row>
    <row r="427" ht="14.25" customHeight="1">
      <c r="E427" s="55"/>
    </row>
    <row r="428" ht="14.25" customHeight="1">
      <c r="E428" s="55"/>
    </row>
    <row r="429" ht="14.25" customHeight="1">
      <c r="E429" s="55"/>
    </row>
    <row r="430" ht="14.25" customHeight="1">
      <c r="E430" s="55"/>
    </row>
    <row r="431" ht="14.25" customHeight="1">
      <c r="E431" s="55"/>
    </row>
    <row r="432" ht="14.25" customHeight="1">
      <c r="E432" s="55"/>
    </row>
    <row r="433" ht="14.25" customHeight="1">
      <c r="E433" s="55"/>
    </row>
    <row r="434" ht="14.25" customHeight="1">
      <c r="E434" s="55"/>
    </row>
    <row r="435" ht="14.25" customHeight="1">
      <c r="E435" s="55"/>
    </row>
    <row r="436" ht="14.25" customHeight="1">
      <c r="E436" s="55"/>
    </row>
    <row r="437" ht="14.25" customHeight="1">
      <c r="E437" s="55"/>
    </row>
    <row r="438" ht="14.25" customHeight="1">
      <c r="E438" s="55"/>
    </row>
    <row r="439" ht="14.25" customHeight="1">
      <c r="E439" s="55"/>
    </row>
    <row r="440" ht="14.25" customHeight="1">
      <c r="E440" s="55"/>
    </row>
    <row r="441" ht="14.25" customHeight="1">
      <c r="E441" s="55"/>
    </row>
    <row r="442" ht="14.25" customHeight="1">
      <c r="E442" s="55"/>
    </row>
    <row r="443" ht="14.25" customHeight="1">
      <c r="E443" s="55"/>
    </row>
    <row r="444" ht="14.25" customHeight="1">
      <c r="E444" s="55"/>
    </row>
    <row r="445" ht="14.25" customHeight="1">
      <c r="E445" s="55"/>
    </row>
    <row r="446" ht="14.25" customHeight="1">
      <c r="E446" s="55"/>
    </row>
    <row r="447" ht="14.25" customHeight="1">
      <c r="E447" s="55"/>
    </row>
    <row r="448" ht="14.25" customHeight="1">
      <c r="E448" s="55"/>
    </row>
    <row r="449" ht="14.25" customHeight="1">
      <c r="E449" s="55"/>
    </row>
    <row r="450" ht="14.25" customHeight="1">
      <c r="E450" s="55"/>
    </row>
    <row r="451" ht="14.25" customHeight="1">
      <c r="E451" s="55"/>
    </row>
    <row r="452" ht="14.25" customHeight="1">
      <c r="E452" s="55"/>
    </row>
    <row r="453" ht="14.25" customHeight="1">
      <c r="E453" s="55"/>
    </row>
    <row r="454" ht="14.25" customHeight="1">
      <c r="E454" s="55"/>
    </row>
    <row r="455" ht="14.25" customHeight="1">
      <c r="E455" s="55"/>
    </row>
    <row r="456" ht="14.25" customHeight="1">
      <c r="E456" s="55"/>
    </row>
    <row r="457" ht="14.25" customHeight="1">
      <c r="E457" s="55"/>
    </row>
    <row r="458" ht="14.25" customHeight="1">
      <c r="E458" s="55"/>
    </row>
    <row r="459" ht="14.25" customHeight="1">
      <c r="E459" s="55"/>
    </row>
    <row r="460" ht="14.25" customHeight="1">
      <c r="E460" s="55"/>
    </row>
    <row r="461" ht="14.25" customHeight="1">
      <c r="E461" s="55"/>
    </row>
    <row r="462" ht="14.25" customHeight="1">
      <c r="E462" s="55"/>
    </row>
    <row r="463" ht="14.25" customHeight="1">
      <c r="E463" s="55"/>
    </row>
    <row r="464" ht="14.25" customHeight="1">
      <c r="E464" s="55"/>
    </row>
    <row r="465" ht="14.25" customHeight="1">
      <c r="E465" s="55"/>
    </row>
    <row r="466" ht="14.25" customHeight="1">
      <c r="E466" s="55"/>
    </row>
    <row r="467" ht="14.25" customHeight="1">
      <c r="E467" s="55"/>
    </row>
    <row r="468" ht="14.25" customHeight="1">
      <c r="E468" s="55"/>
    </row>
    <row r="469" ht="14.25" customHeight="1">
      <c r="E469" s="55"/>
    </row>
    <row r="470" ht="14.25" customHeight="1">
      <c r="E470" s="55"/>
    </row>
    <row r="471" ht="14.25" customHeight="1">
      <c r="E471" s="55"/>
    </row>
    <row r="472" ht="14.25" customHeight="1">
      <c r="E472" s="55"/>
    </row>
    <row r="473" ht="14.25" customHeight="1">
      <c r="E473" s="55"/>
    </row>
    <row r="474" ht="14.25" customHeight="1">
      <c r="E474" s="55"/>
    </row>
    <row r="475" ht="14.25" customHeight="1">
      <c r="E475" s="55"/>
    </row>
    <row r="476" ht="14.25" customHeight="1">
      <c r="E476" s="55"/>
    </row>
    <row r="477" ht="14.25" customHeight="1">
      <c r="E477" s="55"/>
    </row>
    <row r="478" ht="14.25" customHeight="1">
      <c r="E478" s="55"/>
    </row>
    <row r="479" ht="14.25" customHeight="1">
      <c r="E479" s="55"/>
    </row>
    <row r="480" ht="14.25" customHeight="1">
      <c r="E480" s="55"/>
    </row>
    <row r="481" ht="14.25" customHeight="1">
      <c r="E481" s="55"/>
    </row>
    <row r="482" ht="14.25" customHeight="1">
      <c r="E482" s="55"/>
    </row>
    <row r="483" ht="14.25" customHeight="1">
      <c r="E483" s="55"/>
    </row>
    <row r="484" ht="14.25" customHeight="1">
      <c r="E484" s="55"/>
    </row>
    <row r="485" ht="14.25" customHeight="1">
      <c r="E485" s="55"/>
    </row>
    <row r="486" ht="14.25" customHeight="1">
      <c r="E486" s="55"/>
    </row>
    <row r="487" ht="14.25" customHeight="1">
      <c r="E487" s="55"/>
    </row>
    <row r="488" ht="14.25" customHeight="1">
      <c r="E488" s="55"/>
    </row>
    <row r="489" ht="14.25" customHeight="1">
      <c r="E489" s="55"/>
    </row>
    <row r="490" ht="14.25" customHeight="1">
      <c r="E490" s="55"/>
    </row>
    <row r="491" ht="14.25" customHeight="1">
      <c r="E491" s="55"/>
    </row>
    <row r="492" ht="14.25" customHeight="1">
      <c r="E492" s="55"/>
    </row>
    <row r="493" ht="14.25" customHeight="1">
      <c r="E493" s="55"/>
    </row>
    <row r="494" ht="14.25" customHeight="1">
      <c r="E494" s="55"/>
    </row>
    <row r="495" ht="14.25" customHeight="1">
      <c r="E495" s="55"/>
    </row>
    <row r="496" ht="14.25" customHeight="1">
      <c r="E496" s="55"/>
    </row>
    <row r="497" ht="14.25" customHeight="1">
      <c r="E497" s="55"/>
    </row>
    <row r="498" ht="14.25" customHeight="1">
      <c r="E498" s="55"/>
    </row>
    <row r="499" ht="14.25" customHeight="1">
      <c r="E499" s="55"/>
    </row>
    <row r="500" ht="14.25" customHeight="1">
      <c r="E500" s="55"/>
    </row>
    <row r="501" ht="14.25" customHeight="1">
      <c r="E501" s="55"/>
    </row>
    <row r="502" ht="14.25" customHeight="1">
      <c r="E502" s="55"/>
    </row>
    <row r="503" ht="14.25" customHeight="1">
      <c r="E503" s="55"/>
    </row>
    <row r="504" ht="14.25" customHeight="1">
      <c r="E504" s="55"/>
    </row>
    <row r="505" ht="14.25" customHeight="1">
      <c r="E505" s="55"/>
    </row>
    <row r="506" ht="14.25" customHeight="1">
      <c r="E506" s="55"/>
    </row>
    <row r="507" ht="14.25" customHeight="1">
      <c r="E507" s="55"/>
    </row>
    <row r="508" ht="14.25" customHeight="1">
      <c r="E508" s="55"/>
    </row>
    <row r="509" ht="14.25" customHeight="1">
      <c r="E509" s="55"/>
    </row>
    <row r="510" ht="14.25" customHeight="1">
      <c r="E510" s="55"/>
    </row>
    <row r="511" ht="14.25" customHeight="1">
      <c r="E511" s="55"/>
    </row>
    <row r="512" ht="14.25" customHeight="1">
      <c r="E512" s="55"/>
    </row>
    <row r="513" ht="14.25" customHeight="1">
      <c r="E513" s="55"/>
    </row>
    <row r="514" ht="14.25" customHeight="1">
      <c r="E514" s="55"/>
    </row>
    <row r="515" ht="14.25" customHeight="1">
      <c r="E515" s="55"/>
    </row>
    <row r="516" ht="14.25" customHeight="1">
      <c r="E516" s="55"/>
    </row>
    <row r="517" ht="14.25" customHeight="1">
      <c r="E517" s="55"/>
    </row>
    <row r="518" ht="14.25" customHeight="1">
      <c r="E518" s="55"/>
    </row>
    <row r="519" ht="14.25" customHeight="1">
      <c r="E519" s="55"/>
    </row>
    <row r="520" ht="14.25" customHeight="1">
      <c r="E520" s="55"/>
    </row>
    <row r="521" ht="14.25" customHeight="1">
      <c r="E521" s="55"/>
    </row>
    <row r="522" ht="14.25" customHeight="1">
      <c r="E522" s="55"/>
    </row>
    <row r="523" ht="14.25" customHeight="1">
      <c r="E523" s="55"/>
    </row>
    <row r="524" ht="14.25" customHeight="1">
      <c r="E524" s="55"/>
    </row>
    <row r="525" ht="14.25" customHeight="1">
      <c r="E525" s="55"/>
    </row>
    <row r="526" ht="14.25" customHeight="1">
      <c r="E526" s="55"/>
    </row>
    <row r="527" ht="14.25" customHeight="1">
      <c r="E527" s="55"/>
    </row>
    <row r="528" ht="14.25" customHeight="1">
      <c r="E528" s="55"/>
    </row>
    <row r="529" ht="14.25" customHeight="1">
      <c r="E529" s="55"/>
    </row>
    <row r="530" ht="14.25" customHeight="1">
      <c r="E530" s="55"/>
    </row>
    <row r="531" ht="14.25" customHeight="1">
      <c r="E531" s="55"/>
    </row>
    <row r="532" ht="14.25" customHeight="1">
      <c r="E532" s="55"/>
    </row>
    <row r="533" ht="14.25" customHeight="1">
      <c r="E533" s="55"/>
    </row>
    <row r="534" ht="14.25" customHeight="1">
      <c r="E534" s="55"/>
    </row>
    <row r="535" ht="14.25" customHeight="1">
      <c r="E535" s="55"/>
    </row>
    <row r="536" ht="14.25" customHeight="1">
      <c r="E536" s="55"/>
    </row>
    <row r="537" ht="14.25" customHeight="1">
      <c r="E537" s="55"/>
    </row>
    <row r="538" ht="14.25" customHeight="1">
      <c r="E538" s="55"/>
    </row>
    <row r="539" ht="14.25" customHeight="1">
      <c r="E539" s="55"/>
    </row>
    <row r="540" ht="14.25" customHeight="1">
      <c r="E540" s="55"/>
    </row>
    <row r="541" ht="14.25" customHeight="1">
      <c r="E541" s="55"/>
    </row>
    <row r="542" ht="14.25" customHeight="1">
      <c r="E542" s="55"/>
    </row>
    <row r="543" ht="14.25" customHeight="1">
      <c r="E543" s="55"/>
    </row>
    <row r="544" ht="14.25" customHeight="1">
      <c r="E544" s="55"/>
    </row>
    <row r="545" ht="14.25" customHeight="1">
      <c r="E545" s="55"/>
    </row>
    <row r="546" ht="14.25" customHeight="1">
      <c r="E546" s="55"/>
    </row>
    <row r="547" ht="14.25" customHeight="1">
      <c r="E547" s="55"/>
    </row>
    <row r="548" ht="14.25" customHeight="1">
      <c r="E548" s="55"/>
    </row>
    <row r="549" ht="14.25" customHeight="1">
      <c r="E549" s="55"/>
    </row>
    <row r="550" ht="14.25" customHeight="1">
      <c r="E550" s="55"/>
    </row>
    <row r="551" ht="14.25" customHeight="1">
      <c r="E551" s="55"/>
    </row>
    <row r="552" ht="14.25" customHeight="1">
      <c r="E552" s="55"/>
    </row>
    <row r="553" ht="14.25" customHeight="1">
      <c r="E553" s="55"/>
    </row>
    <row r="554" ht="14.25" customHeight="1">
      <c r="E554" s="55"/>
    </row>
    <row r="555" ht="14.25" customHeight="1">
      <c r="E555" s="55"/>
    </row>
    <row r="556" ht="14.25" customHeight="1">
      <c r="E556" s="55"/>
    </row>
    <row r="557" ht="14.25" customHeight="1">
      <c r="E557" s="55"/>
    </row>
    <row r="558" ht="14.25" customHeight="1">
      <c r="E558" s="55"/>
    </row>
    <row r="559" ht="14.25" customHeight="1">
      <c r="E559" s="55"/>
    </row>
    <row r="560" ht="14.25" customHeight="1">
      <c r="E560" s="55"/>
    </row>
    <row r="561" ht="14.25" customHeight="1">
      <c r="E561" s="55"/>
    </row>
    <row r="562" ht="14.25" customHeight="1">
      <c r="E562" s="55"/>
    </row>
    <row r="563" ht="14.25" customHeight="1">
      <c r="E563" s="55"/>
    </row>
    <row r="564" ht="14.25" customHeight="1">
      <c r="E564" s="55"/>
    </row>
    <row r="565" ht="14.25" customHeight="1">
      <c r="E565" s="55"/>
    </row>
    <row r="566" ht="14.25" customHeight="1">
      <c r="E566" s="55"/>
    </row>
    <row r="567" ht="14.25" customHeight="1">
      <c r="E567" s="55"/>
    </row>
    <row r="568" ht="14.25" customHeight="1">
      <c r="E568" s="55"/>
    </row>
    <row r="569" ht="14.25" customHeight="1">
      <c r="E569" s="55"/>
    </row>
    <row r="570" ht="14.25" customHeight="1">
      <c r="E570" s="55"/>
    </row>
    <row r="571" ht="14.25" customHeight="1">
      <c r="E571" s="55"/>
    </row>
    <row r="572" ht="14.25" customHeight="1">
      <c r="E572" s="55"/>
    </row>
    <row r="573" ht="14.25" customHeight="1">
      <c r="E573" s="55"/>
    </row>
    <row r="574" ht="14.25" customHeight="1">
      <c r="E574" s="55"/>
    </row>
    <row r="575" ht="14.25" customHeight="1">
      <c r="E575" s="55"/>
    </row>
    <row r="576" ht="14.25" customHeight="1">
      <c r="E576" s="55"/>
    </row>
    <row r="577" ht="14.25" customHeight="1">
      <c r="E577" s="55"/>
    </row>
    <row r="578" ht="14.25" customHeight="1">
      <c r="E578" s="55"/>
    </row>
    <row r="579" ht="14.25" customHeight="1">
      <c r="E579" s="55"/>
    </row>
    <row r="580" ht="14.25" customHeight="1">
      <c r="E580" s="55"/>
    </row>
    <row r="581" ht="14.25" customHeight="1">
      <c r="E581" s="55"/>
    </row>
    <row r="582" ht="14.25" customHeight="1">
      <c r="E582" s="55"/>
    </row>
    <row r="583" ht="14.25" customHeight="1">
      <c r="E583" s="55"/>
    </row>
    <row r="584" ht="14.25" customHeight="1">
      <c r="E584" s="55"/>
    </row>
    <row r="585" ht="14.25" customHeight="1">
      <c r="E585" s="55"/>
    </row>
    <row r="586" ht="14.25" customHeight="1">
      <c r="E586" s="55"/>
    </row>
    <row r="587" ht="14.25" customHeight="1">
      <c r="E587" s="55"/>
    </row>
    <row r="588" ht="14.25" customHeight="1">
      <c r="E588" s="55"/>
    </row>
    <row r="589" ht="14.25" customHeight="1">
      <c r="E589" s="55"/>
    </row>
    <row r="590" ht="14.25" customHeight="1">
      <c r="E590" s="55"/>
    </row>
    <row r="591" ht="14.25" customHeight="1">
      <c r="E591" s="55"/>
    </row>
    <row r="592" ht="14.25" customHeight="1">
      <c r="E592" s="55"/>
    </row>
    <row r="593" ht="14.25" customHeight="1">
      <c r="E593" s="55"/>
    </row>
    <row r="594" ht="14.25" customHeight="1">
      <c r="E594" s="55"/>
    </row>
    <row r="595" ht="14.25" customHeight="1">
      <c r="E595" s="55"/>
    </row>
    <row r="596" ht="14.25" customHeight="1">
      <c r="E596" s="55"/>
    </row>
    <row r="597" ht="14.25" customHeight="1">
      <c r="E597" s="55"/>
    </row>
    <row r="598" ht="14.25" customHeight="1">
      <c r="E598" s="55"/>
    </row>
    <row r="599" ht="14.25" customHeight="1">
      <c r="E599" s="55"/>
    </row>
    <row r="600" ht="14.25" customHeight="1">
      <c r="E600" s="55"/>
    </row>
    <row r="601" ht="14.25" customHeight="1">
      <c r="E601" s="55"/>
    </row>
    <row r="602" ht="14.25" customHeight="1">
      <c r="E602" s="55"/>
    </row>
    <row r="603" ht="14.25" customHeight="1">
      <c r="E603" s="55"/>
    </row>
    <row r="604" ht="14.25" customHeight="1">
      <c r="E604" s="55"/>
    </row>
    <row r="605" ht="14.25" customHeight="1">
      <c r="E605" s="55"/>
    </row>
    <row r="606" ht="14.25" customHeight="1">
      <c r="E606" s="55"/>
    </row>
    <row r="607" ht="14.25" customHeight="1">
      <c r="E607" s="55"/>
    </row>
    <row r="608" ht="14.25" customHeight="1">
      <c r="E608" s="55"/>
    </row>
    <row r="609" ht="14.25" customHeight="1">
      <c r="E609" s="55"/>
    </row>
    <row r="610" ht="14.25" customHeight="1">
      <c r="E610" s="55"/>
    </row>
    <row r="611" ht="14.25" customHeight="1">
      <c r="E611" s="55"/>
    </row>
    <row r="612" ht="14.25" customHeight="1">
      <c r="E612" s="55"/>
    </row>
    <row r="613" ht="14.25" customHeight="1">
      <c r="E613" s="55"/>
    </row>
    <row r="614" ht="14.25" customHeight="1">
      <c r="E614" s="55"/>
    </row>
    <row r="615" ht="14.25" customHeight="1">
      <c r="E615" s="55"/>
    </row>
    <row r="616" ht="14.25" customHeight="1">
      <c r="E616" s="55"/>
    </row>
    <row r="617" ht="14.25" customHeight="1">
      <c r="E617" s="55"/>
    </row>
    <row r="618" ht="14.25" customHeight="1">
      <c r="E618" s="55"/>
    </row>
    <row r="619" ht="14.25" customHeight="1">
      <c r="E619" s="55"/>
    </row>
    <row r="620" ht="14.25" customHeight="1">
      <c r="E620" s="55"/>
    </row>
    <row r="621" ht="14.25" customHeight="1">
      <c r="E621" s="55"/>
    </row>
    <row r="622" ht="14.25" customHeight="1">
      <c r="E622" s="55"/>
    </row>
    <row r="623" ht="14.25" customHeight="1">
      <c r="E623" s="55"/>
    </row>
    <row r="624" ht="14.25" customHeight="1">
      <c r="E624" s="55"/>
    </row>
    <row r="625" ht="14.25" customHeight="1">
      <c r="E625" s="55"/>
    </row>
    <row r="626" ht="14.25" customHeight="1">
      <c r="E626" s="55"/>
    </row>
    <row r="627" ht="14.25" customHeight="1">
      <c r="E627" s="55"/>
    </row>
    <row r="628" ht="14.25" customHeight="1">
      <c r="E628" s="55"/>
    </row>
    <row r="629" ht="14.25" customHeight="1">
      <c r="E629" s="55"/>
    </row>
    <row r="630" ht="14.25" customHeight="1">
      <c r="E630" s="55"/>
    </row>
    <row r="631" ht="14.25" customHeight="1">
      <c r="E631" s="55"/>
    </row>
    <row r="632" ht="14.25" customHeight="1">
      <c r="E632" s="55"/>
    </row>
    <row r="633" ht="14.25" customHeight="1">
      <c r="E633" s="55"/>
    </row>
    <row r="634" ht="14.25" customHeight="1">
      <c r="E634" s="55"/>
    </row>
    <row r="635" ht="14.25" customHeight="1">
      <c r="E635" s="55"/>
    </row>
    <row r="636" ht="14.25" customHeight="1">
      <c r="E636" s="55"/>
    </row>
    <row r="637" ht="14.25" customHeight="1">
      <c r="E637" s="55"/>
    </row>
    <row r="638" ht="14.25" customHeight="1">
      <c r="E638" s="55"/>
    </row>
    <row r="639" ht="14.25" customHeight="1">
      <c r="E639" s="55"/>
    </row>
    <row r="640" ht="14.25" customHeight="1">
      <c r="E640" s="55"/>
    </row>
    <row r="641" ht="14.25" customHeight="1">
      <c r="E641" s="55"/>
    </row>
    <row r="642" ht="14.25" customHeight="1">
      <c r="E642" s="55"/>
    </row>
    <row r="643" ht="14.25" customHeight="1">
      <c r="E643" s="55"/>
    </row>
    <row r="644" ht="14.25" customHeight="1">
      <c r="E644" s="55"/>
    </row>
    <row r="645" ht="14.25" customHeight="1">
      <c r="E645" s="55"/>
    </row>
    <row r="646" ht="14.25" customHeight="1">
      <c r="E646" s="55"/>
    </row>
    <row r="647" ht="14.25" customHeight="1">
      <c r="E647" s="55"/>
    </row>
    <row r="648" ht="14.25" customHeight="1">
      <c r="E648" s="55"/>
    </row>
    <row r="649" ht="14.25" customHeight="1">
      <c r="E649" s="55"/>
    </row>
    <row r="650" ht="14.25" customHeight="1">
      <c r="E650" s="55"/>
    </row>
    <row r="651" ht="14.25" customHeight="1">
      <c r="E651" s="55"/>
    </row>
    <row r="652" ht="14.25" customHeight="1">
      <c r="E652" s="55"/>
    </row>
    <row r="653" ht="14.25" customHeight="1">
      <c r="E653" s="55"/>
    </row>
    <row r="654" ht="14.25" customHeight="1">
      <c r="E654" s="55"/>
    </row>
    <row r="655" ht="14.25" customHeight="1">
      <c r="E655" s="55"/>
    </row>
    <row r="656" ht="14.25" customHeight="1">
      <c r="E656" s="55"/>
    </row>
    <row r="657" ht="14.25" customHeight="1">
      <c r="E657" s="55"/>
    </row>
    <row r="658" ht="14.25" customHeight="1">
      <c r="E658" s="55"/>
    </row>
    <row r="659" ht="14.25" customHeight="1">
      <c r="E659" s="55"/>
    </row>
    <row r="660" ht="14.25" customHeight="1">
      <c r="E660" s="55"/>
    </row>
    <row r="661" ht="14.25" customHeight="1">
      <c r="E661" s="55"/>
    </row>
    <row r="662" ht="14.25" customHeight="1">
      <c r="E662" s="55"/>
    </row>
    <row r="663" ht="14.25" customHeight="1">
      <c r="E663" s="55"/>
    </row>
    <row r="664" ht="14.25" customHeight="1">
      <c r="E664" s="55"/>
    </row>
    <row r="665" ht="14.25" customHeight="1">
      <c r="E665" s="55"/>
    </row>
    <row r="666" ht="14.25" customHeight="1">
      <c r="E666" s="55"/>
    </row>
    <row r="667" ht="14.25" customHeight="1">
      <c r="E667" s="55"/>
    </row>
    <row r="668" ht="14.25" customHeight="1">
      <c r="E668" s="55"/>
    </row>
    <row r="669" ht="14.25" customHeight="1">
      <c r="E669" s="55"/>
    </row>
    <row r="670" ht="14.25" customHeight="1">
      <c r="E670" s="55"/>
    </row>
    <row r="671" ht="14.25" customHeight="1">
      <c r="E671" s="55"/>
    </row>
    <row r="672" ht="14.25" customHeight="1">
      <c r="E672" s="55"/>
    </row>
    <row r="673" ht="14.25" customHeight="1">
      <c r="E673" s="55"/>
    </row>
    <row r="674" ht="14.25" customHeight="1">
      <c r="E674" s="55"/>
    </row>
    <row r="675" ht="14.25" customHeight="1">
      <c r="E675" s="55"/>
    </row>
    <row r="676" ht="14.25" customHeight="1">
      <c r="E676" s="55"/>
    </row>
    <row r="677" ht="14.25" customHeight="1">
      <c r="E677" s="55"/>
    </row>
    <row r="678" ht="14.25" customHeight="1">
      <c r="E678" s="55"/>
    </row>
    <row r="679" ht="14.25" customHeight="1">
      <c r="E679" s="55"/>
    </row>
    <row r="680" ht="14.25" customHeight="1">
      <c r="E680" s="55"/>
    </row>
    <row r="681" ht="14.25" customHeight="1">
      <c r="E681" s="55"/>
    </row>
    <row r="682" ht="14.25" customHeight="1">
      <c r="E682" s="55"/>
    </row>
    <row r="683" ht="14.25" customHeight="1">
      <c r="E683" s="55"/>
    </row>
    <row r="684" ht="14.25" customHeight="1">
      <c r="E684" s="55"/>
    </row>
    <row r="685" ht="14.25" customHeight="1">
      <c r="E685" s="55"/>
    </row>
    <row r="686" ht="14.25" customHeight="1">
      <c r="E686" s="55"/>
    </row>
    <row r="687" ht="14.25" customHeight="1">
      <c r="E687" s="55"/>
    </row>
    <row r="688" ht="14.25" customHeight="1">
      <c r="E688" s="55"/>
    </row>
    <row r="689" ht="14.25" customHeight="1">
      <c r="E689" s="55"/>
    </row>
    <row r="690" ht="14.25" customHeight="1">
      <c r="E690" s="55"/>
    </row>
    <row r="691" ht="14.25" customHeight="1">
      <c r="E691" s="55"/>
    </row>
    <row r="692" ht="14.25" customHeight="1">
      <c r="E692" s="55"/>
    </row>
    <row r="693" ht="14.25" customHeight="1">
      <c r="E693" s="55"/>
    </row>
    <row r="694" ht="14.25" customHeight="1">
      <c r="E694" s="55"/>
    </row>
    <row r="695" ht="14.25" customHeight="1">
      <c r="E695" s="55"/>
    </row>
    <row r="696" ht="14.25" customHeight="1">
      <c r="E696" s="55"/>
    </row>
    <row r="697" ht="14.25" customHeight="1">
      <c r="E697" s="55"/>
    </row>
    <row r="698" ht="14.25" customHeight="1">
      <c r="E698" s="55"/>
    </row>
    <row r="699" ht="14.25" customHeight="1">
      <c r="E699" s="55"/>
    </row>
    <row r="700" ht="14.25" customHeight="1">
      <c r="E700" s="55"/>
    </row>
    <row r="701" ht="14.25" customHeight="1">
      <c r="E701" s="55"/>
    </row>
    <row r="702" ht="14.25" customHeight="1">
      <c r="E702" s="55"/>
    </row>
    <row r="703" ht="14.25" customHeight="1">
      <c r="E703" s="55"/>
    </row>
    <row r="704" ht="14.25" customHeight="1">
      <c r="E704" s="55"/>
    </row>
    <row r="705" ht="14.25" customHeight="1">
      <c r="E705" s="55"/>
    </row>
    <row r="706" ht="14.25" customHeight="1">
      <c r="E706" s="55"/>
    </row>
    <row r="707" ht="14.25" customHeight="1">
      <c r="E707" s="55"/>
    </row>
    <row r="708" ht="14.25" customHeight="1">
      <c r="E708" s="55"/>
    </row>
    <row r="709" ht="14.25" customHeight="1">
      <c r="E709" s="55"/>
    </row>
    <row r="710" ht="14.25" customHeight="1">
      <c r="E710" s="55"/>
    </row>
    <row r="711" ht="14.25" customHeight="1">
      <c r="E711" s="55"/>
    </row>
    <row r="712" ht="14.25" customHeight="1">
      <c r="E712" s="55"/>
    </row>
    <row r="713" ht="14.25" customHeight="1">
      <c r="E713" s="55"/>
    </row>
    <row r="714" ht="14.25" customHeight="1">
      <c r="E714" s="55"/>
    </row>
    <row r="715" ht="14.25" customHeight="1">
      <c r="E715" s="55"/>
    </row>
    <row r="716" ht="14.25" customHeight="1">
      <c r="E716" s="55"/>
    </row>
    <row r="717" ht="14.25" customHeight="1">
      <c r="E717" s="55"/>
    </row>
    <row r="718" ht="14.25" customHeight="1">
      <c r="E718" s="55"/>
    </row>
    <row r="719" ht="14.25" customHeight="1">
      <c r="E719" s="55"/>
    </row>
    <row r="720" ht="14.25" customHeight="1">
      <c r="E720" s="55"/>
    </row>
    <row r="721" ht="14.25" customHeight="1">
      <c r="E721" s="55"/>
    </row>
    <row r="722" ht="14.25" customHeight="1">
      <c r="E722" s="55"/>
    </row>
    <row r="723" ht="14.25" customHeight="1">
      <c r="E723" s="55"/>
    </row>
    <row r="724" ht="14.25" customHeight="1">
      <c r="E724" s="55"/>
    </row>
    <row r="725" ht="14.25" customHeight="1">
      <c r="E725" s="55"/>
    </row>
    <row r="726" ht="14.25" customHeight="1">
      <c r="E726" s="55"/>
    </row>
    <row r="727" ht="14.25" customHeight="1">
      <c r="E727" s="55"/>
    </row>
    <row r="728" ht="14.25" customHeight="1">
      <c r="E728" s="55"/>
    </row>
    <row r="729" ht="14.25" customHeight="1">
      <c r="E729" s="55"/>
    </row>
    <row r="730" ht="14.25" customHeight="1">
      <c r="E730" s="55"/>
    </row>
    <row r="731" ht="14.25" customHeight="1">
      <c r="E731" s="55"/>
    </row>
    <row r="732" ht="14.25" customHeight="1">
      <c r="E732" s="55"/>
    </row>
    <row r="733" ht="14.25" customHeight="1">
      <c r="E733" s="55"/>
    </row>
    <row r="734" ht="14.25" customHeight="1">
      <c r="E734" s="55"/>
    </row>
    <row r="735" ht="14.25" customHeight="1">
      <c r="E735" s="55"/>
    </row>
    <row r="736" ht="14.25" customHeight="1">
      <c r="E736" s="55"/>
    </row>
    <row r="737" ht="14.25" customHeight="1">
      <c r="E737" s="55"/>
    </row>
    <row r="738" ht="14.25" customHeight="1">
      <c r="E738" s="55"/>
    </row>
    <row r="739" ht="14.25" customHeight="1">
      <c r="E739" s="55"/>
    </row>
    <row r="740" ht="14.25" customHeight="1">
      <c r="E740" s="55"/>
    </row>
    <row r="741" ht="14.25" customHeight="1">
      <c r="E741" s="55"/>
    </row>
    <row r="742" ht="14.25" customHeight="1">
      <c r="E742" s="55"/>
    </row>
    <row r="743" ht="14.25" customHeight="1">
      <c r="E743" s="55"/>
    </row>
    <row r="744" ht="14.25" customHeight="1">
      <c r="E744" s="55"/>
    </row>
    <row r="745" ht="14.25" customHeight="1">
      <c r="E745" s="55"/>
    </row>
    <row r="746" ht="14.25" customHeight="1">
      <c r="E746" s="55"/>
    </row>
    <row r="747" ht="14.25" customHeight="1">
      <c r="E747" s="55"/>
    </row>
    <row r="748" ht="14.25" customHeight="1">
      <c r="E748" s="55"/>
    </row>
    <row r="749" ht="14.25" customHeight="1">
      <c r="E749" s="55"/>
    </row>
    <row r="750" ht="14.25" customHeight="1">
      <c r="E750" s="55"/>
    </row>
    <row r="751" ht="14.25" customHeight="1">
      <c r="E751" s="55"/>
    </row>
    <row r="752" ht="14.25" customHeight="1">
      <c r="E752" s="55"/>
    </row>
    <row r="753" ht="14.25" customHeight="1">
      <c r="E753" s="55"/>
    </row>
    <row r="754" ht="14.25" customHeight="1">
      <c r="E754" s="55"/>
    </row>
    <row r="755" ht="14.25" customHeight="1">
      <c r="E755" s="55"/>
    </row>
    <row r="756" ht="14.25" customHeight="1">
      <c r="E756" s="55"/>
    </row>
    <row r="757" ht="14.25" customHeight="1">
      <c r="E757" s="55"/>
    </row>
    <row r="758" ht="14.25" customHeight="1">
      <c r="E758" s="55"/>
    </row>
    <row r="759" ht="14.25" customHeight="1">
      <c r="E759" s="55"/>
    </row>
    <row r="760" ht="14.25" customHeight="1">
      <c r="E760" s="55"/>
    </row>
    <row r="761" ht="14.25" customHeight="1">
      <c r="E761" s="55"/>
    </row>
    <row r="762" ht="14.25" customHeight="1">
      <c r="E762" s="55"/>
    </row>
    <row r="763" ht="14.25" customHeight="1">
      <c r="E763" s="55"/>
    </row>
    <row r="764" ht="14.25" customHeight="1">
      <c r="E764" s="55"/>
    </row>
    <row r="765" ht="14.25" customHeight="1">
      <c r="E765" s="55"/>
    </row>
    <row r="766" ht="14.25" customHeight="1">
      <c r="E766" s="55"/>
    </row>
    <row r="767" ht="14.25" customHeight="1">
      <c r="E767" s="55"/>
    </row>
    <row r="768" ht="14.25" customHeight="1">
      <c r="E768" s="55"/>
    </row>
    <row r="769" ht="14.25" customHeight="1">
      <c r="E769" s="55"/>
    </row>
    <row r="770" ht="14.25" customHeight="1">
      <c r="E770" s="55"/>
    </row>
    <row r="771" ht="14.25" customHeight="1">
      <c r="E771" s="55"/>
    </row>
    <row r="772" ht="14.25" customHeight="1">
      <c r="E772" s="55"/>
    </row>
    <row r="773" ht="14.25" customHeight="1">
      <c r="E773" s="55"/>
    </row>
    <row r="774" ht="14.25" customHeight="1">
      <c r="E774" s="55"/>
    </row>
    <row r="775" ht="14.25" customHeight="1">
      <c r="E775" s="55"/>
    </row>
    <row r="776" ht="14.25" customHeight="1">
      <c r="E776" s="55"/>
    </row>
    <row r="777" ht="14.25" customHeight="1">
      <c r="E777" s="55"/>
    </row>
    <row r="778" ht="14.25" customHeight="1">
      <c r="E778" s="55"/>
    </row>
    <row r="779" ht="14.25" customHeight="1">
      <c r="E779" s="55"/>
    </row>
    <row r="780" ht="14.25" customHeight="1">
      <c r="E780" s="55"/>
    </row>
    <row r="781" ht="14.25" customHeight="1">
      <c r="E781" s="55"/>
    </row>
    <row r="782" ht="14.25" customHeight="1">
      <c r="E782" s="55"/>
    </row>
    <row r="783" ht="14.25" customHeight="1">
      <c r="E783" s="55"/>
    </row>
    <row r="784" ht="14.25" customHeight="1">
      <c r="E784" s="55"/>
    </row>
    <row r="785" ht="14.25" customHeight="1">
      <c r="E785" s="55"/>
    </row>
    <row r="786" ht="14.25" customHeight="1">
      <c r="E786" s="55"/>
    </row>
    <row r="787" ht="14.25" customHeight="1">
      <c r="E787" s="55"/>
    </row>
    <row r="788" ht="14.25" customHeight="1">
      <c r="E788" s="55"/>
    </row>
    <row r="789" ht="14.25" customHeight="1">
      <c r="E789" s="55"/>
    </row>
    <row r="790" ht="14.25" customHeight="1">
      <c r="E790" s="55"/>
    </row>
    <row r="791" ht="14.25" customHeight="1">
      <c r="E791" s="55"/>
    </row>
    <row r="792" ht="14.25" customHeight="1">
      <c r="E792" s="55"/>
    </row>
    <row r="793" ht="14.25" customHeight="1">
      <c r="E793" s="55"/>
    </row>
    <row r="794" ht="14.25" customHeight="1">
      <c r="E794" s="55"/>
    </row>
    <row r="795" ht="14.25" customHeight="1">
      <c r="E795" s="55"/>
    </row>
    <row r="796" ht="14.25" customHeight="1">
      <c r="E796" s="55"/>
    </row>
    <row r="797" ht="14.25" customHeight="1">
      <c r="E797" s="55"/>
    </row>
    <row r="798" ht="14.25" customHeight="1">
      <c r="E798" s="55"/>
    </row>
    <row r="799" ht="14.25" customHeight="1">
      <c r="E799" s="55"/>
    </row>
    <row r="800" ht="14.25" customHeight="1">
      <c r="E800" s="55"/>
    </row>
    <row r="801" ht="14.25" customHeight="1">
      <c r="E801" s="55"/>
    </row>
    <row r="802" ht="14.25" customHeight="1">
      <c r="E802" s="55"/>
    </row>
    <row r="803" ht="14.25" customHeight="1">
      <c r="E803" s="55"/>
    </row>
    <row r="804" ht="14.25" customHeight="1">
      <c r="E804" s="55"/>
    </row>
    <row r="805" ht="14.25" customHeight="1">
      <c r="E805" s="55"/>
    </row>
    <row r="806" ht="14.25" customHeight="1">
      <c r="E806" s="55"/>
    </row>
    <row r="807" ht="14.25" customHeight="1">
      <c r="E807" s="55"/>
    </row>
    <row r="808" ht="14.25" customHeight="1">
      <c r="E808" s="55"/>
    </row>
    <row r="809" ht="14.25" customHeight="1">
      <c r="E809" s="55"/>
    </row>
    <row r="810" ht="14.25" customHeight="1">
      <c r="E810" s="55"/>
    </row>
    <row r="811" ht="14.25" customHeight="1">
      <c r="E811" s="55"/>
    </row>
    <row r="812" ht="14.25" customHeight="1">
      <c r="E812" s="55"/>
    </row>
    <row r="813" ht="14.25" customHeight="1">
      <c r="E813" s="55"/>
    </row>
    <row r="814" ht="14.25" customHeight="1">
      <c r="E814" s="55"/>
    </row>
    <row r="815" ht="14.25" customHeight="1">
      <c r="E815" s="55"/>
    </row>
    <row r="816" ht="14.25" customHeight="1">
      <c r="E816" s="55"/>
    </row>
    <row r="817" ht="14.25" customHeight="1">
      <c r="E817" s="55"/>
    </row>
    <row r="818" ht="14.25" customHeight="1">
      <c r="E818" s="55"/>
    </row>
    <row r="819" ht="14.25" customHeight="1">
      <c r="E819" s="55"/>
    </row>
    <row r="820" ht="14.25" customHeight="1">
      <c r="E820" s="55"/>
    </row>
    <row r="821" ht="14.25" customHeight="1">
      <c r="E821" s="55"/>
    </row>
    <row r="822" ht="14.25" customHeight="1">
      <c r="E822" s="55"/>
    </row>
    <row r="823" ht="14.25" customHeight="1">
      <c r="E823" s="55"/>
    </row>
    <row r="824" ht="14.25" customHeight="1">
      <c r="E824" s="55"/>
    </row>
    <row r="825" ht="14.25" customHeight="1">
      <c r="E825" s="55"/>
    </row>
    <row r="826" ht="14.25" customHeight="1">
      <c r="E826" s="55"/>
    </row>
    <row r="827" ht="14.25" customHeight="1">
      <c r="E827" s="55"/>
    </row>
    <row r="828" ht="14.25" customHeight="1">
      <c r="E828" s="55"/>
    </row>
    <row r="829" ht="14.25" customHeight="1">
      <c r="E829" s="55"/>
    </row>
    <row r="830" ht="14.25" customHeight="1">
      <c r="E830" s="55"/>
    </row>
    <row r="831" ht="14.25" customHeight="1">
      <c r="E831" s="55"/>
    </row>
    <row r="832" ht="14.25" customHeight="1">
      <c r="E832" s="55"/>
    </row>
    <row r="833" ht="14.25" customHeight="1">
      <c r="E833" s="55"/>
    </row>
    <row r="834" ht="14.25" customHeight="1">
      <c r="E834" s="55"/>
    </row>
    <row r="835" ht="14.25" customHeight="1">
      <c r="E835" s="55"/>
    </row>
    <row r="836" ht="14.25" customHeight="1">
      <c r="E836" s="55"/>
    </row>
    <row r="837" ht="14.25" customHeight="1">
      <c r="E837" s="55"/>
    </row>
    <row r="838" ht="14.25" customHeight="1">
      <c r="E838" s="55"/>
    </row>
    <row r="839" ht="14.25" customHeight="1">
      <c r="E839" s="55"/>
    </row>
    <row r="840" ht="14.25" customHeight="1">
      <c r="E840" s="55"/>
    </row>
    <row r="841" ht="14.25" customHeight="1">
      <c r="E841" s="55"/>
    </row>
    <row r="842" ht="14.25" customHeight="1">
      <c r="E842" s="55"/>
    </row>
    <row r="843" ht="14.25" customHeight="1">
      <c r="E843" s="55"/>
    </row>
    <row r="844" ht="14.25" customHeight="1">
      <c r="E844" s="55"/>
    </row>
    <row r="845" ht="14.25" customHeight="1">
      <c r="E845" s="55"/>
    </row>
    <row r="846" ht="14.25" customHeight="1">
      <c r="E846" s="55"/>
    </row>
    <row r="847" ht="14.25" customHeight="1">
      <c r="E847" s="55"/>
    </row>
    <row r="848" ht="14.25" customHeight="1">
      <c r="E848" s="55"/>
    </row>
    <row r="849" ht="14.25" customHeight="1">
      <c r="E849" s="55"/>
    </row>
    <row r="850" ht="14.25" customHeight="1">
      <c r="E850" s="55"/>
    </row>
    <row r="851" ht="14.25" customHeight="1">
      <c r="E851" s="55"/>
    </row>
    <row r="852" ht="14.25" customHeight="1">
      <c r="E852" s="55"/>
    </row>
    <row r="853" ht="14.25" customHeight="1">
      <c r="E853" s="55"/>
    </row>
    <row r="854" ht="14.25" customHeight="1">
      <c r="E854" s="55"/>
    </row>
    <row r="855" ht="14.25" customHeight="1">
      <c r="E855" s="55"/>
    </row>
    <row r="856" ht="14.25" customHeight="1">
      <c r="E856" s="55"/>
    </row>
    <row r="857" ht="14.25" customHeight="1">
      <c r="E857" s="55"/>
    </row>
    <row r="858" ht="14.25" customHeight="1">
      <c r="E858" s="55"/>
    </row>
    <row r="859" ht="14.25" customHeight="1">
      <c r="E859" s="55"/>
    </row>
    <row r="860" ht="14.25" customHeight="1">
      <c r="E860" s="55"/>
    </row>
    <row r="861" ht="14.25" customHeight="1">
      <c r="E861" s="55"/>
    </row>
    <row r="862" ht="14.25" customHeight="1">
      <c r="E862" s="55"/>
    </row>
    <row r="863" ht="14.25" customHeight="1">
      <c r="E863" s="55"/>
    </row>
    <row r="864" ht="14.25" customHeight="1">
      <c r="E864" s="55"/>
    </row>
    <row r="865" ht="14.25" customHeight="1">
      <c r="E865" s="55"/>
    </row>
    <row r="866" ht="14.25" customHeight="1">
      <c r="E866" s="55"/>
    </row>
    <row r="867" ht="14.25" customHeight="1">
      <c r="E867" s="55"/>
    </row>
    <row r="868" ht="14.25" customHeight="1">
      <c r="E868" s="55"/>
    </row>
    <row r="869" ht="14.25" customHeight="1">
      <c r="E869" s="55"/>
    </row>
    <row r="870" ht="14.25" customHeight="1">
      <c r="E870" s="55"/>
    </row>
    <row r="871" ht="14.25" customHeight="1">
      <c r="E871" s="55"/>
    </row>
    <row r="872" ht="14.25" customHeight="1">
      <c r="E872" s="55"/>
    </row>
    <row r="873" ht="14.25" customHeight="1">
      <c r="E873" s="55"/>
    </row>
    <row r="874" ht="14.25" customHeight="1">
      <c r="E874" s="55"/>
    </row>
    <row r="875" ht="14.25" customHeight="1">
      <c r="E875" s="55"/>
    </row>
    <row r="876" ht="14.25" customHeight="1">
      <c r="E876" s="55"/>
    </row>
    <row r="877" ht="14.25" customHeight="1">
      <c r="E877" s="55"/>
    </row>
    <row r="878" ht="14.25" customHeight="1">
      <c r="E878" s="55"/>
    </row>
    <row r="879" ht="14.25" customHeight="1">
      <c r="E879" s="55"/>
    </row>
    <row r="880" ht="14.25" customHeight="1">
      <c r="E880" s="55"/>
    </row>
    <row r="881" ht="14.25" customHeight="1">
      <c r="E881" s="55"/>
    </row>
    <row r="882" ht="14.25" customHeight="1">
      <c r="E882" s="55"/>
    </row>
    <row r="883" ht="14.25" customHeight="1">
      <c r="E883" s="55"/>
    </row>
    <row r="884" ht="14.25" customHeight="1">
      <c r="E884" s="55"/>
    </row>
    <row r="885" ht="14.25" customHeight="1">
      <c r="E885" s="55"/>
    </row>
    <row r="886" ht="14.25" customHeight="1">
      <c r="E886" s="55"/>
    </row>
    <row r="887" ht="14.25" customHeight="1">
      <c r="E887" s="55"/>
    </row>
    <row r="888" ht="14.25" customHeight="1">
      <c r="E888" s="55"/>
    </row>
    <row r="889" ht="14.25" customHeight="1">
      <c r="E889" s="55"/>
    </row>
    <row r="890" ht="14.25" customHeight="1">
      <c r="E890" s="55"/>
    </row>
    <row r="891" ht="14.25" customHeight="1">
      <c r="E891" s="55"/>
    </row>
    <row r="892" ht="14.25" customHeight="1">
      <c r="E892" s="55"/>
    </row>
    <row r="893" ht="14.25" customHeight="1">
      <c r="E893" s="55"/>
    </row>
    <row r="894" ht="14.25" customHeight="1">
      <c r="E894" s="55"/>
    </row>
    <row r="895" ht="14.25" customHeight="1">
      <c r="E895" s="55"/>
    </row>
    <row r="896" ht="14.25" customHeight="1">
      <c r="E896" s="55"/>
    </row>
    <row r="897" ht="14.25" customHeight="1">
      <c r="E897" s="55"/>
    </row>
    <row r="898" ht="14.25" customHeight="1">
      <c r="E898" s="55"/>
    </row>
    <row r="899" ht="14.25" customHeight="1">
      <c r="E899" s="55"/>
    </row>
    <row r="900" ht="14.25" customHeight="1">
      <c r="E900" s="55"/>
    </row>
    <row r="901" ht="14.25" customHeight="1">
      <c r="E901" s="55"/>
    </row>
    <row r="902" ht="14.25" customHeight="1">
      <c r="E902" s="55"/>
    </row>
    <row r="903" ht="14.25" customHeight="1">
      <c r="E903" s="55"/>
    </row>
    <row r="904" ht="14.25" customHeight="1">
      <c r="E904" s="55"/>
    </row>
    <row r="905" ht="14.25" customHeight="1">
      <c r="E905" s="55"/>
    </row>
    <row r="906" ht="14.25" customHeight="1">
      <c r="E906" s="55"/>
    </row>
    <row r="907" ht="14.25" customHeight="1">
      <c r="E907" s="55"/>
    </row>
    <row r="908" ht="14.25" customHeight="1">
      <c r="E908" s="55"/>
    </row>
    <row r="909" ht="14.25" customHeight="1">
      <c r="E909" s="55"/>
    </row>
    <row r="910" ht="14.25" customHeight="1">
      <c r="E910" s="55"/>
    </row>
    <row r="911" ht="14.25" customHeight="1">
      <c r="E911" s="55"/>
    </row>
    <row r="912" ht="14.25" customHeight="1">
      <c r="E912" s="55"/>
    </row>
    <row r="913" ht="14.25" customHeight="1">
      <c r="E913" s="55"/>
    </row>
    <row r="914" ht="14.25" customHeight="1">
      <c r="E914" s="55"/>
    </row>
    <row r="915" ht="14.25" customHeight="1">
      <c r="E915" s="55"/>
    </row>
    <row r="916" ht="14.25" customHeight="1">
      <c r="E916" s="55"/>
    </row>
    <row r="917" ht="14.25" customHeight="1">
      <c r="E917" s="55"/>
    </row>
    <row r="918" ht="14.25" customHeight="1">
      <c r="E918" s="55"/>
    </row>
    <row r="919" ht="14.25" customHeight="1">
      <c r="E919" s="55"/>
    </row>
    <row r="920" ht="14.25" customHeight="1">
      <c r="E920" s="55"/>
    </row>
    <row r="921" ht="14.25" customHeight="1">
      <c r="E921" s="55"/>
    </row>
    <row r="922" ht="14.25" customHeight="1">
      <c r="E922" s="55"/>
    </row>
    <row r="923" ht="14.25" customHeight="1">
      <c r="E923" s="55"/>
    </row>
    <row r="924" ht="14.25" customHeight="1">
      <c r="E924" s="55"/>
    </row>
    <row r="925" ht="14.25" customHeight="1">
      <c r="E925" s="55"/>
    </row>
    <row r="926" ht="14.25" customHeight="1">
      <c r="E926" s="55"/>
    </row>
    <row r="927" ht="14.25" customHeight="1">
      <c r="E927" s="55"/>
    </row>
    <row r="928" ht="14.25" customHeight="1">
      <c r="E928" s="55"/>
    </row>
    <row r="929" ht="14.25" customHeight="1">
      <c r="E929" s="55"/>
    </row>
    <row r="930" ht="14.25" customHeight="1">
      <c r="E930" s="55"/>
    </row>
    <row r="931" ht="14.25" customHeight="1">
      <c r="E931" s="55"/>
    </row>
    <row r="932" ht="14.25" customHeight="1">
      <c r="E932" s="55"/>
    </row>
    <row r="933" ht="14.25" customHeight="1">
      <c r="E933" s="55"/>
    </row>
    <row r="934" ht="14.25" customHeight="1">
      <c r="E934" s="55"/>
    </row>
    <row r="935" ht="14.25" customHeight="1">
      <c r="E935" s="55"/>
    </row>
    <row r="936" ht="14.25" customHeight="1">
      <c r="E936" s="55"/>
    </row>
    <row r="937" ht="14.25" customHeight="1">
      <c r="E937" s="55"/>
    </row>
    <row r="938" ht="14.25" customHeight="1">
      <c r="E938" s="55"/>
    </row>
    <row r="939" ht="14.25" customHeight="1">
      <c r="E939" s="55"/>
    </row>
    <row r="940" ht="14.25" customHeight="1">
      <c r="E940" s="55"/>
    </row>
    <row r="941" ht="14.25" customHeight="1">
      <c r="E941" s="55"/>
    </row>
    <row r="942" ht="14.25" customHeight="1">
      <c r="E942" s="55"/>
    </row>
    <row r="943" ht="14.25" customHeight="1">
      <c r="E943" s="55"/>
    </row>
    <row r="944" ht="14.25" customHeight="1">
      <c r="E944" s="55"/>
    </row>
    <row r="945" ht="14.25" customHeight="1">
      <c r="E945" s="55"/>
    </row>
    <row r="946" ht="14.25" customHeight="1">
      <c r="E946" s="55"/>
    </row>
    <row r="947" ht="14.25" customHeight="1">
      <c r="E947" s="55"/>
    </row>
    <row r="948" ht="14.25" customHeight="1">
      <c r="E948" s="55"/>
    </row>
    <row r="949" ht="14.25" customHeight="1">
      <c r="E949" s="55"/>
    </row>
    <row r="950" ht="14.25" customHeight="1">
      <c r="E950" s="55"/>
    </row>
    <row r="951" ht="14.25" customHeight="1">
      <c r="E951" s="55"/>
    </row>
    <row r="952" ht="14.25" customHeight="1">
      <c r="E952" s="55"/>
    </row>
    <row r="953" ht="14.25" customHeight="1">
      <c r="E953" s="55"/>
    </row>
    <row r="954" ht="14.25" customHeight="1">
      <c r="E954" s="55"/>
    </row>
    <row r="955" ht="14.25" customHeight="1">
      <c r="E955" s="55"/>
    </row>
    <row r="956" ht="14.25" customHeight="1">
      <c r="E956" s="55"/>
    </row>
    <row r="957" ht="14.25" customHeight="1">
      <c r="E957" s="55"/>
    </row>
    <row r="958" ht="14.25" customHeight="1">
      <c r="E958" s="55"/>
    </row>
    <row r="959" ht="14.25" customHeight="1">
      <c r="E959" s="55"/>
    </row>
    <row r="960" ht="14.25" customHeight="1">
      <c r="E960" s="55"/>
    </row>
    <row r="961" ht="14.25" customHeight="1">
      <c r="E961" s="55"/>
    </row>
    <row r="962" ht="14.25" customHeight="1">
      <c r="E962" s="55"/>
    </row>
    <row r="963" ht="14.25" customHeight="1">
      <c r="E963" s="55"/>
    </row>
    <row r="964" ht="14.25" customHeight="1">
      <c r="E964" s="55"/>
    </row>
    <row r="965" ht="14.25" customHeight="1">
      <c r="E965" s="55"/>
    </row>
    <row r="966" ht="14.25" customHeight="1">
      <c r="E966" s="55"/>
    </row>
    <row r="967" ht="14.25" customHeight="1">
      <c r="E967" s="55"/>
    </row>
    <row r="968" ht="14.25" customHeight="1">
      <c r="E968" s="55"/>
    </row>
    <row r="969" ht="14.25" customHeight="1">
      <c r="E969" s="55"/>
    </row>
    <row r="970" ht="14.25" customHeight="1">
      <c r="E970" s="55"/>
    </row>
    <row r="971" ht="14.25" customHeight="1">
      <c r="E971" s="55"/>
    </row>
    <row r="972" ht="14.25" customHeight="1">
      <c r="E972" s="55"/>
    </row>
    <row r="973" ht="14.25" customHeight="1">
      <c r="E973" s="55"/>
    </row>
    <row r="974" ht="14.25" customHeight="1">
      <c r="E974" s="55"/>
    </row>
    <row r="975" ht="14.25" customHeight="1">
      <c r="E975" s="55"/>
    </row>
    <row r="976" ht="14.25" customHeight="1">
      <c r="E976" s="55"/>
    </row>
    <row r="977" ht="14.25" customHeight="1">
      <c r="E977" s="55"/>
    </row>
    <row r="978" ht="14.25" customHeight="1">
      <c r="E978" s="55"/>
    </row>
    <row r="979" ht="14.25" customHeight="1">
      <c r="E979" s="55"/>
    </row>
    <row r="980" ht="14.25" customHeight="1">
      <c r="E980" s="55"/>
    </row>
    <row r="981" ht="14.25" customHeight="1">
      <c r="E981" s="55"/>
    </row>
    <row r="982" ht="14.25" customHeight="1">
      <c r="E982" s="55"/>
    </row>
    <row r="983" ht="14.25" customHeight="1">
      <c r="E983" s="55"/>
    </row>
    <row r="984" ht="14.25" customHeight="1">
      <c r="E984" s="55"/>
    </row>
    <row r="985" ht="14.25" customHeight="1">
      <c r="E985" s="55"/>
    </row>
    <row r="986" ht="14.25" customHeight="1">
      <c r="E986" s="55"/>
    </row>
    <row r="987" ht="14.25" customHeight="1">
      <c r="E987" s="55"/>
    </row>
    <row r="988" ht="14.25" customHeight="1">
      <c r="E988" s="55"/>
    </row>
    <row r="989" ht="14.25" customHeight="1">
      <c r="E989" s="55"/>
    </row>
    <row r="990" ht="14.25" customHeight="1">
      <c r="E990" s="55"/>
    </row>
    <row r="991" ht="14.25" customHeight="1">
      <c r="E991" s="55"/>
    </row>
    <row r="992" ht="14.25" customHeight="1">
      <c r="E992" s="55"/>
    </row>
    <row r="993" ht="14.25" customHeight="1">
      <c r="E993" s="55"/>
    </row>
    <row r="994" ht="14.25" customHeight="1">
      <c r="E994" s="55"/>
    </row>
    <row r="995" ht="14.25" customHeight="1">
      <c r="E995" s="55"/>
    </row>
    <row r="996" ht="14.25" customHeight="1">
      <c r="E996" s="55"/>
    </row>
    <row r="997" ht="14.25" customHeight="1">
      <c r="E997" s="55"/>
    </row>
    <row r="998" ht="14.25" customHeight="1">
      <c r="E998" s="55"/>
    </row>
    <row r="999" ht="14.25" customHeight="1">
      <c r="E999" s="55"/>
    </row>
    <row r="1000" ht="14.25" customHeight="1">
      <c r="E1000" s="55"/>
    </row>
  </sheetData>
  <autoFilter ref="$A$2:$H$30"/>
  <printOptions/>
  <pageMargins bottom="0.75" footer="0.0" header="0.0" left="0.7" right="0.7" top="0.75"/>
  <pageSetup orientation="landscape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4" width="10.71"/>
    <col customWidth="1" min="5" max="5" width="11.86"/>
    <col customWidth="1" min="6" max="6" width="13.29"/>
    <col customWidth="1" min="7" max="8" width="10.71"/>
    <col customWidth="1" min="9" max="9" width="12.71"/>
    <col customWidth="1" min="10" max="10" width="10.0"/>
    <col customWidth="1" min="11" max="11" width="10.71"/>
    <col customWidth="1" min="12" max="12" width="19.71"/>
    <col customWidth="1" min="13" max="13" width="24.57"/>
    <col customWidth="1" min="14" max="14" width="15.43"/>
    <col customWidth="1" min="15" max="26" width="10.71"/>
  </cols>
  <sheetData>
    <row r="1" ht="14.25" customHeight="1">
      <c r="A1" s="26" t="s">
        <v>884</v>
      </c>
      <c r="E1" s="55"/>
    </row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4"/>
    </row>
    <row r="3" ht="14.25" customHeight="1">
      <c r="A3" s="7" t="s">
        <v>10</v>
      </c>
      <c r="B3" s="26" t="s">
        <v>969</v>
      </c>
      <c r="C3" s="9"/>
      <c r="D3" s="9"/>
      <c r="E3" s="10">
        <v>31.53</v>
      </c>
      <c r="F3" s="12"/>
      <c r="G3" s="12"/>
      <c r="H3" s="13"/>
      <c r="I3" s="208" t="s">
        <v>970</v>
      </c>
      <c r="J3" s="15"/>
      <c r="K3" s="4"/>
    </row>
    <row r="4" ht="14.25" customHeight="1">
      <c r="A4" s="7" t="s">
        <v>16</v>
      </c>
      <c r="B4" s="49" t="s">
        <v>972</v>
      </c>
      <c r="C4" s="9"/>
      <c r="D4" s="9"/>
      <c r="E4" s="10">
        <v>7.28</v>
      </c>
      <c r="F4" s="12"/>
      <c r="G4" s="12"/>
      <c r="H4" s="13"/>
      <c r="I4" s="14" t="s">
        <v>183</v>
      </c>
      <c r="J4" s="15"/>
      <c r="K4" s="4"/>
    </row>
    <row r="5" ht="14.25" customHeight="1">
      <c r="A5" s="7" t="s">
        <v>20</v>
      </c>
      <c r="B5" s="49" t="s">
        <v>974</v>
      </c>
      <c r="C5" s="9"/>
      <c r="D5" s="9"/>
      <c r="E5" s="10">
        <v>14.714</v>
      </c>
      <c r="F5" s="12"/>
      <c r="G5" s="12"/>
      <c r="H5" s="13"/>
      <c r="I5" s="14" t="s">
        <v>183</v>
      </c>
      <c r="J5" s="15"/>
      <c r="K5" s="4"/>
    </row>
    <row r="6" ht="14.25" customHeight="1">
      <c r="A6" s="7" t="s">
        <v>24</v>
      </c>
      <c r="B6" s="49" t="s">
        <v>975</v>
      </c>
      <c r="C6" s="9"/>
      <c r="D6" s="9"/>
      <c r="E6" s="10">
        <v>250.85</v>
      </c>
      <c r="F6" s="12"/>
      <c r="G6" s="12"/>
      <c r="H6" s="13"/>
      <c r="I6" s="14" t="s">
        <v>183</v>
      </c>
      <c r="J6" s="15"/>
      <c r="K6" s="5"/>
    </row>
    <row r="7" ht="14.25" customHeight="1">
      <c r="A7" s="7" t="s">
        <v>25</v>
      </c>
      <c r="B7" s="49" t="s">
        <v>976</v>
      </c>
      <c r="C7" s="9"/>
      <c r="D7" s="9"/>
      <c r="E7" s="205">
        <v>60.714</v>
      </c>
      <c r="F7" s="12"/>
      <c r="G7" s="12"/>
      <c r="H7" s="13"/>
      <c r="I7" s="14" t="s">
        <v>970</v>
      </c>
      <c r="J7" s="15"/>
      <c r="K7" s="5"/>
    </row>
    <row r="8" ht="14.25" customHeight="1">
      <c r="A8" s="7" t="s">
        <v>28</v>
      </c>
      <c r="B8" s="49" t="s">
        <v>978</v>
      </c>
      <c r="C8" s="9"/>
      <c r="D8" s="9"/>
      <c r="E8" s="10">
        <v>30.42</v>
      </c>
      <c r="F8" s="36"/>
      <c r="G8" s="12"/>
      <c r="H8" s="13"/>
      <c r="I8" s="14" t="s">
        <v>970</v>
      </c>
      <c r="J8" s="15"/>
      <c r="K8" s="5"/>
      <c r="P8" s="19"/>
    </row>
    <row r="9" ht="14.25" customHeight="1">
      <c r="A9" s="7" t="s">
        <v>32</v>
      </c>
      <c r="B9" s="49" t="s">
        <v>979</v>
      </c>
      <c r="C9" s="9"/>
      <c r="D9" s="9"/>
      <c r="E9" s="10">
        <v>46.28</v>
      </c>
      <c r="F9" s="36"/>
      <c r="G9" s="12"/>
      <c r="H9" s="13"/>
      <c r="I9" s="14" t="s">
        <v>970</v>
      </c>
      <c r="J9" s="15"/>
      <c r="K9" s="5"/>
      <c r="P9" s="19"/>
    </row>
    <row r="10" ht="14.25" customHeight="1">
      <c r="A10" s="7" t="s">
        <v>34</v>
      </c>
      <c r="B10" s="49" t="s">
        <v>980</v>
      </c>
      <c r="C10" s="9"/>
      <c r="D10" s="9"/>
      <c r="E10" s="10">
        <v>57.14</v>
      </c>
      <c r="F10" s="12"/>
      <c r="G10" s="12"/>
      <c r="H10" s="13"/>
      <c r="I10" s="14" t="s">
        <v>970</v>
      </c>
      <c r="J10" s="15"/>
      <c r="K10" s="5"/>
      <c r="P10" s="19"/>
    </row>
    <row r="11" ht="14.25" customHeight="1">
      <c r="A11" s="7" t="s">
        <v>36</v>
      </c>
      <c r="B11" s="49" t="s">
        <v>971</v>
      </c>
      <c r="C11" s="9"/>
      <c r="D11" s="9"/>
      <c r="E11" s="92">
        <v>56.0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49" t="s">
        <v>973</v>
      </c>
      <c r="C12" s="9"/>
      <c r="D12" s="9"/>
      <c r="E12" s="10">
        <v>58.85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49" t="s">
        <v>981</v>
      </c>
      <c r="C13" s="9"/>
      <c r="D13" s="9"/>
      <c r="E13" s="10">
        <v>28.85</v>
      </c>
      <c r="F13" s="36"/>
      <c r="G13" s="12"/>
      <c r="H13" s="13"/>
      <c r="I13" s="14" t="s">
        <v>183</v>
      </c>
      <c r="J13" s="15"/>
      <c r="P13" s="19"/>
    </row>
    <row r="14" ht="14.25" customHeight="1">
      <c r="A14" s="7" t="s">
        <v>46</v>
      </c>
      <c r="B14" s="49" t="s">
        <v>982</v>
      </c>
      <c r="C14" s="9"/>
      <c r="D14" s="9"/>
      <c r="E14" s="10">
        <v>110.857</v>
      </c>
      <c r="F14" s="36"/>
      <c r="G14" s="20"/>
      <c r="H14" s="13"/>
      <c r="I14" s="14" t="s">
        <v>970</v>
      </c>
      <c r="J14" s="15"/>
      <c r="P14" s="19"/>
    </row>
    <row r="15" ht="14.25" customHeight="1">
      <c r="A15" s="7" t="s">
        <v>50</v>
      </c>
      <c r="B15" s="49" t="s">
        <v>984</v>
      </c>
      <c r="C15" s="9"/>
      <c r="D15" s="9"/>
      <c r="E15" s="205">
        <v>91.14</v>
      </c>
      <c r="F15" s="36"/>
      <c r="G15" s="20"/>
      <c r="H15" s="13"/>
      <c r="I15" s="14" t="s">
        <v>970</v>
      </c>
      <c r="J15" s="15"/>
    </row>
    <row r="16" ht="14.25" customHeight="1">
      <c r="A16" s="7" t="s">
        <v>52</v>
      </c>
      <c r="B16" s="49" t="s">
        <v>891</v>
      </c>
      <c r="C16" s="9"/>
      <c r="D16" s="9"/>
      <c r="E16" s="10">
        <v>60.85</v>
      </c>
      <c r="F16" s="36"/>
      <c r="G16" s="12"/>
      <c r="H16" s="13"/>
      <c r="I16" s="14" t="s">
        <v>183</v>
      </c>
      <c r="J16" s="15"/>
    </row>
    <row r="17" ht="14.25" customHeight="1">
      <c r="A17" s="7" t="s">
        <v>54</v>
      </c>
      <c r="B17" s="49" t="s">
        <v>985</v>
      </c>
      <c r="C17" s="9"/>
      <c r="D17" s="9"/>
      <c r="E17" s="10">
        <v>81.57</v>
      </c>
      <c r="F17" s="36"/>
      <c r="G17" s="12"/>
      <c r="H17" s="13"/>
      <c r="I17" s="14" t="s">
        <v>970</v>
      </c>
      <c r="J17" s="15"/>
    </row>
    <row r="18" ht="14.25" customHeight="1">
      <c r="A18" s="7" t="s">
        <v>56</v>
      </c>
      <c r="C18" s="9"/>
      <c r="D18" s="9"/>
      <c r="E18" s="10"/>
      <c r="F18" s="36"/>
      <c r="G18" s="12"/>
      <c r="H18" s="13"/>
      <c r="I18" s="14" t="s">
        <v>183</v>
      </c>
      <c r="J18" s="15"/>
    </row>
    <row r="19" ht="14.25" customHeight="1">
      <c r="A19" s="7" t="s">
        <v>57</v>
      </c>
      <c r="B19" s="49" t="s">
        <v>977</v>
      </c>
      <c r="C19" s="9"/>
      <c r="D19" s="9"/>
      <c r="E19" s="10">
        <v>48.57</v>
      </c>
      <c r="F19" s="12"/>
      <c r="G19" s="12"/>
      <c r="H19" s="13"/>
      <c r="I19" s="14" t="s">
        <v>183</v>
      </c>
      <c r="J19" s="15"/>
    </row>
    <row r="20" ht="14.25" customHeight="1">
      <c r="A20" s="7" t="s">
        <v>60</v>
      </c>
      <c r="B20" s="49" t="s">
        <v>983</v>
      </c>
      <c r="C20" s="9"/>
      <c r="D20" s="7"/>
      <c r="E20" s="10">
        <v>81.0</v>
      </c>
      <c r="F20" s="36"/>
      <c r="G20" s="20"/>
      <c r="H20" s="13"/>
      <c r="I20" s="14" t="s">
        <v>970</v>
      </c>
      <c r="J20" s="15"/>
    </row>
    <row r="21" ht="14.25" customHeight="1">
      <c r="A21" s="7" t="s">
        <v>63</v>
      </c>
      <c r="B21" s="49" t="s">
        <v>986</v>
      </c>
      <c r="C21" s="9"/>
      <c r="D21" s="9"/>
      <c r="E21" s="10">
        <v>103.0</v>
      </c>
      <c r="F21" s="12"/>
      <c r="G21" s="12"/>
      <c r="H21" s="13"/>
      <c r="I21" s="14" t="s">
        <v>970</v>
      </c>
      <c r="J21" s="15"/>
    </row>
    <row r="22" ht="14.25" customHeight="1">
      <c r="A22" s="7" t="s">
        <v>66</v>
      </c>
      <c r="B22" s="49" t="s">
        <v>987</v>
      </c>
      <c r="C22" s="9"/>
      <c r="D22" s="7"/>
      <c r="E22" s="10">
        <v>149.14</v>
      </c>
      <c r="F22" s="12"/>
      <c r="G22" s="12"/>
      <c r="H22" s="13"/>
      <c r="I22" s="14" t="s">
        <v>183</v>
      </c>
      <c r="J22" s="15"/>
    </row>
    <row r="23" ht="14.25" customHeight="1">
      <c r="A23" s="7" t="s">
        <v>68</v>
      </c>
      <c r="B23" s="49" t="s">
        <v>988</v>
      </c>
      <c r="C23" s="9"/>
      <c r="D23" s="9"/>
      <c r="E23" s="10">
        <v>246.57</v>
      </c>
      <c r="F23" s="12"/>
      <c r="G23" s="12"/>
      <c r="H23" s="13"/>
      <c r="I23" s="14" t="s">
        <v>970</v>
      </c>
      <c r="J23" s="15"/>
    </row>
    <row r="24" ht="14.25" customHeight="1">
      <c r="A24" s="7" t="s">
        <v>70</v>
      </c>
      <c r="B24" s="49" t="s">
        <v>965</v>
      </c>
      <c r="C24" s="9"/>
      <c r="D24" s="9"/>
      <c r="E24" s="10">
        <v>98.28</v>
      </c>
      <c r="F24" s="12"/>
      <c r="G24" s="12"/>
      <c r="H24" s="13"/>
      <c r="I24" s="14" t="s">
        <v>183</v>
      </c>
      <c r="J24" s="15"/>
    </row>
    <row r="25" ht="14.25" customHeight="1">
      <c r="A25" s="7" t="s">
        <v>71</v>
      </c>
      <c r="B25" s="49" t="s">
        <v>990</v>
      </c>
      <c r="C25" s="9"/>
      <c r="D25" s="7"/>
      <c r="E25" s="10">
        <v>152.3</v>
      </c>
      <c r="F25" s="12"/>
      <c r="G25" s="12"/>
      <c r="H25" s="13"/>
      <c r="I25" s="14" t="s">
        <v>183</v>
      </c>
      <c r="J25" s="15"/>
      <c r="N25" s="17"/>
    </row>
    <row r="26" ht="14.25" customHeight="1">
      <c r="A26" s="7" t="s">
        <v>75</v>
      </c>
      <c r="B26" s="49" t="s">
        <v>991</v>
      </c>
      <c r="C26" s="9"/>
      <c r="D26" s="9"/>
      <c r="E26" s="10">
        <v>160.2</v>
      </c>
      <c r="F26" s="12"/>
      <c r="G26" s="12"/>
      <c r="H26" s="13"/>
      <c r="I26" s="14" t="s">
        <v>970</v>
      </c>
      <c r="J26" s="15"/>
      <c r="N26" s="17"/>
    </row>
    <row r="27" ht="14.25" customHeight="1">
      <c r="A27" s="7" t="s">
        <v>76</v>
      </c>
      <c r="B27" s="49" t="s">
        <v>992</v>
      </c>
      <c r="C27" s="9"/>
      <c r="D27" s="9"/>
      <c r="E27" s="10">
        <v>178.4</v>
      </c>
      <c r="F27" s="12"/>
      <c r="G27" s="12"/>
      <c r="H27" s="13"/>
      <c r="I27" s="14" t="s">
        <v>183</v>
      </c>
      <c r="J27" s="15"/>
      <c r="N27" s="17"/>
    </row>
    <row r="28" ht="14.25" customHeight="1">
      <c r="A28" s="9" t="s">
        <v>380</v>
      </c>
      <c r="B28" s="49" t="s">
        <v>993</v>
      </c>
      <c r="C28" s="9"/>
      <c r="D28" s="9"/>
      <c r="E28" s="10">
        <v>217.8</v>
      </c>
      <c r="F28" s="12"/>
      <c r="G28" s="12"/>
      <c r="H28" s="13"/>
      <c r="I28" s="14"/>
      <c r="N28" s="17"/>
    </row>
    <row r="29" ht="14.25" customHeight="1">
      <c r="A29" s="9"/>
      <c r="B29" s="49" t="s">
        <v>994</v>
      </c>
      <c r="C29" s="9"/>
      <c r="D29" s="7"/>
      <c r="E29" s="10">
        <v>583.2</v>
      </c>
      <c r="F29" s="12"/>
      <c r="G29" s="12"/>
      <c r="H29" s="13"/>
      <c r="I29" s="14"/>
      <c r="N29" s="17"/>
    </row>
    <row r="30" ht="14.25" customHeight="1">
      <c r="A30" s="9"/>
      <c r="B30" s="49"/>
      <c r="C30" s="9"/>
      <c r="D30" s="7"/>
      <c r="E30" s="10"/>
      <c r="F30" s="12"/>
      <c r="G30" s="12"/>
      <c r="H30" s="13"/>
      <c r="I30" s="14"/>
      <c r="N30" s="17"/>
    </row>
    <row r="31" ht="14.25" customHeight="1">
      <c r="A31" s="9" t="s">
        <v>77</v>
      </c>
      <c r="B31" s="49"/>
      <c r="C31" s="9"/>
      <c r="D31" s="7"/>
      <c r="E31" s="10"/>
      <c r="F31" s="12"/>
      <c r="G31" s="12"/>
      <c r="H31" s="13"/>
      <c r="I31" s="14"/>
      <c r="N31" s="17"/>
    </row>
    <row r="32" ht="14.25" customHeight="1">
      <c r="E32" s="209">
        <f>SUM(E3:E31)</f>
        <v>3005.505</v>
      </c>
      <c r="N32" s="17"/>
    </row>
    <row r="33" ht="14.25" customHeight="1">
      <c r="B33" s="28"/>
      <c r="D33" s="29"/>
      <c r="E33" s="55"/>
      <c r="N33" s="17"/>
    </row>
    <row r="34" ht="14.25" customHeight="1">
      <c r="B34" s="28"/>
      <c r="D34" s="28"/>
      <c r="E34" s="55"/>
      <c r="N34" s="17"/>
    </row>
    <row r="35" ht="14.25" customHeight="1">
      <c r="B35" s="28"/>
      <c r="D35" s="29"/>
      <c r="E35" s="55"/>
      <c r="N35" s="17"/>
    </row>
    <row r="36" ht="14.25" customHeight="1">
      <c r="B36" s="28"/>
      <c r="D36" s="28"/>
      <c r="E36" s="55"/>
      <c r="N36" s="17"/>
    </row>
    <row r="37" ht="14.25" customHeight="1">
      <c r="B37" s="28" t="s">
        <v>89</v>
      </c>
      <c r="D37" s="29">
        <v>3.0</v>
      </c>
      <c r="N37" s="17"/>
    </row>
    <row r="38" ht="14.25" customHeight="1">
      <c r="B38" s="28" t="s">
        <v>90</v>
      </c>
      <c r="D38" s="29">
        <v>1.0</v>
      </c>
      <c r="N38" s="17"/>
    </row>
    <row r="39" ht="14.25" customHeight="1">
      <c r="B39" s="28" t="s">
        <v>91</v>
      </c>
      <c r="D39" s="29">
        <v>2.0</v>
      </c>
      <c r="N39" s="17"/>
    </row>
    <row r="40" ht="14.25" customHeight="1">
      <c r="B40" s="28" t="s">
        <v>92</v>
      </c>
      <c r="D40" s="30">
        <f>+D39*D38*D37</f>
        <v>6</v>
      </c>
      <c r="N40" s="17"/>
    </row>
    <row r="41" ht="14.25" customHeight="1">
      <c r="B41" s="28" t="s">
        <v>93</v>
      </c>
      <c r="D41" s="30">
        <f>+D40*3600</f>
        <v>21600</v>
      </c>
      <c r="N41" s="17"/>
    </row>
    <row r="42" ht="14.25" customHeight="1">
      <c r="B42" s="28" t="s">
        <v>4</v>
      </c>
      <c r="D42" s="31">
        <f>E32</f>
        <v>3005.505</v>
      </c>
    </row>
    <row r="43" ht="14.25" customHeight="1">
      <c r="B43" s="28" t="s">
        <v>94</v>
      </c>
      <c r="D43" s="32">
        <f>+D41/D42</f>
        <v>7.1868122</v>
      </c>
      <c r="E43" s="28" t="s">
        <v>95</v>
      </c>
      <c r="F43" s="6">
        <f>D43*0.9</f>
        <v>6.46813098</v>
      </c>
    </row>
    <row r="44" ht="14.25" customHeight="1">
      <c r="B44" s="28"/>
      <c r="D44" s="28"/>
    </row>
    <row r="45" ht="14.25" customHeight="1">
      <c r="B45" s="28" t="s">
        <v>96</v>
      </c>
      <c r="D45" s="28" t="s">
        <v>97</v>
      </c>
    </row>
    <row r="46" ht="14.25" customHeight="1">
      <c r="B46" s="28" t="s">
        <v>98</v>
      </c>
      <c r="D46" s="29">
        <v>105.9</v>
      </c>
    </row>
    <row r="47" ht="14.25" customHeight="1">
      <c r="B47" s="28" t="s">
        <v>99</v>
      </c>
      <c r="D47" s="29">
        <f>D46*D37</f>
        <v>317.7</v>
      </c>
    </row>
    <row r="48" ht="14.25" customHeight="1">
      <c r="B48" s="28" t="s">
        <v>95</v>
      </c>
      <c r="D48" s="33">
        <f>+D41/D47</f>
        <v>67.98866856</v>
      </c>
    </row>
    <row r="49" ht="14.25" customHeight="1">
      <c r="B49" s="28"/>
      <c r="D49" s="28"/>
    </row>
    <row r="50" ht="14.25" customHeight="1">
      <c r="B50" s="28" t="s">
        <v>100</v>
      </c>
      <c r="D50" s="33">
        <f>+D48*0.85</f>
        <v>57.79036827</v>
      </c>
    </row>
    <row r="51" ht="14.25" customHeight="1">
      <c r="E51" s="55"/>
    </row>
    <row r="52" ht="14.25" customHeight="1">
      <c r="E52" s="55"/>
    </row>
    <row r="53" ht="14.25" customHeight="1">
      <c r="E53" s="55"/>
    </row>
    <row r="54" ht="14.25" customHeight="1">
      <c r="E54" s="55"/>
    </row>
    <row r="55" ht="14.25" customHeight="1">
      <c r="E55" s="55"/>
    </row>
    <row r="56" ht="14.25" customHeight="1">
      <c r="E56" s="55"/>
    </row>
    <row r="57" ht="14.25" customHeight="1">
      <c r="E57" s="55"/>
    </row>
    <row r="58" ht="14.25" customHeight="1">
      <c r="E58" s="55"/>
    </row>
    <row r="59" ht="14.25" customHeight="1">
      <c r="E59" s="55"/>
    </row>
    <row r="60" ht="14.25" customHeight="1">
      <c r="E60" s="55"/>
    </row>
    <row r="61" ht="14.25" customHeight="1">
      <c r="E61" s="55"/>
    </row>
    <row r="62" ht="14.25" customHeight="1">
      <c r="E62" s="55"/>
    </row>
    <row r="63" ht="14.25" customHeight="1">
      <c r="E63" s="55"/>
    </row>
    <row r="64" ht="14.25" customHeight="1">
      <c r="E64" s="55"/>
    </row>
    <row r="65" ht="14.25" customHeight="1">
      <c r="E65" s="55"/>
    </row>
    <row r="66" ht="14.25" customHeight="1">
      <c r="E66" s="55"/>
    </row>
    <row r="67" ht="14.25" customHeight="1">
      <c r="E67" s="55"/>
    </row>
    <row r="68" ht="14.25" customHeight="1">
      <c r="E68" s="55"/>
    </row>
    <row r="69" ht="14.25" customHeight="1">
      <c r="E69" s="55"/>
    </row>
    <row r="70" ht="14.25" customHeight="1">
      <c r="E70" s="55"/>
    </row>
    <row r="71" ht="14.25" customHeight="1">
      <c r="E71" s="55"/>
    </row>
    <row r="72" ht="14.25" customHeight="1">
      <c r="E72" s="55"/>
    </row>
    <row r="73" ht="14.25" customHeight="1">
      <c r="E73" s="55"/>
    </row>
    <row r="74" ht="14.25" customHeight="1">
      <c r="E74" s="55"/>
    </row>
    <row r="75" ht="14.25" customHeight="1">
      <c r="E75" s="55"/>
    </row>
    <row r="76" ht="14.25" customHeight="1">
      <c r="E76" s="55"/>
    </row>
    <row r="77" ht="14.25" customHeight="1">
      <c r="E77" s="55"/>
    </row>
    <row r="78" ht="14.25" customHeight="1">
      <c r="E78" s="55"/>
    </row>
    <row r="79" ht="14.25" customHeight="1">
      <c r="E79" s="55"/>
    </row>
    <row r="80" ht="14.25" customHeight="1">
      <c r="E80" s="55"/>
    </row>
    <row r="81" ht="14.25" customHeight="1">
      <c r="E81" s="55"/>
    </row>
    <row r="82" ht="14.25" customHeight="1">
      <c r="E82" s="55"/>
    </row>
    <row r="83" ht="14.25" customHeight="1">
      <c r="E83" s="55"/>
    </row>
    <row r="84" ht="14.25" customHeight="1">
      <c r="E84" s="55"/>
    </row>
    <row r="85" ht="14.25" customHeight="1">
      <c r="E85" s="55"/>
    </row>
    <row r="86" ht="14.25" customHeight="1">
      <c r="E86" s="55"/>
    </row>
    <row r="87" ht="14.25" customHeight="1">
      <c r="E87" s="55"/>
    </row>
    <row r="88" ht="14.25" customHeight="1">
      <c r="E88" s="55"/>
    </row>
    <row r="89" ht="14.25" customHeight="1">
      <c r="E89" s="55"/>
    </row>
    <row r="90" ht="14.25" customHeight="1">
      <c r="E90" s="55"/>
    </row>
    <row r="91" ht="14.25" customHeight="1">
      <c r="E91" s="55"/>
    </row>
    <row r="92" ht="14.25" customHeight="1">
      <c r="E92" s="55"/>
    </row>
    <row r="93" ht="14.25" customHeight="1">
      <c r="E93" s="55"/>
    </row>
    <row r="94" ht="14.25" customHeight="1">
      <c r="E94" s="55"/>
    </row>
    <row r="95" ht="14.25" customHeight="1">
      <c r="E95" s="55"/>
    </row>
    <row r="96" ht="14.25" customHeight="1">
      <c r="E96" s="55"/>
    </row>
    <row r="97" ht="14.25" customHeight="1">
      <c r="E97" s="55"/>
    </row>
    <row r="98" ht="14.25" customHeight="1">
      <c r="E98" s="55"/>
    </row>
    <row r="99" ht="14.25" customHeight="1">
      <c r="E99" s="55"/>
    </row>
    <row r="100" ht="14.25" customHeight="1">
      <c r="E100" s="55"/>
    </row>
    <row r="101" ht="14.25" customHeight="1">
      <c r="E101" s="55"/>
    </row>
    <row r="102" ht="14.25" customHeight="1">
      <c r="E102" s="55"/>
    </row>
    <row r="103" ht="14.25" customHeight="1">
      <c r="E103" s="55"/>
    </row>
    <row r="104" ht="14.25" customHeight="1">
      <c r="E104" s="55"/>
    </row>
    <row r="105" ht="14.25" customHeight="1">
      <c r="E105" s="55"/>
    </row>
    <row r="106" ht="14.25" customHeight="1">
      <c r="E106" s="55"/>
    </row>
    <row r="107" ht="14.25" customHeight="1">
      <c r="E107" s="55"/>
    </row>
    <row r="108" ht="14.25" customHeight="1">
      <c r="E108" s="55"/>
    </row>
    <row r="109" ht="14.25" customHeight="1">
      <c r="E109" s="55"/>
    </row>
    <row r="110" ht="14.25" customHeight="1">
      <c r="E110" s="55"/>
    </row>
    <row r="111" ht="14.25" customHeight="1">
      <c r="E111" s="55"/>
    </row>
    <row r="112" ht="14.25" customHeight="1">
      <c r="E112" s="55"/>
    </row>
    <row r="113" ht="14.25" customHeight="1">
      <c r="E113" s="55"/>
    </row>
    <row r="114" ht="14.25" customHeight="1">
      <c r="E114" s="55"/>
    </row>
    <row r="115" ht="14.25" customHeight="1">
      <c r="E115" s="55"/>
    </row>
    <row r="116" ht="14.25" customHeight="1">
      <c r="E116" s="55"/>
    </row>
    <row r="117" ht="14.25" customHeight="1">
      <c r="E117" s="55"/>
    </row>
    <row r="118" ht="14.25" customHeight="1">
      <c r="E118" s="55"/>
    </row>
    <row r="119" ht="14.25" customHeight="1">
      <c r="E119" s="55"/>
    </row>
    <row r="120" ht="14.25" customHeight="1">
      <c r="E120" s="55"/>
    </row>
    <row r="121" ht="14.25" customHeight="1">
      <c r="E121" s="55"/>
    </row>
    <row r="122" ht="14.25" customHeight="1">
      <c r="E122" s="55"/>
    </row>
    <row r="123" ht="14.25" customHeight="1">
      <c r="E123" s="55"/>
    </row>
    <row r="124" ht="14.25" customHeight="1">
      <c r="E124" s="55"/>
    </row>
    <row r="125" ht="14.25" customHeight="1">
      <c r="E125" s="55"/>
    </row>
    <row r="126" ht="14.25" customHeight="1">
      <c r="E126" s="55"/>
    </row>
    <row r="127" ht="14.25" customHeight="1">
      <c r="E127" s="55"/>
    </row>
    <row r="128" ht="14.25" customHeight="1">
      <c r="E128" s="55"/>
    </row>
    <row r="129" ht="14.25" customHeight="1">
      <c r="E129" s="55"/>
    </row>
    <row r="130" ht="14.25" customHeight="1">
      <c r="E130" s="55"/>
    </row>
    <row r="131" ht="14.25" customHeight="1">
      <c r="E131" s="55"/>
    </row>
    <row r="132" ht="14.25" customHeight="1">
      <c r="E132" s="55"/>
    </row>
    <row r="133" ht="14.25" customHeight="1">
      <c r="E133" s="55"/>
    </row>
    <row r="134" ht="14.25" customHeight="1">
      <c r="E134" s="55"/>
    </row>
    <row r="135" ht="14.25" customHeight="1">
      <c r="E135" s="55"/>
    </row>
    <row r="136" ht="14.25" customHeight="1">
      <c r="E136" s="55"/>
    </row>
    <row r="137" ht="14.25" customHeight="1">
      <c r="E137" s="55"/>
    </row>
    <row r="138" ht="14.25" customHeight="1">
      <c r="E138" s="55"/>
    </row>
    <row r="139" ht="14.25" customHeight="1">
      <c r="E139" s="55"/>
    </row>
    <row r="140" ht="14.25" customHeight="1">
      <c r="E140" s="55"/>
    </row>
    <row r="141" ht="14.25" customHeight="1">
      <c r="E141" s="55"/>
    </row>
    <row r="142" ht="14.25" customHeight="1">
      <c r="E142" s="55"/>
    </row>
    <row r="143" ht="14.25" customHeight="1">
      <c r="E143" s="55"/>
    </row>
    <row r="144" ht="14.25" customHeight="1">
      <c r="E144" s="55"/>
    </row>
    <row r="145" ht="14.25" customHeight="1">
      <c r="E145" s="55"/>
    </row>
    <row r="146" ht="14.25" customHeight="1">
      <c r="E146" s="55"/>
    </row>
    <row r="147" ht="14.25" customHeight="1">
      <c r="E147" s="55"/>
    </row>
    <row r="148" ht="14.25" customHeight="1">
      <c r="E148" s="55"/>
    </row>
    <row r="149" ht="14.25" customHeight="1">
      <c r="E149" s="55"/>
    </row>
    <row r="150" ht="14.25" customHeight="1">
      <c r="E150" s="55"/>
    </row>
    <row r="151" ht="14.25" customHeight="1">
      <c r="E151" s="55"/>
    </row>
    <row r="152" ht="14.25" customHeight="1">
      <c r="E152" s="55"/>
    </row>
    <row r="153" ht="14.25" customHeight="1">
      <c r="E153" s="55"/>
    </row>
    <row r="154" ht="14.25" customHeight="1">
      <c r="E154" s="55"/>
    </row>
    <row r="155" ht="14.25" customHeight="1">
      <c r="E155" s="55"/>
    </row>
    <row r="156" ht="14.25" customHeight="1">
      <c r="E156" s="55"/>
    </row>
    <row r="157" ht="14.25" customHeight="1">
      <c r="E157" s="55"/>
    </row>
    <row r="158" ht="14.25" customHeight="1">
      <c r="E158" s="55"/>
    </row>
    <row r="159" ht="14.25" customHeight="1">
      <c r="E159" s="55"/>
    </row>
    <row r="160" ht="14.25" customHeight="1">
      <c r="E160" s="55"/>
    </row>
    <row r="161" ht="14.25" customHeight="1">
      <c r="E161" s="55"/>
    </row>
    <row r="162" ht="14.25" customHeight="1">
      <c r="E162" s="55"/>
    </row>
    <row r="163" ht="14.25" customHeight="1">
      <c r="E163" s="55"/>
    </row>
    <row r="164" ht="14.25" customHeight="1">
      <c r="E164" s="55"/>
    </row>
    <row r="165" ht="14.25" customHeight="1">
      <c r="E165" s="55"/>
    </row>
    <row r="166" ht="14.25" customHeight="1">
      <c r="E166" s="55"/>
    </row>
    <row r="167" ht="14.25" customHeight="1">
      <c r="E167" s="55"/>
    </row>
    <row r="168" ht="14.25" customHeight="1">
      <c r="E168" s="55"/>
    </row>
    <row r="169" ht="14.25" customHeight="1">
      <c r="E169" s="55"/>
    </row>
    <row r="170" ht="14.25" customHeight="1">
      <c r="E170" s="55"/>
    </row>
    <row r="171" ht="14.25" customHeight="1">
      <c r="E171" s="55"/>
    </row>
    <row r="172" ht="14.25" customHeight="1">
      <c r="E172" s="55"/>
    </row>
    <row r="173" ht="14.25" customHeight="1">
      <c r="E173" s="55"/>
    </row>
    <row r="174" ht="14.25" customHeight="1">
      <c r="E174" s="55"/>
    </row>
    <row r="175" ht="14.25" customHeight="1">
      <c r="E175" s="55"/>
    </row>
    <row r="176" ht="14.25" customHeight="1">
      <c r="E176" s="55"/>
    </row>
    <row r="177" ht="14.25" customHeight="1">
      <c r="E177" s="55"/>
    </row>
    <row r="178" ht="14.25" customHeight="1">
      <c r="E178" s="55"/>
    </row>
    <row r="179" ht="14.25" customHeight="1">
      <c r="E179" s="55"/>
    </row>
    <row r="180" ht="14.25" customHeight="1">
      <c r="E180" s="55"/>
    </row>
    <row r="181" ht="14.25" customHeight="1">
      <c r="E181" s="55"/>
    </row>
    <row r="182" ht="14.25" customHeight="1">
      <c r="E182" s="55"/>
    </row>
    <row r="183" ht="14.25" customHeight="1">
      <c r="E183" s="55"/>
    </row>
    <row r="184" ht="14.25" customHeight="1">
      <c r="E184" s="55"/>
    </row>
    <row r="185" ht="14.25" customHeight="1">
      <c r="E185" s="55"/>
    </row>
    <row r="186" ht="14.25" customHeight="1">
      <c r="E186" s="55"/>
    </row>
    <row r="187" ht="14.25" customHeight="1">
      <c r="E187" s="55"/>
    </row>
    <row r="188" ht="14.25" customHeight="1">
      <c r="E188" s="55"/>
    </row>
    <row r="189" ht="14.25" customHeight="1">
      <c r="E189" s="55"/>
    </row>
    <row r="190" ht="14.25" customHeight="1">
      <c r="E190" s="55"/>
    </row>
    <row r="191" ht="14.25" customHeight="1">
      <c r="E191" s="55"/>
    </row>
    <row r="192" ht="14.25" customHeight="1">
      <c r="E192" s="55"/>
    </row>
    <row r="193" ht="14.25" customHeight="1">
      <c r="E193" s="55"/>
    </row>
    <row r="194" ht="14.25" customHeight="1">
      <c r="E194" s="55"/>
    </row>
    <row r="195" ht="14.25" customHeight="1">
      <c r="E195" s="55"/>
    </row>
    <row r="196" ht="14.25" customHeight="1">
      <c r="E196" s="55"/>
    </row>
    <row r="197" ht="14.25" customHeight="1">
      <c r="E197" s="55"/>
    </row>
    <row r="198" ht="14.25" customHeight="1">
      <c r="E198" s="55"/>
    </row>
    <row r="199" ht="14.25" customHeight="1">
      <c r="E199" s="55"/>
    </row>
    <row r="200" ht="14.25" customHeight="1">
      <c r="E200" s="55"/>
    </row>
    <row r="201" ht="14.25" customHeight="1">
      <c r="E201" s="55"/>
    </row>
    <row r="202" ht="14.25" customHeight="1">
      <c r="E202" s="55"/>
    </row>
    <row r="203" ht="14.25" customHeight="1">
      <c r="E203" s="55"/>
    </row>
    <row r="204" ht="14.25" customHeight="1">
      <c r="E204" s="55"/>
    </row>
    <row r="205" ht="14.25" customHeight="1">
      <c r="E205" s="55"/>
    </row>
    <row r="206" ht="14.25" customHeight="1">
      <c r="E206" s="55"/>
    </row>
    <row r="207" ht="14.25" customHeight="1">
      <c r="E207" s="55"/>
    </row>
    <row r="208" ht="14.25" customHeight="1">
      <c r="E208" s="55"/>
    </row>
    <row r="209" ht="14.25" customHeight="1">
      <c r="E209" s="55"/>
    </row>
    <row r="210" ht="14.25" customHeight="1">
      <c r="E210" s="55"/>
    </row>
    <row r="211" ht="14.25" customHeight="1">
      <c r="E211" s="55"/>
    </row>
    <row r="212" ht="14.25" customHeight="1">
      <c r="E212" s="55"/>
    </row>
    <row r="213" ht="14.25" customHeight="1">
      <c r="E213" s="55"/>
    </row>
    <row r="214" ht="14.25" customHeight="1">
      <c r="E214" s="55"/>
    </row>
    <row r="215" ht="14.25" customHeight="1">
      <c r="E215" s="55"/>
    </row>
    <row r="216" ht="14.25" customHeight="1">
      <c r="E216" s="55"/>
    </row>
    <row r="217" ht="14.25" customHeight="1">
      <c r="E217" s="55"/>
    </row>
    <row r="218" ht="14.25" customHeight="1">
      <c r="E218" s="55"/>
    </row>
    <row r="219" ht="14.25" customHeight="1">
      <c r="E219" s="55"/>
    </row>
    <row r="220" ht="14.25" customHeight="1">
      <c r="E220" s="55"/>
    </row>
    <row r="221" ht="14.25" customHeight="1">
      <c r="E221" s="55"/>
    </row>
    <row r="222" ht="14.25" customHeight="1">
      <c r="E222" s="55"/>
    </row>
    <row r="223" ht="14.25" customHeight="1">
      <c r="E223" s="55"/>
    </row>
    <row r="224" ht="14.25" customHeight="1">
      <c r="E224" s="55"/>
    </row>
    <row r="225" ht="14.25" customHeight="1">
      <c r="E225" s="55"/>
    </row>
    <row r="226" ht="14.25" customHeight="1">
      <c r="E226" s="55"/>
    </row>
    <row r="227" ht="14.25" customHeight="1">
      <c r="E227" s="55"/>
    </row>
    <row r="228" ht="14.25" customHeight="1">
      <c r="E228" s="55"/>
    </row>
    <row r="229" ht="14.25" customHeight="1">
      <c r="E229" s="55"/>
    </row>
    <row r="230" ht="14.25" customHeight="1">
      <c r="E230" s="55"/>
    </row>
    <row r="231" ht="14.25" customHeight="1">
      <c r="E231" s="55"/>
    </row>
    <row r="232" ht="14.25" customHeight="1">
      <c r="E232" s="55"/>
    </row>
    <row r="233" ht="14.25" customHeight="1">
      <c r="E233" s="55"/>
    </row>
    <row r="234" ht="14.25" customHeight="1">
      <c r="E234" s="55"/>
    </row>
    <row r="235" ht="14.25" customHeight="1">
      <c r="E235" s="55"/>
    </row>
    <row r="236" ht="14.25" customHeight="1">
      <c r="E236" s="55"/>
    </row>
    <row r="237" ht="14.25" customHeight="1">
      <c r="E237" s="55"/>
    </row>
    <row r="238" ht="14.25" customHeight="1">
      <c r="E238" s="55"/>
    </row>
    <row r="239" ht="14.25" customHeight="1">
      <c r="E239" s="55"/>
    </row>
    <row r="240" ht="14.25" customHeight="1">
      <c r="E240" s="55"/>
    </row>
    <row r="241" ht="14.25" customHeight="1">
      <c r="E241" s="55"/>
    </row>
    <row r="242" ht="14.25" customHeight="1">
      <c r="E242" s="55"/>
    </row>
    <row r="243" ht="14.25" customHeight="1">
      <c r="E243" s="55"/>
    </row>
    <row r="244" ht="14.25" customHeight="1">
      <c r="E244" s="55"/>
    </row>
    <row r="245" ht="14.25" customHeight="1">
      <c r="E245" s="55"/>
    </row>
    <row r="246" ht="14.25" customHeight="1">
      <c r="E246" s="55"/>
    </row>
    <row r="247" ht="14.25" customHeight="1">
      <c r="E247" s="55"/>
    </row>
    <row r="248" ht="14.25" customHeight="1">
      <c r="E248" s="55"/>
    </row>
    <row r="249" ht="14.25" customHeight="1">
      <c r="E249" s="55"/>
    </row>
    <row r="250" ht="14.25" customHeight="1">
      <c r="E250" s="55"/>
    </row>
    <row r="251" ht="14.25" customHeight="1">
      <c r="E251" s="55"/>
    </row>
    <row r="252" ht="14.25" customHeight="1">
      <c r="E252" s="55"/>
    </row>
    <row r="253" ht="14.25" customHeight="1">
      <c r="E253" s="55"/>
    </row>
    <row r="254" ht="14.25" customHeight="1">
      <c r="E254" s="55"/>
    </row>
    <row r="255" ht="14.25" customHeight="1">
      <c r="E255" s="55"/>
    </row>
    <row r="256" ht="14.25" customHeight="1">
      <c r="E256" s="55"/>
    </row>
    <row r="257" ht="14.25" customHeight="1">
      <c r="E257" s="55"/>
    </row>
    <row r="258" ht="14.25" customHeight="1">
      <c r="E258" s="55"/>
    </row>
    <row r="259" ht="14.25" customHeight="1">
      <c r="E259" s="55"/>
    </row>
    <row r="260" ht="14.25" customHeight="1">
      <c r="E260" s="55"/>
    </row>
    <row r="261" ht="14.25" customHeight="1">
      <c r="E261" s="55"/>
    </row>
    <row r="262" ht="14.25" customHeight="1">
      <c r="E262" s="55"/>
    </row>
    <row r="263" ht="14.25" customHeight="1">
      <c r="E263" s="55"/>
    </row>
    <row r="264" ht="14.25" customHeight="1">
      <c r="E264" s="55"/>
    </row>
    <row r="265" ht="14.25" customHeight="1">
      <c r="E265" s="55"/>
    </row>
    <row r="266" ht="14.25" customHeight="1">
      <c r="E266" s="55"/>
    </row>
    <row r="267" ht="14.25" customHeight="1">
      <c r="E267" s="55"/>
    </row>
    <row r="268" ht="14.25" customHeight="1">
      <c r="E268" s="55"/>
    </row>
    <row r="269" ht="14.25" customHeight="1">
      <c r="E269" s="55"/>
    </row>
    <row r="270" ht="14.25" customHeight="1">
      <c r="E270" s="55"/>
    </row>
    <row r="271" ht="14.25" customHeight="1">
      <c r="E271" s="55"/>
    </row>
    <row r="272" ht="14.25" customHeight="1">
      <c r="E272" s="55"/>
    </row>
    <row r="273" ht="14.25" customHeight="1">
      <c r="E273" s="55"/>
    </row>
    <row r="274" ht="14.25" customHeight="1">
      <c r="E274" s="55"/>
    </row>
    <row r="275" ht="14.25" customHeight="1">
      <c r="E275" s="55"/>
    </row>
    <row r="276" ht="14.25" customHeight="1">
      <c r="E276" s="55"/>
    </row>
    <row r="277" ht="14.25" customHeight="1">
      <c r="E277" s="55"/>
    </row>
    <row r="278" ht="14.25" customHeight="1">
      <c r="E278" s="55"/>
    </row>
    <row r="279" ht="14.25" customHeight="1">
      <c r="E279" s="55"/>
    </row>
    <row r="280" ht="14.25" customHeight="1">
      <c r="E280" s="55"/>
    </row>
    <row r="281" ht="14.25" customHeight="1">
      <c r="E281" s="55"/>
    </row>
    <row r="282" ht="14.25" customHeight="1">
      <c r="E282" s="55"/>
    </row>
    <row r="283" ht="14.25" customHeight="1">
      <c r="E283" s="55"/>
    </row>
    <row r="284" ht="14.25" customHeight="1">
      <c r="E284" s="55"/>
    </row>
    <row r="285" ht="14.25" customHeight="1">
      <c r="E285" s="55"/>
    </row>
    <row r="286" ht="14.25" customHeight="1">
      <c r="E286" s="55"/>
    </row>
    <row r="287" ht="14.25" customHeight="1">
      <c r="E287" s="55"/>
    </row>
    <row r="288" ht="14.25" customHeight="1">
      <c r="E288" s="55"/>
    </row>
    <row r="289" ht="14.25" customHeight="1">
      <c r="E289" s="55"/>
    </row>
    <row r="290" ht="14.25" customHeight="1">
      <c r="E290" s="55"/>
    </row>
    <row r="291" ht="14.25" customHeight="1">
      <c r="E291" s="55"/>
    </row>
    <row r="292" ht="14.25" customHeight="1">
      <c r="E292" s="55"/>
    </row>
    <row r="293" ht="14.25" customHeight="1">
      <c r="E293" s="55"/>
    </row>
    <row r="294" ht="14.25" customHeight="1">
      <c r="E294" s="55"/>
    </row>
    <row r="295" ht="14.25" customHeight="1">
      <c r="E295" s="55"/>
    </row>
    <row r="296" ht="14.25" customHeight="1">
      <c r="E296" s="55"/>
    </row>
    <row r="297" ht="14.25" customHeight="1">
      <c r="E297" s="55"/>
    </row>
    <row r="298" ht="14.25" customHeight="1">
      <c r="E298" s="55"/>
    </row>
    <row r="299" ht="14.25" customHeight="1">
      <c r="E299" s="55"/>
    </row>
    <row r="300" ht="14.25" customHeight="1">
      <c r="E300" s="55"/>
    </row>
    <row r="301" ht="14.25" customHeight="1">
      <c r="E301" s="55"/>
    </row>
    <row r="302" ht="14.25" customHeight="1">
      <c r="E302" s="55"/>
    </row>
    <row r="303" ht="14.25" customHeight="1">
      <c r="E303" s="55"/>
    </row>
    <row r="304" ht="14.25" customHeight="1">
      <c r="E304" s="55"/>
    </row>
    <row r="305" ht="14.25" customHeight="1">
      <c r="E305" s="55"/>
    </row>
    <row r="306" ht="14.25" customHeight="1">
      <c r="E306" s="55"/>
    </row>
    <row r="307" ht="14.25" customHeight="1">
      <c r="E307" s="55"/>
    </row>
    <row r="308" ht="14.25" customHeight="1">
      <c r="E308" s="55"/>
    </row>
    <row r="309" ht="14.25" customHeight="1">
      <c r="E309" s="55"/>
    </row>
    <row r="310" ht="14.25" customHeight="1">
      <c r="E310" s="55"/>
    </row>
    <row r="311" ht="14.25" customHeight="1">
      <c r="E311" s="55"/>
    </row>
    <row r="312" ht="14.25" customHeight="1">
      <c r="E312" s="55"/>
    </row>
    <row r="313" ht="14.25" customHeight="1">
      <c r="E313" s="55"/>
    </row>
    <row r="314" ht="14.25" customHeight="1">
      <c r="E314" s="55"/>
    </row>
    <row r="315" ht="14.25" customHeight="1">
      <c r="E315" s="55"/>
    </row>
    <row r="316" ht="14.25" customHeight="1">
      <c r="E316" s="55"/>
    </row>
    <row r="317" ht="14.25" customHeight="1">
      <c r="E317" s="55"/>
    </row>
    <row r="318" ht="14.25" customHeight="1">
      <c r="E318" s="55"/>
    </row>
    <row r="319" ht="14.25" customHeight="1">
      <c r="E319" s="55"/>
    </row>
    <row r="320" ht="14.25" customHeight="1">
      <c r="E320" s="55"/>
    </row>
    <row r="321" ht="14.25" customHeight="1">
      <c r="E321" s="55"/>
    </row>
    <row r="322" ht="14.25" customHeight="1">
      <c r="E322" s="55"/>
    </row>
    <row r="323" ht="14.25" customHeight="1">
      <c r="E323" s="55"/>
    </row>
    <row r="324" ht="14.25" customHeight="1">
      <c r="E324" s="55"/>
    </row>
    <row r="325" ht="14.25" customHeight="1">
      <c r="E325" s="55"/>
    </row>
    <row r="326" ht="14.25" customHeight="1">
      <c r="E326" s="55"/>
    </row>
    <row r="327" ht="14.25" customHeight="1">
      <c r="E327" s="55"/>
    </row>
    <row r="328" ht="14.25" customHeight="1">
      <c r="E328" s="55"/>
    </row>
    <row r="329" ht="14.25" customHeight="1">
      <c r="E329" s="55"/>
    </row>
    <row r="330" ht="14.25" customHeight="1">
      <c r="E330" s="55"/>
    </row>
    <row r="331" ht="14.25" customHeight="1">
      <c r="E331" s="55"/>
    </row>
    <row r="332" ht="14.25" customHeight="1">
      <c r="E332" s="55"/>
    </row>
    <row r="333" ht="14.25" customHeight="1">
      <c r="E333" s="55"/>
    </row>
    <row r="334" ht="14.25" customHeight="1">
      <c r="E334" s="55"/>
    </row>
    <row r="335" ht="14.25" customHeight="1">
      <c r="E335" s="55"/>
    </row>
    <row r="336" ht="14.25" customHeight="1">
      <c r="E336" s="55"/>
    </row>
    <row r="337" ht="14.25" customHeight="1">
      <c r="E337" s="55"/>
    </row>
    <row r="338" ht="14.25" customHeight="1">
      <c r="E338" s="55"/>
    </row>
    <row r="339" ht="14.25" customHeight="1">
      <c r="E339" s="55"/>
    </row>
    <row r="340" ht="14.25" customHeight="1">
      <c r="E340" s="55"/>
    </row>
    <row r="341" ht="14.25" customHeight="1">
      <c r="E341" s="55"/>
    </row>
    <row r="342" ht="14.25" customHeight="1">
      <c r="E342" s="55"/>
    </row>
    <row r="343" ht="14.25" customHeight="1">
      <c r="E343" s="55"/>
    </row>
    <row r="344" ht="14.25" customHeight="1">
      <c r="E344" s="55"/>
    </row>
    <row r="345" ht="14.25" customHeight="1">
      <c r="E345" s="55"/>
    </row>
    <row r="346" ht="14.25" customHeight="1">
      <c r="E346" s="55"/>
    </row>
    <row r="347" ht="14.25" customHeight="1">
      <c r="E347" s="55"/>
    </row>
    <row r="348" ht="14.25" customHeight="1">
      <c r="E348" s="55"/>
    </row>
    <row r="349" ht="14.25" customHeight="1">
      <c r="E349" s="55"/>
    </row>
    <row r="350" ht="14.25" customHeight="1">
      <c r="E350" s="55"/>
    </row>
    <row r="351" ht="14.25" customHeight="1">
      <c r="E351" s="55"/>
    </row>
    <row r="352" ht="14.25" customHeight="1">
      <c r="E352" s="55"/>
    </row>
    <row r="353" ht="14.25" customHeight="1">
      <c r="E353" s="55"/>
    </row>
    <row r="354" ht="14.25" customHeight="1">
      <c r="E354" s="55"/>
    </row>
    <row r="355" ht="14.25" customHeight="1">
      <c r="E355" s="55"/>
    </row>
    <row r="356" ht="14.25" customHeight="1">
      <c r="E356" s="55"/>
    </row>
    <row r="357" ht="14.25" customHeight="1">
      <c r="E357" s="55"/>
    </row>
    <row r="358" ht="14.25" customHeight="1">
      <c r="E358" s="55"/>
    </row>
    <row r="359" ht="14.25" customHeight="1">
      <c r="E359" s="55"/>
    </row>
    <row r="360" ht="14.25" customHeight="1">
      <c r="E360" s="55"/>
    </row>
    <row r="361" ht="14.25" customHeight="1">
      <c r="E361" s="55"/>
    </row>
    <row r="362" ht="14.25" customHeight="1">
      <c r="E362" s="55"/>
    </row>
    <row r="363" ht="14.25" customHeight="1">
      <c r="E363" s="55"/>
    </row>
    <row r="364" ht="14.25" customHeight="1">
      <c r="E364" s="55"/>
    </row>
    <row r="365" ht="14.25" customHeight="1">
      <c r="E365" s="55"/>
    </row>
    <row r="366" ht="14.25" customHeight="1">
      <c r="E366" s="55"/>
    </row>
    <row r="367" ht="14.25" customHeight="1">
      <c r="E367" s="55"/>
    </row>
    <row r="368" ht="14.25" customHeight="1">
      <c r="E368" s="55"/>
    </row>
    <row r="369" ht="14.25" customHeight="1">
      <c r="E369" s="55"/>
    </row>
    <row r="370" ht="14.25" customHeight="1">
      <c r="E370" s="55"/>
    </row>
    <row r="371" ht="14.25" customHeight="1">
      <c r="E371" s="55"/>
    </row>
    <row r="372" ht="14.25" customHeight="1">
      <c r="E372" s="55"/>
    </row>
    <row r="373" ht="14.25" customHeight="1">
      <c r="E373" s="55"/>
    </row>
    <row r="374" ht="14.25" customHeight="1">
      <c r="E374" s="55"/>
    </row>
    <row r="375" ht="14.25" customHeight="1">
      <c r="E375" s="55"/>
    </row>
    <row r="376" ht="14.25" customHeight="1">
      <c r="E376" s="55"/>
    </row>
    <row r="377" ht="14.25" customHeight="1">
      <c r="E377" s="55"/>
    </row>
    <row r="378" ht="14.25" customHeight="1">
      <c r="E378" s="55"/>
    </row>
    <row r="379" ht="14.25" customHeight="1">
      <c r="E379" s="55"/>
    </row>
    <row r="380" ht="14.25" customHeight="1">
      <c r="E380" s="55"/>
    </row>
    <row r="381" ht="14.25" customHeight="1">
      <c r="E381" s="55"/>
    </row>
    <row r="382" ht="14.25" customHeight="1">
      <c r="E382" s="55"/>
    </row>
    <row r="383" ht="14.25" customHeight="1">
      <c r="E383" s="55"/>
    </row>
    <row r="384" ht="14.25" customHeight="1">
      <c r="E384" s="55"/>
    </row>
    <row r="385" ht="14.25" customHeight="1">
      <c r="E385" s="55"/>
    </row>
    <row r="386" ht="14.25" customHeight="1">
      <c r="E386" s="55"/>
    </row>
    <row r="387" ht="14.25" customHeight="1">
      <c r="E387" s="55"/>
    </row>
    <row r="388" ht="14.25" customHeight="1">
      <c r="E388" s="55"/>
    </row>
    <row r="389" ht="14.25" customHeight="1">
      <c r="E389" s="55"/>
    </row>
    <row r="390" ht="14.25" customHeight="1">
      <c r="E390" s="55"/>
    </row>
    <row r="391" ht="14.25" customHeight="1">
      <c r="E391" s="55"/>
    </row>
    <row r="392" ht="14.25" customHeight="1">
      <c r="E392" s="55"/>
    </row>
    <row r="393" ht="14.25" customHeight="1">
      <c r="E393" s="55"/>
    </row>
    <row r="394" ht="14.25" customHeight="1">
      <c r="E394" s="55"/>
    </row>
    <row r="395" ht="14.25" customHeight="1">
      <c r="E395" s="55"/>
    </row>
    <row r="396" ht="14.25" customHeight="1">
      <c r="E396" s="55"/>
    </row>
    <row r="397" ht="14.25" customHeight="1">
      <c r="E397" s="55"/>
    </row>
    <row r="398" ht="14.25" customHeight="1">
      <c r="E398" s="55"/>
    </row>
    <row r="399" ht="14.25" customHeight="1">
      <c r="E399" s="55"/>
    </row>
    <row r="400" ht="14.25" customHeight="1">
      <c r="E400" s="55"/>
    </row>
    <row r="401" ht="14.25" customHeight="1">
      <c r="E401" s="55"/>
    </row>
    <row r="402" ht="14.25" customHeight="1">
      <c r="E402" s="55"/>
    </row>
    <row r="403" ht="14.25" customHeight="1">
      <c r="E403" s="55"/>
    </row>
    <row r="404" ht="14.25" customHeight="1">
      <c r="E404" s="55"/>
    </row>
    <row r="405" ht="14.25" customHeight="1">
      <c r="E405" s="55"/>
    </row>
    <row r="406" ht="14.25" customHeight="1">
      <c r="E406" s="55"/>
    </row>
    <row r="407" ht="14.25" customHeight="1">
      <c r="E407" s="55"/>
    </row>
    <row r="408" ht="14.25" customHeight="1">
      <c r="E408" s="55"/>
    </row>
    <row r="409" ht="14.25" customHeight="1">
      <c r="E409" s="55"/>
    </row>
    <row r="410" ht="14.25" customHeight="1">
      <c r="E410" s="55"/>
    </row>
    <row r="411" ht="14.25" customHeight="1">
      <c r="E411" s="55"/>
    </row>
    <row r="412" ht="14.25" customHeight="1">
      <c r="E412" s="55"/>
    </row>
    <row r="413" ht="14.25" customHeight="1">
      <c r="E413" s="55"/>
    </row>
    <row r="414" ht="14.25" customHeight="1">
      <c r="E414" s="55"/>
    </row>
    <row r="415" ht="14.25" customHeight="1">
      <c r="E415" s="55"/>
    </row>
    <row r="416" ht="14.25" customHeight="1">
      <c r="E416" s="55"/>
    </row>
    <row r="417" ht="14.25" customHeight="1">
      <c r="E417" s="55"/>
    </row>
    <row r="418" ht="14.25" customHeight="1">
      <c r="E418" s="55"/>
    </row>
    <row r="419" ht="14.25" customHeight="1">
      <c r="E419" s="55"/>
    </row>
    <row r="420" ht="14.25" customHeight="1">
      <c r="E420" s="55"/>
    </row>
    <row r="421" ht="14.25" customHeight="1">
      <c r="E421" s="55"/>
    </row>
    <row r="422" ht="14.25" customHeight="1">
      <c r="E422" s="55"/>
    </row>
    <row r="423" ht="14.25" customHeight="1">
      <c r="E423" s="55"/>
    </row>
    <row r="424" ht="14.25" customHeight="1">
      <c r="E424" s="55"/>
    </row>
    <row r="425" ht="14.25" customHeight="1">
      <c r="E425" s="55"/>
    </row>
    <row r="426" ht="14.25" customHeight="1">
      <c r="E426" s="55"/>
    </row>
    <row r="427" ht="14.25" customHeight="1">
      <c r="E427" s="55"/>
    </row>
    <row r="428" ht="14.25" customHeight="1">
      <c r="E428" s="55"/>
    </row>
    <row r="429" ht="14.25" customHeight="1">
      <c r="E429" s="55"/>
    </row>
    <row r="430" ht="14.25" customHeight="1">
      <c r="E430" s="55"/>
    </row>
    <row r="431" ht="14.25" customHeight="1">
      <c r="E431" s="55"/>
    </row>
    <row r="432" ht="14.25" customHeight="1">
      <c r="E432" s="55"/>
    </row>
    <row r="433" ht="14.25" customHeight="1">
      <c r="E433" s="55"/>
    </row>
    <row r="434" ht="14.25" customHeight="1">
      <c r="E434" s="55"/>
    </row>
    <row r="435" ht="14.25" customHeight="1">
      <c r="E435" s="55"/>
    </row>
    <row r="436" ht="14.25" customHeight="1">
      <c r="E436" s="55"/>
    </row>
    <row r="437" ht="14.25" customHeight="1">
      <c r="E437" s="55"/>
    </row>
    <row r="438" ht="14.25" customHeight="1">
      <c r="E438" s="55"/>
    </row>
    <row r="439" ht="14.25" customHeight="1">
      <c r="E439" s="55"/>
    </row>
    <row r="440" ht="14.25" customHeight="1">
      <c r="E440" s="55"/>
    </row>
    <row r="441" ht="14.25" customHeight="1">
      <c r="E441" s="55"/>
    </row>
    <row r="442" ht="14.25" customHeight="1">
      <c r="E442" s="55"/>
    </row>
    <row r="443" ht="14.25" customHeight="1">
      <c r="E443" s="55"/>
    </row>
    <row r="444" ht="14.25" customHeight="1">
      <c r="E444" s="55"/>
    </row>
    <row r="445" ht="14.25" customHeight="1">
      <c r="E445" s="55"/>
    </row>
    <row r="446" ht="14.25" customHeight="1">
      <c r="E446" s="55"/>
    </row>
    <row r="447" ht="14.25" customHeight="1">
      <c r="E447" s="55"/>
    </row>
    <row r="448" ht="14.25" customHeight="1">
      <c r="E448" s="55"/>
    </row>
    <row r="449" ht="14.25" customHeight="1">
      <c r="E449" s="55"/>
    </row>
    <row r="450" ht="14.25" customHeight="1">
      <c r="E450" s="55"/>
    </row>
    <row r="451" ht="14.25" customHeight="1">
      <c r="E451" s="55"/>
    </row>
    <row r="452" ht="14.25" customHeight="1">
      <c r="E452" s="55"/>
    </row>
    <row r="453" ht="14.25" customHeight="1">
      <c r="E453" s="55"/>
    </row>
    <row r="454" ht="14.25" customHeight="1">
      <c r="E454" s="55"/>
    </row>
    <row r="455" ht="14.25" customHeight="1">
      <c r="E455" s="55"/>
    </row>
    <row r="456" ht="14.25" customHeight="1">
      <c r="E456" s="55"/>
    </row>
    <row r="457" ht="14.25" customHeight="1">
      <c r="E457" s="55"/>
    </row>
    <row r="458" ht="14.25" customHeight="1">
      <c r="E458" s="55"/>
    </row>
    <row r="459" ht="14.25" customHeight="1">
      <c r="E459" s="55"/>
    </row>
    <row r="460" ht="14.25" customHeight="1">
      <c r="E460" s="55"/>
    </row>
    <row r="461" ht="14.25" customHeight="1">
      <c r="E461" s="55"/>
    </row>
    <row r="462" ht="14.25" customHeight="1">
      <c r="E462" s="55"/>
    </row>
    <row r="463" ht="14.25" customHeight="1">
      <c r="E463" s="55"/>
    </row>
    <row r="464" ht="14.25" customHeight="1">
      <c r="E464" s="55"/>
    </row>
    <row r="465" ht="14.25" customHeight="1">
      <c r="E465" s="55"/>
    </row>
    <row r="466" ht="14.25" customHeight="1">
      <c r="E466" s="55"/>
    </row>
    <row r="467" ht="14.25" customHeight="1">
      <c r="E467" s="55"/>
    </row>
    <row r="468" ht="14.25" customHeight="1">
      <c r="E468" s="55"/>
    </row>
    <row r="469" ht="14.25" customHeight="1">
      <c r="E469" s="55"/>
    </row>
    <row r="470" ht="14.25" customHeight="1">
      <c r="E470" s="55"/>
    </row>
    <row r="471" ht="14.25" customHeight="1">
      <c r="E471" s="55"/>
    </row>
    <row r="472" ht="14.25" customHeight="1">
      <c r="E472" s="55"/>
    </row>
    <row r="473" ht="14.25" customHeight="1">
      <c r="E473" s="55"/>
    </row>
    <row r="474" ht="14.25" customHeight="1">
      <c r="E474" s="55"/>
    </row>
    <row r="475" ht="14.25" customHeight="1">
      <c r="E475" s="55"/>
    </row>
    <row r="476" ht="14.25" customHeight="1">
      <c r="E476" s="55"/>
    </row>
    <row r="477" ht="14.25" customHeight="1">
      <c r="E477" s="55"/>
    </row>
    <row r="478" ht="14.25" customHeight="1">
      <c r="E478" s="55"/>
    </row>
    <row r="479" ht="14.25" customHeight="1">
      <c r="E479" s="55"/>
    </row>
    <row r="480" ht="14.25" customHeight="1">
      <c r="E480" s="55"/>
    </row>
    <row r="481" ht="14.25" customHeight="1">
      <c r="E481" s="55"/>
    </row>
    <row r="482" ht="14.25" customHeight="1">
      <c r="E482" s="55"/>
    </row>
    <row r="483" ht="14.25" customHeight="1">
      <c r="E483" s="55"/>
    </row>
    <row r="484" ht="14.25" customHeight="1">
      <c r="E484" s="55"/>
    </row>
    <row r="485" ht="14.25" customHeight="1">
      <c r="E485" s="55"/>
    </row>
    <row r="486" ht="14.25" customHeight="1">
      <c r="E486" s="55"/>
    </row>
    <row r="487" ht="14.25" customHeight="1">
      <c r="E487" s="55"/>
    </row>
    <row r="488" ht="14.25" customHeight="1">
      <c r="E488" s="55"/>
    </row>
    <row r="489" ht="14.25" customHeight="1">
      <c r="E489" s="55"/>
    </row>
    <row r="490" ht="14.25" customHeight="1">
      <c r="E490" s="55"/>
    </row>
    <row r="491" ht="14.25" customHeight="1">
      <c r="E491" s="55"/>
    </row>
    <row r="492" ht="14.25" customHeight="1">
      <c r="E492" s="55"/>
    </row>
    <row r="493" ht="14.25" customHeight="1">
      <c r="E493" s="55"/>
    </row>
    <row r="494" ht="14.25" customHeight="1">
      <c r="E494" s="55"/>
    </row>
    <row r="495" ht="14.25" customHeight="1">
      <c r="E495" s="55"/>
    </row>
    <row r="496" ht="14.25" customHeight="1">
      <c r="E496" s="55"/>
    </row>
    <row r="497" ht="14.25" customHeight="1">
      <c r="E497" s="55"/>
    </row>
    <row r="498" ht="14.25" customHeight="1">
      <c r="E498" s="55"/>
    </row>
    <row r="499" ht="14.25" customHeight="1">
      <c r="E499" s="55"/>
    </row>
    <row r="500" ht="14.25" customHeight="1">
      <c r="E500" s="55"/>
    </row>
    <row r="501" ht="14.25" customHeight="1">
      <c r="E501" s="55"/>
    </row>
    <row r="502" ht="14.25" customHeight="1">
      <c r="E502" s="55"/>
    </row>
    <row r="503" ht="14.25" customHeight="1">
      <c r="E503" s="55"/>
    </row>
    <row r="504" ht="14.25" customHeight="1">
      <c r="E504" s="55"/>
    </row>
    <row r="505" ht="14.25" customHeight="1">
      <c r="E505" s="55"/>
    </row>
    <row r="506" ht="14.25" customHeight="1">
      <c r="E506" s="55"/>
    </row>
    <row r="507" ht="14.25" customHeight="1">
      <c r="E507" s="55"/>
    </row>
    <row r="508" ht="14.25" customHeight="1">
      <c r="E508" s="55"/>
    </row>
    <row r="509" ht="14.25" customHeight="1">
      <c r="E509" s="55"/>
    </row>
    <row r="510" ht="14.25" customHeight="1">
      <c r="E510" s="55"/>
    </row>
    <row r="511" ht="14.25" customHeight="1">
      <c r="E511" s="55"/>
    </row>
    <row r="512" ht="14.25" customHeight="1">
      <c r="E512" s="55"/>
    </row>
    <row r="513" ht="14.25" customHeight="1">
      <c r="E513" s="55"/>
    </row>
    <row r="514" ht="14.25" customHeight="1">
      <c r="E514" s="55"/>
    </row>
    <row r="515" ht="14.25" customHeight="1">
      <c r="E515" s="55"/>
    </row>
    <row r="516" ht="14.25" customHeight="1">
      <c r="E516" s="55"/>
    </row>
    <row r="517" ht="14.25" customHeight="1">
      <c r="E517" s="55"/>
    </row>
    <row r="518" ht="14.25" customHeight="1">
      <c r="E518" s="55"/>
    </row>
    <row r="519" ht="14.25" customHeight="1">
      <c r="E519" s="55"/>
    </row>
    <row r="520" ht="14.25" customHeight="1">
      <c r="E520" s="55"/>
    </row>
    <row r="521" ht="14.25" customHeight="1">
      <c r="E521" s="55"/>
    </row>
    <row r="522" ht="14.25" customHeight="1">
      <c r="E522" s="55"/>
    </row>
    <row r="523" ht="14.25" customHeight="1">
      <c r="E523" s="55"/>
    </row>
    <row r="524" ht="14.25" customHeight="1">
      <c r="E524" s="55"/>
    </row>
    <row r="525" ht="14.25" customHeight="1">
      <c r="E525" s="55"/>
    </row>
    <row r="526" ht="14.25" customHeight="1">
      <c r="E526" s="55"/>
    </row>
    <row r="527" ht="14.25" customHeight="1">
      <c r="E527" s="55"/>
    </row>
    <row r="528" ht="14.25" customHeight="1">
      <c r="E528" s="55"/>
    </row>
    <row r="529" ht="14.25" customHeight="1">
      <c r="E529" s="55"/>
    </row>
    <row r="530" ht="14.25" customHeight="1">
      <c r="E530" s="55"/>
    </row>
    <row r="531" ht="14.25" customHeight="1">
      <c r="E531" s="55"/>
    </row>
    <row r="532" ht="14.25" customHeight="1">
      <c r="E532" s="55"/>
    </row>
    <row r="533" ht="14.25" customHeight="1">
      <c r="E533" s="55"/>
    </row>
    <row r="534" ht="14.25" customHeight="1">
      <c r="E534" s="55"/>
    </row>
    <row r="535" ht="14.25" customHeight="1">
      <c r="E535" s="55"/>
    </row>
    <row r="536" ht="14.25" customHeight="1">
      <c r="E536" s="55"/>
    </row>
    <row r="537" ht="14.25" customHeight="1">
      <c r="E537" s="55"/>
    </row>
    <row r="538" ht="14.25" customHeight="1">
      <c r="E538" s="55"/>
    </row>
    <row r="539" ht="14.25" customHeight="1">
      <c r="E539" s="55"/>
    </row>
    <row r="540" ht="14.25" customHeight="1">
      <c r="E540" s="55"/>
    </row>
    <row r="541" ht="14.25" customHeight="1">
      <c r="E541" s="55"/>
    </row>
    <row r="542" ht="14.25" customHeight="1">
      <c r="E542" s="55"/>
    </row>
    <row r="543" ht="14.25" customHeight="1">
      <c r="E543" s="55"/>
    </row>
    <row r="544" ht="14.25" customHeight="1">
      <c r="E544" s="55"/>
    </row>
    <row r="545" ht="14.25" customHeight="1">
      <c r="E545" s="55"/>
    </row>
    <row r="546" ht="14.25" customHeight="1">
      <c r="E546" s="55"/>
    </row>
    <row r="547" ht="14.25" customHeight="1">
      <c r="E547" s="55"/>
    </row>
    <row r="548" ht="14.25" customHeight="1">
      <c r="E548" s="55"/>
    </row>
    <row r="549" ht="14.25" customHeight="1">
      <c r="E549" s="55"/>
    </row>
    <row r="550" ht="14.25" customHeight="1">
      <c r="E550" s="55"/>
    </row>
    <row r="551" ht="14.25" customHeight="1">
      <c r="E551" s="55"/>
    </row>
    <row r="552" ht="14.25" customHeight="1">
      <c r="E552" s="55"/>
    </row>
    <row r="553" ht="14.25" customHeight="1">
      <c r="E553" s="55"/>
    </row>
    <row r="554" ht="14.25" customHeight="1">
      <c r="E554" s="55"/>
    </row>
    <row r="555" ht="14.25" customHeight="1">
      <c r="E555" s="55"/>
    </row>
    <row r="556" ht="14.25" customHeight="1">
      <c r="E556" s="55"/>
    </row>
    <row r="557" ht="14.25" customHeight="1">
      <c r="E557" s="55"/>
    </row>
    <row r="558" ht="14.25" customHeight="1">
      <c r="E558" s="55"/>
    </row>
    <row r="559" ht="14.25" customHeight="1">
      <c r="E559" s="55"/>
    </row>
    <row r="560" ht="14.25" customHeight="1">
      <c r="E560" s="55"/>
    </row>
    <row r="561" ht="14.25" customHeight="1">
      <c r="E561" s="55"/>
    </row>
    <row r="562" ht="14.25" customHeight="1">
      <c r="E562" s="55"/>
    </row>
    <row r="563" ht="14.25" customHeight="1">
      <c r="E563" s="55"/>
    </row>
    <row r="564" ht="14.25" customHeight="1">
      <c r="E564" s="55"/>
    </row>
    <row r="565" ht="14.25" customHeight="1">
      <c r="E565" s="55"/>
    </row>
    <row r="566" ht="14.25" customHeight="1">
      <c r="E566" s="55"/>
    </row>
    <row r="567" ht="14.25" customHeight="1">
      <c r="E567" s="55"/>
    </row>
    <row r="568" ht="14.25" customHeight="1">
      <c r="E568" s="55"/>
    </row>
    <row r="569" ht="14.25" customHeight="1">
      <c r="E569" s="55"/>
    </row>
    <row r="570" ht="14.25" customHeight="1">
      <c r="E570" s="55"/>
    </row>
    <row r="571" ht="14.25" customHeight="1">
      <c r="E571" s="55"/>
    </row>
    <row r="572" ht="14.25" customHeight="1">
      <c r="E572" s="55"/>
    </row>
    <row r="573" ht="14.25" customHeight="1">
      <c r="E573" s="55"/>
    </row>
    <row r="574" ht="14.25" customHeight="1">
      <c r="E574" s="55"/>
    </row>
    <row r="575" ht="14.25" customHeight="1">
      <c r="E575" s="55"/>
    </row>
    <row r="576" ht="14.25" customHeight="1">
      <c r="E576" s="55"/>
    </row>
    <row r="577" ht="14.25" customHeight="1">
      <c r="E577" s="55"/>
    </row>
    <row r="578" ht="14.25" customHeight="1">
      <c r="E578" s="55"/>
    </row>
    <row r="579" ht="14.25" customHeight="1">
      <c r="E579" s="55"/>
    </row>
    <row r="580" ht="14.25" customHeight="1">
      <c r="E580" s="55"/>
    </row>
    <row r="581" ht="14.25" customHeight="1">
      <c r="E581" s="55"/>
    </row>
    <row r="582" ht="14.25" customHeight="1">
      <c r="E582" s="55"/>
    </row>
    <row r="583" ht="14.25" customHeight="1">
      <c r="E583" s="55"/>
    </row>
    <row r="584" ht="14.25" customHeight="1">
      <c r="E584" s="55"/>
    </row>
    <row r="585" ht="14.25" customHeight="1">
      <c r="E585" s="55"/>
    </row>
    <row r="586" ht="14.25" customHeight="1">
      <c r="E586" s="55"/>
    </row>
    <row r="587" ht="14.25" customHeight="1">
      <c r="E587" s="55"/>
    </row>
    <row r="588" ht="14.25" customHeight="1">
      <c r="E588" s="55"/>
    </row>
    <row r="589" ht="14.25" customHeight="1">
      <c r="E589" s="55"/>
    </row>
    <row r="590" ht="14.25" customHeight="1">
      <c r="E590" s="55"/>
    </row>
    <row r="591" ht="14.25" customHeight="1">
      <c r="E591" s="55"/>
    </row>
    <row r="592" ht="14.25" customHeight="1">
      <c r="E592" s="55"/>
    </row>
    <row r="593" ht="14.25" customHeight="1">
      <c r="E593" s="55"/>
    </row>
    <row r="594" ht="14.25" customHeight="1">
      <c r="E594" s="55"/>
    </row>
    <row r="595" ht="14.25" customHeight="1">
      <c r="E595" s="55"/>
    </row>
    <row r="596" ht="14.25" customHeight="1">
      <c r="E596" s="55"/>
    </row>
    <row r="597" ht="14.25" customHeight="1">
      <c r="E597" s="55"/>
    </row>
    <row r="598" ht="14.25" customHeight="1">
      <c r="E598" s="55"/>
    </row>
    <row r="599" ht="14.25" customHeight="1">
      <c r="E599" s="55"/>
    </row>
    <row r="600" ht="14.25" customHeight="1">
      <c r="E600" s="55"/>
    </row>
    <row r="601" ht="14.25" customHeight="1">
      <c r="E601" s="55"/>
    </row>
    <row r="602" ht="14.25" customHeight="1">
      <c r="E602" s="55"/>
    </row>
    <row r="603" ht="14.25" customHeight="1">
      <c r="E603" s="55"/>
    </row>
    <row r="604" ht="14.25" customHeight="1">
      <c r="E604" s="55"/>
    </row>
    <row r="605" ht="14.25" customHeight="1">
      <c r="E605" s="55"/>
    </row>
    <row r="606" ht="14.25" customHeight="1">
      <c r="E606" s="55"/>
    </row>
    <row r="607" ht="14.25" customHeight="1">
      <c r="E607" s="55"/>
    </row>
    <row r="608" ht="14.25" customHeight="1">
      <c r="E608" s="55"/>
    </row>
    <row r="609" ht="14.25" customHeight="1">
      <c r="E609" s="55"/>
    </row>
    <row r="610" ht="14.25" customHeight="1">
      <c r="E610" s="55"/>
    </row>
    <row r="611" ht="14.25" customHeight="1">
      <c r="E611" s="55"/>
    </row>
    <row r="612" ht="14.25" customHeight="1">
      <c r="E612" s="55"/>
    </row>
    <row r="613" ht="14.25" customHeight="1">
      <c r="E613" s="55"/>
    </row>
    <row r="614" ht="14.25" customHeight="1">
      <c r="E614" s="55"/>
    </row>
    <row r="615" ht="14.25" customHeight="1">
      <c r="E615" s="55"/>
    </row>
    <row r="616" ht="14.25" customHeight="1">
      <c r="E616" s="55"/>
    </row>
    <row r="617" ht="14.25" customHeight="1">
      <c r="E617" s="55"/>
    </row>
    <row r="618" ht="14.25" customHeight="1">
      <c r="E618" s="55"/>
    </row>
    <row r="619" ht="14.25" customHeight="1">
      <c r="E619" s="55"/>
    </row>
    <row r="620" ht="14.25" customHeight="1">
      <c r="E620" s="55"/>
    </row>
    <row r="621" ht="14.25" customHeight="1">
      <c r="E621" s="55"/>
    </row>
    <row r="622" ht="14.25" customHeight="1">
      <c r="E622" s="55"/>
    </row>
    <row r="623" ht="14.25" customHeight="1">
      <c r="E623" s="55"/>
    </row>
    <row r="624" ht="14.25" customHeight="1">
      <c r="E624" s="55"/>
    </row>
    <row r="625" ht="14.25" customHeight="1">
      <c r="E625" s="55"/>
    </row>
    <row r="626" ht="14.25" customHeight="1">
      <c r="E626" s="55"/>
    </row>
    <row r="627" ht="14.25" customHeight="1">
      <c r="E627" s="55"/>
    </row>
    <row r="628" ht="14.25" customHeight="1">
      <c r="E628" s="55"/>
    </row>
    <row r="629" ht="14.25" customHeight="1">
      <c r="E629" s="55"/>
    </row>
    <row r="630" ht="14.25" customHeight="1">
      <c r="E630" s="55"/>
    </row>
    <row r="631" ht="14.25" customHeight="1">
      <c r="E631" s="55"/>
    </row>
    <row r="632" ht="14.25" customHeight="1">
      <c r="E632" s="55"/>
    </row>
    <row r="633" ht="14.25" customHeight="1">
      <c r="E633" s="55"/>
    </row>
    <row r="634" ht="14.25" customHeight="1">
      <c r="E634" s="55"/>
    </row>
    <row r="635" ht="14.25" customHeight="1">
      <c r="E635" s="55"/>
    </row>
    <row r="636" ht="14.25" customHeight="1">
      <c r="E636" s="55"/>
    </row>
    <row r="637" ht="14.25" customHeight="1">
      <c r="E637" s="55"/>
    </row>
    <row r="638" ht="14.25" customHeight="1">
      <c r="E638" s="55"/>
    </row>
    <row r="639" ht="14.25" customHeight="1">
      <c r="E639" s="55"/>
    </row>
    <row r="640" ht="14.25" customHeight="1">
      <c r="E640" s="55"/>
    </row>
    <row r="641" ht="14.25" customHeight="1">
      <c r="E641" s="55"/>
    </row>
    <row r="642" ht="14.25" customHeight="1">
      <c r="E642" s="55"/>
    </row>
    <row r="643" ht="14.25" customHeight="1">
      <c r="E643" s="55"/>
    </row>
    <row r="644" ht="14.25" customHeight="1">
      <c r="E644" s="55"/>
    </row>
    <row r="645" ht="14.25" customHeight="1">
      <c r="E645" s="55"/>
    </row>
    <row r="646" ht="14.25" customHeight="1">
      <c r="E646" s="55"/>
    </row>
    <row r="647" ht="14.25" customHeight="1">
      <c r="E647" s="55"/>
    </row>
    <row r="648" ht="14.25" customHeight="1">
      <c r="E648" s="55"/>
    </row>
    <row r="649" ht="14.25" customHeight="1">
      <c r="E649" s="55"/>
    </row>
    <row r="650" ht="14.25" customHeight="1">
      <c r="E650" s="55"/>
    </row>
    <row r="651" ht="14.25" customHeight="1">
      <c r="E651" s="55"/>
    </row>
    <row r="652" ht="14.25" customHeight="1">
      <c r="E652" s="55"/>
    </row>
    <row r="653" ht="14.25" customHeight="1">
      <c r="E653" s="55"/>
    </row>
    <row r="654" ht="14.25" customHeight="1">
      <c r="E654" s="55"/>
    </row>
    <row r="655" ht="14.25" customHeight="1">
      <c r="E655" s="55"/>
    </row>
    <row r="656" ht="14.25" customHeight="1">
      <c r="E656" s="55"/>
    </row>
    <row r="657" ht="14.25" customHeight="1">
      <c r="E657" s="55"/>
    </row>
    <row r="658" ht="14.25" customHeight="1">
      <c r="E658" s="55"/>
    </row>
    <row r="659" ht="14.25" customHeight="1">
      <c r="E659" s="55"/>
    </row>
    <row r="660" ht="14.25" customHeight="1">
      <c r="E660" s="55"/>
    </row>
    <row r="661" ht="14.25" customHeight="1">
      <c r="E661" s="55"/>
    </row>
    <row r="662" ht="14.25" customHeight="1">
      <c r="E662" s="55"/>
    </row>
    <row r="663" ht="14.25" customHeight="1">
      <c r="E663" s="55"/>
    </row>
    <row r="664" ht="14.25" customHeight="1">
      <c r="E664" s="55"/>
    </row>
    <row r="665" ht="14.25" customHeight="1">
      <c r="E665" s="55"/>
    </row>
    <row r="666" ht="14.25" customHeight="1">
      <c r="E666" s="55"/>
    </row>
    <row r="667" ht="14.25" customHeight="1">
      <c r="E667" s="55"/>
    </row>
    <row r="668" ht="14.25" customHeight="1">
      <c r="E668" s="55"/>
    </row>
    <row r="669" ht="14.25" customHeight="1">
      <c r="E669" s="55"/>
    </row>
    <row r="670" ht="14.25" customHeight="1">
      <c r="E670" s="55"/>
    </row>
    <row r="671" ht="14.25" customHeight="1">
      <c r="E671" s="55"/>
    </row>
    <row r="672" ht="14.25" customHeight="1">
      <c r="E672" s="55"/>
    </row>
    <row r="673" ht="14.25" customHeight="1">
      <c r="E673" s="55"/>
    </row>
    <row r="674" ht="14.25" customHeight="1">
      <c r="E674" s="55"/>
    </row>
    <row r="675" ht="14.25" customHeight="1">
      <c r="E675" s="55"/>
    </row>
    <row r="676" ht="14.25" customHeight="1">
      <c r="E676" s="55"/>
    </row>
    <row r="677" ht="14.25" customHeight="1">
      <c r="E677" s="55"/>
    </row>
    <row r="678" ht="14.25" customHeight="1">
      <c r="E678" s="55"/>
    </row>
    <row r="679" ht="14.25" customHeight="1">
      <c r="E679" s="55"/>
    </row>
    <row r="680" ht="14.25" customHeight="1">
      <c r="E680" s="55"/>
    </row>
    <row r="681" ht="14.25" customHeight="1">
      <c r="E681" s="55"/>
    </row>
    <row r="682" ht="14.25" customHeight="1">
      <c r="E682" s="55"/>
    </row>
    <row r="683" ht="14.25" customHeight="1">
      <c r="E683" s="55"/>
    </row>
    <row r="684" ht="14.25" customHeight="1">
      <c r="E684" s="55"/>
    </row>
    <row r="685" ht="14.25" customHeight="1">
      <c r="E685" s="55"/>
    </row>
    <row r="686" ht="14.25" customHeight="1">
      <c r="E686" s="55"/>
    </row>
    <row r="687" ht="14.25" customHeight="1">
      <c r="E687" s="55"/>
    </row>
    <row r="688" ht="14.25" customHeight="1">
      <c r="E688" s="55"/>
    </row>
    <row r="689" ht="14.25" customHeight="1">
      <c r="E689" s="55"/>
    </row>
    <row r="690" ht="14.25" customHeight="1">
      <c r="E690" s="55"/>
    </row>
    <row r="691" ht="14.25" customHeight="1">
      <c r="E691" s="55"/>
    </row>
    <row r="692" ht="14.25" customHeight="1">
      <c r="E692" s="55"/>
    </row>
    <row r="693" ht="14.25" customHeight="1">
      <c r="E693" s="55"/>
    </row>
    <row r="694" ht="14.25" customHeight="1">
      <c r="E694" s="55"/>
    </row>
    <row r="695" ht="14.25" customHeight="1">
      <c r="E695" s="55"/>
    </row>
    <row r="696" ht="14.25" customHeight="1">
      <c r="E696" s="55"/>
    </row>
    <row r="697" ht="14.25" customHeight="1">
      <c r="E697" s="55"/>
    </row>
    <row r="698" ht="14.25" customHeight="1">
      <c r="E698" s="55"/>
    </row>
    <row r="699" ht="14.25" customHeight="1">
      <c r="E699" s="55"/>
    </row>
    <row r="700" ht="14.25" customHeight="1">
      <c r="E700" s="55"/>
    </row>
    <row r="701" ht="14.25" customHeight="1">
      <c r="E701" s="55"/>
    </row>
    <row r="702" ht="14.25" customHeight="1">
      <c r="E702" s="55"/>
    </row>
    <row r="703" ht="14.25" customHeight="1">
      <c r="E703" s="55"/>
    </row>
    <row r="704" ht="14.25" customHeight="1">
      <c r="E704" s="55"/>
    </row>
    <row r="705" ht="14.25" customHeight="1">
      <c r="E705" s="55"/>
    </row>
    <row r="706" ht="14.25" customHeight="1">
      <c r="E706" s="55"/>
    </row>
    <row r="707" ht="14.25" customHeight="1">
      <c r="E707" s="55"/>
    </row>
    <row r="708" ht="14.25" customHeight="1">
      <c r="E708" s="55"/>
    </row>
    <row r="709" ht="14.25" customHeight="1">
      <c r="E709" s="55"/>
    </row>
    <row r="710" ht="14.25" customHeight="1">
      <c r="E710" s="55"/>
    </row>
    <row r="711" ht="14.25" customHeight="1">
      <c r="E711" s="55"/>
    </row>
    <row r="712" ht="14.25" customHeight="1">
      <c r="E712" s="55"/>
    </row>
    <row r="713" ht="14.25" customHeight="1">
      <c r="E713" s="55"/>
    </row>
    <row r="714" ht="14.25" customHeight="1">
      <c r="E714" s="55"/>
    </row>
    <row r="715" ht="14.25" customHeight="1">
      <c r="E715" s="55"/>
    </row>
    <row r="716" ht="14.25" customHeight="1">
      <c r="E716" s="55"/>
    </row>
    <row r="717" ht="14.25" customHeight="1">
      <c r="E717" s="55"/>
    </row>
    <row r="718" ht="14.25" customHeight="1">
      <c r="E718" s="55"/>
    </row>
    <row r="719" ht="14.25" customHeight="1">
      <c r="E719" s="55"/>
    </row>
    <row r="720" ht="14.25" customHeight="1">
      <c r="E720" s="55"/>
    </row>
    <row r="721" ht="14.25" customHeight="1">
      <c r="E721" s="55"/>
    </row>
    <row r="722" ht="14.25" customHeight="1">
      <c r="E722" s="55"/>
    </row>
    <row r="723" ht="14.25" customHeight="1">
      <c r="E723" s="55"/>
    </row>
    <row r="724" ht="14.25" customHeight="1">
      <c r="E724" s="55"/>
    </row>
    <row r="725" ht="14.25" customHeight="1">
      <c r="E725" s="55"/>
    </row>
    <row r="726" ht="14.25" customHeight="1">
      <c r="E726" s="55"/>
    </row>
    <row r="727" ht="14.25" customHeight="1">
      <c r="E727" s="55"/>
    </row>
    <row r="728" ht="14.25" customHeight="1">
      <c r="E728" s="55"/>
    </row>
    <row r="729" ht="14.25" customHeight="1">
      <c r="E729" s="55"/>
    </row>
    <row r="730" ht="14.25" customHeight="1">
      <c r="E730" s="55"/>
    </row>
    <row r="731" ht="14.25" customHeight="1">
      <c r="E731" s="55"/>
    </row>
    <row r="732" ht="14.25" customHeight="1">
      <c r="E732" s="55"/>
    </row>
    <row r="733" ht="14.25" customHeight="1">
      <c r="E733" s="55"/>
    </row>
    <row r="734" ht="14.25" customHeight="1">
      <c r="E734" s="55"/>
    </row>
    <row r="735" ht="14.25" customHeight="1">
      <c r="E735" s="55"/>
    </row>
    <row r="736" ht="14.25" customHeight="1">
      <c r="E736" s="55"/>
    </row>
    <row r="737" ht="14.25" customHeight="1">
      <c r="E737" s="55"/>
    </row>
    <row r="738" ht="14.25" customHeight="1">
      <c r="E738" s="55"/>
    </row>
    <row r="739" ht="14.25" customHeight="1">
      <c r="E739" s="55"/>
    </row>
    <row r="740" ht="14.25" customHeight="1">
      <c r="E740" s="55"/>
    </row>
    <row r="741" ht="14.25" customHeight="1">
      <c r="E741" s="55"/>
    </row>
    <row r="742" ht="14.25" customHeight="1">
      <c r="E742" s="55"/>
    </row>
    <row r="743" ht="14.25" customHeight="1">
      <c r="E743" s="55"/>
    </row>
    <row r="744" ht="14.25" customHeight="1">
      <c r="E744" s="55"/>
    </row>
    <row r="745" ht="14.25" customHeight="1">
      <c r="E745" s="55"/>
    </row>
    <row r="746" ht="14.25" customHeight="1">
      <c r="E746" s="55"/>
    </row>
    <row r="747" ht="14.25" customHeight="1">
      <c r="E747" s="55"/>
    </row>
    <row r="748" ht="14.25" customHeight="1">
      <c r="E748" s="55"/>
    </row>
    <row r="749" ht="14.25" customHeight="1">
      <c r="E749" s="55"/>
    </row>
    <row r="750" ht="14.25" customHeight="1">
      <c r="E750" s="55"/>
    </row>
    <row r="751" ht="14.25" customHeight="1">
      <c r="E751" s="55"/>
    </row>
    <row r="752" ht="14.25" customHeight="1">
      <c r="E752" s="55"/>
    </row>
    <row r="753" ht="14.25" customHeight="1">
      <c r="E753" s="55"/>
    </row>
    <row r="754" ht="14.25" customHeight="1">
      <c r="E754" s="55"/>
    </row>
    <row r="755" ht="14.25" customHeight="1">
      <c r="E755" s="55"/>
    </row>
    <row r="756" ht="14.25" customHeight="1">
      <c r="E756" s="55"/>
    </row>
    <row r="757" ht="14.25" customHeight="1">
      <c r="E757" s="55"/>
    </row>
    <row r="758" ht="14.25" customHeight="1">
      <c r="E758" s="55"/>
    </row>
    <row r="759" ht="14.25" customHeight="1">
      <c r="E759" s="55"/>
    </row>
    <row r="760" ht="14.25" customHeight="1">
      <c r="E760" s="55"/>
    </row>
    <row r="761" ht="14.25" customHeight="1">
      <c r="E761" s="55"/>
    </row>
    <row r="762" ht="14.25" customHeight="1">
      <c r="E762" s="55"/>
    </row>
    <row r="763" ht="14.25" customHeight="1">
      <c r="E763" s="55"/>
    </row>
    <row r="764" ht="14.25" customHeight="1">
      <c r="E764" s="55"/>
    </row>
    <row r="765" ht="14.25" customHeight="1">
      <c r="E765" s="55"/>
    </row>
    <row r="766" ht="14.25" customHeight="1">
      <c r="E766" s="55"/>
    </row>
    <row r="767" ht="14.25" customHeight="1">
      <c r="E767" s="55"/>
    </row>
    <row r="768" ht="14.25" customHeight="1">
      <c r="E768" s="55"/>
    </row>
    <row r="769" ht="14.25" customHeight="1">
      <c r="E769" s="55"/>
    </row>
    <row r="770" ht="14.25" customHeight="1">
      <c r="E770" s="55"/>
    </row>
    <row r="771" ht="14.25" customHeight="1">
      <c r="E771" s="55"/>
    </row>
    <row r="772" ht="14.25" customHeight="1">
      <c r="E772" s="55"/>
    </row>
    <row r="773" ht="14.25" customHeight="1">
      <c r="E773" s="55"/>
    </row>
    <row r="774" ht="14.25" customHeight="1">
      <c r="E774" s="55"/>
    </row>
    <row r="775" ht="14.25" customHeight="1">
      <c r="E775" s="55"/>
    </row>
    <row r="776" ht="14.25" customHeight="1">
      <c r="E776" s="55"/>
    </row>
    <row r="777" ht="14.25" customHeight="1">
      <c r="E777" s="55"/>
    </row>
    <row r="778" ht="14.25" customHeight="1">
      <c r="E778" s="55"/>
    </row>
    <row r="779" ht="14.25" customHeight="1">
      <c r="E779" s="55"/>
    </row>
    <row r="780" ht="14.25" customHeight="1">
      <c r="E780" s="55"/>
    </row>
    <row r="781" ht="14.25" customHeight="1">
      <c r="E781" s="55"/>
    </row>
    <row r="782" ht="14.25" customHeight="1">
      <c r="E782" s="55"/>
    </row>
    <row r="783" ht="14.25" customHeight="1">
      <c r="E783" s="55"/>
    </row>
    <row r="784" ht="14.25" customHeight="1">
      <c r="E784" s="55"/>
    </row>
    <row r="785" ht="14.25" customHeight="1">
      <c r="E785" s="55"/>
    </row>
    <row r="786" ht="14.25" customHeight="1">
      <c r="E786" s="55"/>
    </row>
    <row r="787" ht="14.25" customHeight="1">
      <c r="E787" s="55"/>
    </row>
    <row r="788" ht="14.25" customHeight="1">
      <c r="E788" s="55"/>
    </row>
    <row r="789" ht="14.25" customHeight="1">
      <c r="E789" s="55"/>
    </row>
    <row r="790" ht="14.25" customHeight="1">
      <c r="E790" s="55"/>
    </row>
    <row r="791" ht="14.25" customHeight="1">
      <c r="E791" s="55"/>
    </row>
    <row r="792" ht="14.25" customHeight="1">
      <c r="E792" s="55"/>
    </row>
    <row r="793" ht="14.25" customHeight="1">
      <c r="E793" s="55"/>
    </row>
    <row r="794" ht="14.25" customHeight="1">
      <c r="E794" s="55"/>
    </row>
    <row r="795" ht="14.25" customHeight="1">
      <c r="E795" s="55"/>
    </row>
    <row r="796" ht="14.25" customHeight="1">
      <c r="E796" s="55"/>
    </row>
    <row r="797" ht="14.25" customHeight="1">
      <c r="E797" s="55"/>
    </row>
    <row r="798" ht="14.25" customHeight="1">
      <c r="E798" s="55"/>
    </row>
    <row r="799" ht="14.25" customHeight="1">
      <c r="E799" s="55"/>
    </row>
    <row r="800" ht="14.25" customHeight="1">
      <c r="E800" s="55"/>
    </row>
    <row r="801" ht="14.25" customHeight="1">
      <c r="E801" s="55"/>
    </row>
    <row r="802" ht="14.25" customHeight="1">
      <c r="E802" s="55"/>
    </row>
    <row r="803" ht="14.25" customHeight="1">
      <c r="E803" s="55"/>
    </row>
    <row r="804" ht="14.25" customHeight="1">
      <c r="E804" s="55"/>
    </row>
    <row r="805" ht="14.25" customHeight="1">
      <c r="E805" s="55"/>
    </row>
    <row r="806" ht="14.25" customHeight="1">
      <c r="E806" s="55"/>
    </row>
    <row r="807" ht="14.25" customHeight="1">
      <c r="E807" s="55"/>
    </row>
    <row r="808" ht="14.25" customHeight="1">
      <c r="E808" s="55"/>
    </row>
    <row r="809" ht="14.25" customHeight="1">
      <c r="E809" s="55"/>
    </row>
    <row r="810" ht="14.25" customHeight="1">
      <c r="E810" s="55"/>
    </row>
    <row r="811" ht="14.25" customHeight="1">
      <c r="E811" s="55"/>
    </row>
    <row r="812" ht="14.25" customHeight="1">
      <c r="E812" s="55"/>
    </row>
    <row r="813" ht="14.25" customHeight="1">
      <c r="E813" s="55"/>
    </row>
    <row r="814" ht="14.25" customHeight="1">
      <c r="E814" s="55"/>
    </row>
    <row r="815" ht="14.25" customHeight="1">
      <c r="E815" s="55"/>
    </row>
    <row r="816" ht="14.25" customHeight="1">
      <c r="E816" s="55"/>
    </row>
    <row r="817" ht="14.25" customHeight="1">
      <c r="E817" s="55"/>
    </row>
    <row r="818" ht="14.25" customHeight="1">
      <c r="E818" s="55"/>
    </row>
    <row r="819" ht="14.25" customHeight="1">
      <c r="E819" s="55"/>
    </row>
    <row r="820" ht="14.25" customHeight="1">
      <c r="E820" s="55"/>
    </row>
    <row r="821" ht="14.25" customHeight="1">
      <c r="E821" s="55"/>
    </row>
    <row r="822" ht="14.25" customHeight="1">
      <c r="E822" s="55"/>
    </row>
    <row r="823" ht="14.25" customHeight="1">
      <c r="E823" s="55"/>
    </row>
    <row r="824" ht="14.25" customHeight="1">
      <c r="E824" s="55"/>
    </row>
    <row r="825" ht="14.25" customHeight="1">
      <c r="E825" s="55"/>
    </row>
    <row r="826" ht="14.25" customHeight="1">
      <c r="E826" s="55"/>
    </row>
    <row r="827" ht="14.25" customHeight="1">
      <c r="E827" s="55"/>
    </row>
    <row r="828" ht="14.25" customHeight="1">
      <c r="E828" s="55"/>
    </row>
    <row r="829" ht="14.25" customHeight="1">
      <c r="E829" s="55"/>
    </row>
    <row r="830" ht="14.25" customHeight="1">
      <c r="E830" s="55"/>
    </row>
    <row r="831" ht="14.25" customHeight="1">
      <c r="E831" s="55"/>
    </row>
    <row r="832" ht="14.25" customHeight="1">
      <c r="E832" s="55"/>
    </row>
    <row r="833" ht="14.25" customHeight="1">
      <c r="E833" s="55"/>
    </row>
    <row r="834" ht="14.25" customHeight="1">
      <c r="E834" s="55"/>
    </row>
    <row r="835" ht="14.25" customHeight="1">
      <c r="E835" s="55"/>
    </row>
    <row r="836" ht="14.25" customHeight="1">
      <c r="E836" s="55"/>
    </row>
    <row r="837" ht="14.25" customHeight="1">
      <c r="E837" s="55"/>
    </row>
    <row r="838" ht="14.25" customHeight="1">
      <c r="E838" s="55"/>
    </row>
    <row r="839" ht="14.25" customHeight="1">
      <c r="E839" s="55"/>
    </row>
    <row r="840" ht="14.25" customHeight="1">
      <c r="E840" s="55"/>
    </row>
    <row r="841" ht="14.25" customHeight="1">
      <c r="E841" s="55"/>
    </row>
    <row r="842" ht="14.25" customHeight="1">
      <c r="E842" s="55"/>
    </row>
    <row r="843" ht="14.25" customHeight="1">
      <c r="E843" s="55"/>
    </row>
    <row r="844" ht="14.25" customHeight="1">
      <c r="E844" s="55"/>
    </row>
    <row r="845" ht="14.25" customHeight="1">
      <c r="E845" s="55"/>
    </row>
    <row r="846" ht="14.25" customHeight="1">
      <c r="E846" s="55"/>
    </row>
    <row r="847" ht="14.25" customHeight="1">
      <c r="E847" s="55"/>
    </row>
    <row r="848" ht="14.25" customHeight="1">
      <c r="E848" s="55"/>
    </row>
    <row r="849" ht="14.25" customHeight="1">
      <c r="E849" s="55"/>
    </row>
    <row r="850" ht="14.25" customHeight="1">
      <c r="E850" s="55"/>
    </row>
    <row r="851" ht="14.25" customHeight="1">
      <c r="E851" s="55"/>
    </row>
    <row r="852" ht="14.25" customHeight="1">
      <c r="E852" s="55"/>
    </row>
    <row r="853" ht="14.25" customHeight="1">
      <c r="E853" s="55"/>
    </row>
    <row r="854" ht="14.25" customHeight="1">
      <c r="E854" s="55"/>
    </row>
    <row r="855" ht="14.25" customHeight="1">
      <c r="E855" s="55"/>
    </row>
    <row r="856" ht="14.25" customHeight="1">
      <c r="E856" s="55"/>
    </row>
    <row r="857" ht="14.25" customHeight="1">
      <c r="E857" s="55"/>
    </row>
    <row r="858" ht="14.25" customHeight="1">
      <c r="E858" s="55"/>
    </row>
    <row r="859" ht="14.25" customHeight="1">
      <c r="E859" s="55"/>
    </row>
    <row r="860" ht="14.25" customHeight="1">
      <c r="E860" s="55"/>
    </row>
    <row r="861" ht="14.25" customHeight="1">
      <c r="E861" s="55"/>
    </row>
    <row r="862" ht="14.25" customHeight="1">
      <c r="E862" s="55"/>
    </row>
    <row r="863" ht="14.25" customHeight="1">
      <c r="E863" s="55"/>
    </row>
    <row r="864" ht="14.25" customHeight="1">
      <c r="E864" s="55"/>
    </row>
    <row r="865" ht="14.25" customHeight="1">
      <c r="E865" s="55"/>
    </row>
    <row r="866" ht="14.25" customHeight="1">
      <c r="E866" s="55"/>
    </row>
    <row r="867" ht="14.25" customHeight="1">
      <c r="E867" s="55"/>
    </row>
    <row r="868" ht="14.25" customHeight="1">
      <c r="E868" s="55"/>
    </row>
    <row r="869" ht="14.25" customHeight="1">
      <c r="E869" s="55"/>
    </row>
    <row r="870" ht="14.25" customHeight="1">
      <c r="E870" s="55"/>
    </row>
    <row r="871" ht="14.25" customHeight="1">
      <c r="E871" s="55"/>
    </row>
    <row r="872" ht="14.25" customHeight="1">
      <c r="E872" s="55"/>
    </row>
    <row r="873" ht="14.25" customHeight="1">
      <c r="E873" s="55"/>
    </row>
    <row r="874" ht="14.25" customHeight="1">
      <c r="E874" s="55"/>
    </row>
    <row r="875" ht="14.25" customHeight="1">
      <c r="E875" s="55"/>
    </row>
    <row r="876" ht="14.25" customHeight="1">
      <c r="E876" s="55"/>
    </row>
    <row r="877" ht="14.25" customHeight="1">
      <c r="E877" s="55"/>
    </row>
    <row r="878" ht="14.25" customHeight="1">
      <c r="E878" s="55"/>
    </row>
    <row r="879" ht="14.25" customHeight="1">
      <c r="E879" s="55"/>
    </row>
    <row r="880" ht="14.25" customHeight="1">
      <c r="E880" s="55"/>
    </row>
    <row r="881" ht="14.25" customHeight="1">
      <c r="E881" s="55"/>
    </row>
    <row r="882" ht="14.25" customHeight="1">
      <c r="E882" s="55"/>
    </row>
    <row r="883" ht="14.25" customHeight="1">
      <c r="E883" s="55"/>
    </row>
    <row r="884" ht="14.25" customHeight="1">
      <c r="E884" s="55"/>
    </row>
    <row r="885" ht="14.25" customHeight="1">
      <c r="E885" s="55"/>
    </row>
    <row r="886" ht="14.25" customHeight="1">
      <c r="E886" s="55"/>
    </row>
    <row r="887" ht="14.25" customHeight="1">
      <c r="E887" s="55"/>
    </row>
    <row r="888" ht="14.25" customHeight="1">
      <c r="E888" s="55"/>
    </row>
    <row r="889" ht="14.25" customHeight="1">
      <c r="E889" s="55"/>
    </row>
    <row r="890" ht="14.25" customHeight="1">
      <c r="E890" s="55"/>
    </row>
    <row r="891" ht="14.25" customHeight="1">
      <c r="E891" s="55"/>
    </row>
    <row r="892" ht="14.25" customHeight="1">
      <c r="E892" s="55"/>
    </row>
    <row r="893" ht="14.25" customHeight="1">
      <c r="E893" s="55"/>
    </row>
    <row r="894" ht="14.25" customHeight="1">
      <c r="E894" s="55"/>
    </row>
    <row r="895" ht="14.25" customHeight="1">
      <c r="E895" s="55"/>
    </row>
    <row r="896" ht="14.25" customHeight="1">
      <c r="E896" s="55"/>
    </row>
    <row r="897" ht="14.25" customHeight="1">
      <c r="E897" s="55"/>
    </row>
    <row r="898" ht="14.25" customHeight="1">
      <c r="E898" s="55"/>
    </row>
    <row r="899" ht="14.25" customHeight="1">
      <c r="E899" s="55"/>
    </row>
    <row r="900" ht="14.25" customHeight="1">
      <c r="E900" s="55"/>
    </row>
    <row r="901" ht="14.25" customHeight="1">
      <c r="E901" s="55"/>
    </row>
    <row r="902" ht="14.25" customHeight="1">
      <c r="E902" s="55"/>
    </row>
    <row r="903" ht="14.25" customHeight="1">
      <c r="E903" s="55"/>
    </row>
    <row r="904" ht="14.25" customHeight="1">
      <c r="E904" s="55"/>
    </row>
    <row r="905" ht="14.25" customHeight="1">
      <c r="E905" s="55"/>
    </row>
    <row r="906" ht="14.25" customHeight="1">
      <c r="E906" s="55"/>
    </row>
    <row r="907" ht="14.25" customHeight="1">
      <c r="E907" s="55"/>
    </row>
    <row r="908" ht="14.25" customHeight="1">
      <c r="E908" s="55"/>
    </row>
    <row r="909" ht="14.25" customHeight="1">
      <c r="E909" s="55"/>
    </row>
    <row r="910" ht="14.25" customHeight="1">
      <c r="E910" s="55"/>
    </row>
    <row r="911" ht="14.25" customHeight="1">
      <c r="E911" s="55"/>
    </row>
    <row r="912" ht="14.25" customHeight="1">
      <c r="E912" s="55"/>
    </row>
    <row r="913" ht="14.25" customHeight="1">
      <c r="E913" s="55"/>
    </row>
    <row r="914" ht="14.25" customHeight="1">
      <c r="E914" s="55"/>
    </row>
    <row r="915" ht="14.25" customHeight="1">
      <c r="E915" s="55"/>
    </row>
    <row r="916" ht="14.25" customHeight="1">
      <c r="E916" s="55"/>
    </row>
    <row r="917" ht="14.25" customHeight="1">
      <c r="E917" s="55"/>
    </row>
    <row r="918" ht="14.25" customHeight="1">
      <c r="E918" s="55"/>
    </row>
    <row r="919" ht="14.25" customHeight="1">
      <c r="E919" s="55"/>
    </row>
    <row r="920" ht="14.25" customHeight="1">
      <c r="E920" s="55"/>
    </row>
    <row r="921" ht="14.25" customHeight="1">
      <c r="E921" s="55"/>
    </row>
    <row r="922" ht="14.25" customHeight="1">
      <c r="E922" s="55"/>
    </row>
    <row r="923" ht="14.25" customHeight="1">
      <c r="E923" s="55"/>
    </row>
    <row r="924" ht="14.25" customHeight="1">
      <c r="E924" s="55"/>
    </row>
    <row r="925" ht="14.25" customHeight="1">
      <c r="E925" s="55"/>
    </row>
    <row r="926" ht="14.25" customHeight="1">
      <c r="E926" s="55"/>
    </row>
    <row r="927" ht="14.25" customHeight="1">
      <c r="E927" s="55"/>
    </row>
    <row r="928" ht="14.25" customHeight="1">
      <c r="E928" s="55"/>
    </row>
    <row r="929" ht="14.25" customHeight="1">
      <c r="E929" s="55"/>
    </row>
    <row r="930" ht="14.25" customHeight="1">
      <c r="E930" s="55"/>
    </row>
    <row r="931" ht="14.25" customHeight="1">
      <c r="E931" s="55"/>
    </row>
    <row r="932" ht="14.25" customHeight="1">
      <c r="E932" s="55"/>
    </row>
    <row r="933" ht="14.25" customHeight="1">
      <c r="E933" s="55"/>
    </row>
    <row r="934" ht="14.25" customHeight="1">
      <c r="E934" s="55"/>
    </row>
    <row r="935" ht="14.25" customHeight="1">
      <c r="E935" s="55"/>
    </row>
    <row r="936" ht="14.25" customHeight="1">
      <c r="E936" s="55"/>
    </row>
    <row r="937" ht="14.25" customHeight="1">
      <c r="E937" s="55"/>
    </row>
    <row r="938" ht="14.25" customHeight="1">
      <c r="E938" s="55"/>
    </row>
    <row r="939" ht="14.25" customHeight="1">
      <c r="E939" s="55"/>
    </row>
    <row r="940" ht="14.25" customHeight="1">
      <c r="E940" s="55"/>
    </row>
    <row r="941" ht="14.25" customHeight="1">
      <c r="E941" s="55"/>
    </row>
    <row r="942" ht="14.25" customHeight="1">
      <c r="E942" s="55"/>
    </row>
    <row r="943" ht="14.25" customHeight="1">
      <c r="E943" s="55"/>
    </row>
    <row r="944" ht="14.25" customHeight="1">
      <c r="E944" s="55"/>
    </row>
    <row r="945" ht="14.25" customHeight="1">
      <c r="E945" s="55"/>
    </row>
    <row r="946" ht="14.25" customHeight="1">
      <c r="E946" s="55"/>
    </row>
    <row r="947" ht="14.25" customHeight="1">
      <c r="E947" s="55"/>
    </row>
    <row r="948" ht="14.25" customHeight="1">
      <c r="E948" s="55"/>
    </row>
    <row r="949" ht="14.25" customHeight="1">
      <c r="E949" s="55"/>
    </row>
    <row r="950" ht="14.25" customHeight="1">
      <c r="E950" s="55"/>
    </row>
    <row r="951" ht="14.25" customHeight="1">
      <c r="E951" s="55"/>
    </row>
    <row r="952" ht="14.25" customHeight="1">
      <c r="E952" s="55"/>
    </row>
    <row r="953" ht="14.25" customHeight="1">
      <c r="E953" s="55"/>
    </row>
    <row r="954" ht="14.25" customHeight="1">
      <c r="E954" s="55"/>
    </row>
    <row r="955" ht="14.25" customHeight="1">
      <c r="E955" s="55"/>
    </row>
    <row r="956" ht="14.25" customHeight="1">
      <c r="E956" s="55"/>
    </row>
    <row r="957" ht="14.25" customHeight="1">
      <c r="E957" s="55"/>
    </row>
    <row r="958" ht="14.25" customHeight="1">
      <c r="E958" s="55"/>
    </row>
    <row r="959" ht="14.25" customHeight="1">
      <c r="E959" s="55"/>
    </row>
    <row r="960" ht="14.25" customHeight="1">
      <c r="E960" s="55"/>
    </row>
    <row r="961" ht="14.25" customHeight="1">
      <c r="E961" s="55"/>
    </row>
    <row r="962" ht="14.25" customHeight="1">
      <c r="E962" s="55"/>
    </row>
    <row r="963" ht="14.25" customHeight="1">
      <c r="E963" s="55"/>
    </row>
    <row r="964" ht="14.25" customHeight="1">
      <c r="E964" s="55"/>
    </row>
    <row r="965" ht="14.25" customHeight="1">
      <c r="E965" s="55"/>
    </row>
    <row r="966" ht="14.25" customHeight="1">
      <c r="E966" s="55"/>
    </row>
    <row r="967" ht="14.25" customHeight="1">
      <c r="E967" s="55"/>
    </row>
    <row r="968" ht="14.25" customHeight="1">
      <c r="E968" s="55"/>
    </row>
    <row r="969" ht="14.25" customHeight="1">
      <c r="E969" s="55"/>
    </row>
    <row r="970" ht="14.25" customHeight="1">
      <c r="E970" s="55"/>
    </row>
    <row r="971" ht="14.25" customHeight="1">
      <c r="E971" s="55"/>
    </row>
    <row r="972" ht="14.25" customHeight="1">
      <c r="E972" s="55"/>
    </row>
    <row r="973" ht="14.25" customHeight="1">
      <c r="E973" s="55"/>
    </row>
    <row r="974" ht="14.25" customHeight="1">
      <c r="E974" s="55"/>
    </row>
    <row r="975" ht="14.25" customHeight="1">
      <c r="E975" s="55"/>
    </row>
    <row r="976" ht="14.25" customHeight="1">
      <c r="E976" s="55"/>
    </row>
    <row r="977" ht="14.25" customHeight="1">
      <c r="E977" s="55"/>
    </row>
    <row r="978" ht="14.25" customHeight="1">
      <c r="E978" s="55"/>
    </row>
    <row r="979" ht="14.25" customHeight="1">
      <c r="E979" s="55"/>
    </row>
    <row r="980" ht="14.25" customHeight="1">
      <c r="E980" s="55"/>
    </row>
    <row r="981" ht="14.25" customHeight="1">
      <c r="E981" s="55"/>
    </row>
    <row r="982" ht="14.25" customHeight="1">
      <c r="E982" s="55"/>
    </row>
    <row r="983" ht="14.25" customHeight="1">
      <c r="E983" s="55"/>
    </row>
    <row r="984" ht="14.25" customHeight="1">
      <c r="E984" s="55"/>
    </row>
    <row r="985" ht="14.25" customHeight="1">
      <c r="E985" s="55"/>
    </row>
    <row r="986" ht="14.25" customHeight="1">
      <c r="E986" s="55"/>
    </row>
    <row r="987" ht="14.25" customHeight="1">
      <c r="E987" s="55"/>
    </row>
    <row r="988" ht="14.25" customHeight="1">
      <c r="E988" s="55"/>
    </row>
    <row r="989" ht="14.25" customHeight="1">
      <c r="E989" s="55"/>
    </row>
    <row r="990" ht="14.25" customHeight="1">
      <c r="E990" s="55"/>
    </row>
    <row r="991" ht="14.25" customHeight="1">
      <c r="E991" s="55"/>
    </row>
    <row r="992" ht="14.25" customHeight="1">
      <c r="E992" s="55"/>
    </row>
    <row r="993" ht="14.25" customHeight="1">
      <c r="E993" s="55"/>
    </row>
    <row r="994" ht="14.25" customHeight="1">
      <c r="E994" s="55"/>
    </row>
    <row r="995" ht="14.25" customHeight="1">
      <c r="E995" s="55"/>
    </row>
    <row r="996" ht="14.25" customHeight="1">
      <c r="E996" s="55"/>
    </row>
    <row r="997" ht="14.25" customHeight="1">
      <c r="E997" s="55"/>
    </row>
    <row r="998" ht="14.25" customHeight="1">
      <c r="E998" s="55"/>
    </row>
    <row r="999" ht="14.25" customHeight="1">
      <c r="E999" s="55"/>
    </row>
    <row r="1000" ht="14.25" customHeight="1">
      <c r="E1000" s="55"/>
    </row>
    <row r="1001" ht="14.25" customHeight="1">
      <c r="E1001" s="55"/>
    </row>
    <row r="1002" ht="14.25" customHeight="1">
      <c r="E1002" s="55"/>
    </row>
  </sheetData>
  <autoFilter ref="$A$2:$H$32"/>
  <printOptions/>
  <pageMargins bottom="0.75" footer="0.0" header="0.0" left="0.7" right="0.7" top="0.75"/>
  <pageSetup orientation="landscape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4.43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  <c r="E1" s="55"/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26" t="s">
        <v>995</v>
      </c>
      <c r="C3" s="9"/>
      <c r="D3" s="9"/>
      <c r="E3" s="10">
        <v>41.8</v>
      </c>
      <c r="F3" s="12"/>
      <c r="G3" s="12"/>
      <c r="H3" s="13"/>
      <c r="I3" s="14" t="s">
        <v>941</v>
      </c>
      <c r="J3" s="15"/>
      <c r="K3" s="4"/>
    </row>
    <row r="4" ht="14.25" customHeight="1">
      <c r="A4" s="7" t="s">
        <v>16</v>
      </c>
      <c r="B4" s="49" t="s">
        <v>996</v>
      </c>
      <c r="C4" s="9"/>
      <c r="D4" s="9"/>
      <c r="E4" s="10">
        <v>7.3</v>
      </c>
      <c r="F4" s="12"/>
      <c r="G4" s="12"/>
      <c r="H4" s="13"/>
      <c r="I4" s="14" t="s">
        <v>941</v>
      </c>
      <c r="J4" s="15"/>
      <c r="K4" s="4"/>
    </row>
    <row r="5" ht="14.25" customHeight="1">
      <c r="A5" s="7" t="s">
        <v>20</v>
      </c>
      <c r="B5" s="49" t="s">
        <v>997</v>
      </c>
      <c r="C5" s="9"/>
      <c r="D5" s="9"/>
      <c r="E5" s="10">
        <v>72.9</v>
      </c>
      <c r="F5" s="12"/>
      <c r="G5" s="12"/>
      <c r="H5" s="13"/>
      <c r="I5" s="14" t="s">
        <v>941</v>
      </c>
      <c r="J5" s="15"/>
      <c r="K5" s="4"/>
    </row>
    <row r="6" ht="14.25" customHeight="1">
      <c r="A6" s="7" t="s">
        <v>24</v>
      </c>
      <c r="B6" s="49" t="s">
        <v>998</v>
      </c>
      <c r="C6" s="9"/>
      <c r="D6" s="9"/>
      <c r="E6" s="10">
        <v>15.1</v>
      </c>
      <c r="F6" s="12"/>
      <c r="G6" s="12"/>
      <c r="H6" s="13"/>
      <c r="I6" s="14" t="s">
        <v>941</v>
      </c>
      <c r="J6" s="15"/>
      <c r="K6" s="5"/>
    </row>
    <row r="7" ht="14.25" customHeight="1">
      <c r="A7" s="7" t="s">
        <v>25</v>
      </c>
      <c r="B7" s="49" t="s">
        <v>956</v>
      </c>
      <c r="C7" s="9"/>
      <c r="D7" s="9"/>
      <c r="E7" s="205">
        <v>32.16666</v>
      </c>
      <c r="F7" s="12"/>
      <c r="G7" s="12"/>
      <c r="H7" s="13"/>
      <c r="I7" s="14" t="s">
        <v>941</v>
      </c>
      <c r="J7" s="15"/>
      <c r="K7" s="5"/>
    </row>
    <row r="8" ht="14.25" customHeight="1">
      <c r="A8" s="7" t="s">
        <v>28</v>
      </c>
      <c r="B8" s="49" t="s">
        <v>1000</v>
      </c>
      <c r="C8" s="9"/>
      <c r="D8" s="9"/>
      <c r="E8" s="205">
        <v>25.8</v>
      </c>
      <c r="F8" s="12"/>
      <c r="G8" s="12"/>
      <c r="H8" s="13"/>
      <c r="I8" s="14" t="s">
        <v>941</v>
      </c>
      <c r="J8" s="15"/>
      <c r="K8" s="5"/>
    </row>
    <row r="9" ht="14.25" customHeight="1">
      <c r="A9" s="7" t="s">
        <v>32</v>
      </c>
      <c r="B9" s="49" t="s">
        <v>958</v>
      </c>
      <c r="C9" s="9"/>
      <c r="D9" s="9"/>
      <c r="E9" s="10">
        <v>32.0</v>
      </c>
      <c r="F9" s="36"/>
      <c r="G9" s="12"/>
      <c r="H9" s="13"/>
      <c r="I9" s="14" t="s">
        <v>1001</v>
      </c>
      <c r="J9" s="15"/>
      <c r="K9" s="5"/>
      <c r="P9" s="19"/>
    </row>
    <row r="10" ht="14.25" customHeight="1">
      <c r="A10" s="7" t="s">
        <v>34</v>
      </c>
      <c r="B10" s="49" t="s">
        <v>791</v>
      </c>
      <c r="C10" s="9"/>
      <c r="D10" s="9"/>
      <c r="E10" s="10">
        <v>26.0</v>
      </c>
      <c r="F10" s="36"/>
      <c r="G10" s="12"/>
      <c r="H10" s="13"/>
      <c r="I10" s="14" t="s">
        <v>1001</v>
      </c>
      <c r="J10" s="15"/>
      <c r="K10" s="5"/>
      <c r="P10" s="19"/>
    </row>
    <row r="11" ht="14.25" customHeight="1">
      <c r="A11" s="7" t="s">
        <v>36</v>
      </c>
      <c r="B11" s="26" t="s">
        <v>984</v>
      </c>
      <c r="C11" s="9"/>
      <c r="D11" s="9"/>
      <c r="E11" s="10">
        <v>46.25</v>
      </c>
      <c r="F11" s="12"/>
      <c r="G11" s="12"/>
      <c r="H11" s="13"/>
      <c r="I11" s="14" t="s">
        <v>1001</v>
      </c>
      <c r="J11" s="15"/>
      <c r="K11" s="5"/>
      <c r="P11" s="19"/>
    </row>
    <row r="12" ht="14.25" customHeight="1">
      <c r="A12" s="7" t="s">
        <v>38</v>
      </c>
      <c r="B12" s="49" t="s">
        <v>1002</v>
      </c>
      <c r="C12" s="9"/>
      <c r="D12" s="9"/>
      <c r="E12" s="92">
        <v>67.3</v>
      </c>
      <c r="F12" s="36"/>
      <c r="G12" s="12"/>
      <c r="H12" s="13"/>
      <c r="I12" s="14" t="s">
        <v>941</v>
      </c>
      <c r="J12" s="15"/>
      <c r="K12" s="5"/>
      <c r="P12" s="19"/>
    </row>
    <row r="13" ht="14.25" customHeight="1">
      <c r="A13" s="7" t="s">
        <v>43</v>
      </c>
      <c r="B13" s="206" t="s">
        <v>1003</v>
      </c>
      <c r="C13" s="9"/>
      <c r="D13" s="9"/>
      <c r="E13" s="10">
        <v>66.7</v>
      </c>
      <c r="F13" s="36"/>
      <c r="G13" s="12"/>
      <c r="H13" s="13"/>
      <c r="I13" s="14" t="s">
        <v>1001</v>
      </c>
      <c r="J13" s="15"/>
      <c r="K13" s="5"/>
      <c r="P13" s="19"/>
    </row>
    <row r="14" ht="14.25" customHeight="1">
      <c r="A14" s="7" t="s">
        <v>46</v>
      </c>
      <c r="B14" s="49" t="s">
        <v>999</v>
      </c>
      <c r="C14" s="9"/>
      <c r="D14" s="9"/>
      <c r="E14" s="10">
        <v>196.0</v>
      </c>
      <c r="F14" s="36"/>
      <c r="G14" s="12"/>
      <c r="H14" s="13"/>
      <c r="I14" s="14" t="s">
        <v>941</v>
      </c>
      <c r="J14" s="15"/>
      <c r="P14" s="19"/>
    </row>
    <row r="15" ht="14.25" customHeight="1">
      <c r="A15" s="7" t="s">
        <v>50</v>
      </c>
      <c r="B15" s="26" t="s">
        <v>965</v>
      </c>
      <c r="C15" s="9"/>
      <c r="D15" s="9"/>
      <c r="E15" s="205">
        <v>37.7</v>
      </c>
      <c r="F15" s="36"/>
      <c r="G15" s="20"/>
      <c r="H15" s="13"/>
      <c r="I15" s="14" t="s">
        <v>1001</v>
      </c>
      <c r="J15" s="15"/>
      <c r="P15" s="19"/>
    </row>
    <row r="16" ht="14.25" customHeight="1">
      <c r="A16" s="7" t="s">
        <v>52</v>
      </c>
      <c r="B16" s="49"/>
      <c r="C16" s="9"/>
      <c r="D16" s="9"/>
      <c r="E16" s="10"/>
      <c r="F16" s="36"/>
      <c r="G16" s="12"/>
      <c r="H16" s="13"/>
      <c r="I16" s="14"/>
      <c r="J16" s="15"/>
    </row>
    <row r="17" ht="14.25" customHeight="1">
      <c r="A17" s="7" t="s">
        <v>54</v>
      </c>
      <c r="B17" s="49"/>
      <c r="C17" s="9"/>
      <c r="D17" s="9"/>
      <c r="E17" s="10"/>
      <c r="F17" s="36"/>
      <c r="G17" s="12"/>
      <c r="H17" s="13"/>
      <c r="I17" s="14"/>
      <c r="J17" s="15"/>
    </row>
    <row r="18" ht="14.25" customHeight="1">
      <c r="A18" s="7" t="s">
        <v>56</v>
      </c>
      <c r="B18" s="49"/>
      <c r="C18" s="9"/>
      <c r="D18" s="9"/>
      <c r="E18" s="10"/>
      <c r="F18" s="36"/>
      <c r="G18" s="20"/>
      <c r="H18" s="13"/>
      <c r="I18" s="14"/>
      <c r="J18" s="15"/>
    </row>
    <row r="19" ht="14.25" customHeight="1">
      <c r="A19" s="7" t="s">
        <v>57</v>
      </c>
      <c r="B19" s="49"/>
      <c r="C19" s="9"/>
      <c r="D19" s="9"/>
      <c r="E19" s="207"/>
      <c r="F19" s="36"/>
      <c r="G19" s="20"/>
      <c r="H19" s="13"/>
      <c r="I19" s="14"/>
      <c r="J19" s="15"/>
    </row>
    <row r="20" ht="14.25" customHeight="1">
      <c r="A20" s="7" t="s">
        <v>60</v>
      </c>
      <c r="B20" s="49"/>
      <c r="C20" s="9"/>
      <c r="D20" s="9"/>
      <c r="E20" s="10"/>
      <c r="F20" s="36"/>
      <c r="G20" s="12"/>
      <c r="H20" s="13"/>
      <c r="I20" s="14"/>
      <c r="J20" s="15"/>
    </row>
    <row r="21" ht="14.25" customHeight="1">
      <c r="A21" s="7" t="s">
        <v>63</v>
      </c>
      <c r="B21" s="49"/>
      <c r="C21" s="9"/>
      <c r="D21" s="9"/>
      <c r="E21" s="10"/>
      <c r="F21" s="36"/>
      <c r="G21" s="12"/>
      <c r="H21" s="13"/>
      <c r="I21" s="14"/>
      <c r="J21" s="15"/>
      <c r="N21" s="17"/>
    </row>
    <row r="22" ht="14.25" customHeight="1">
      <c r="A22" s="7" t="s">
        <v>66</v>
      </c>
      <c r="C22" s="9"/>
      <c r="D22" s="9"/>
      <c r="E22" s="10"/>
      <c r="F22" s="36"/>
      <c r="G22" s="12"/>
      <c r="H22" s="13"/>
      <c r="I22" s="14"/>
      <c r="J22" s="15"/>
      <c r="N22" s="17"/>
    </row>
    <row r="23" ht="14.25" customHeight="1">
      <c r="A23" s="7" t="s">
        <v>68</v>
      </c>
      <c r="B23" s="49"/>
      <c r="C23" s="9"/>
      <c r="D23" s="9"/>
      <c r="E23" s="10"/>
      <c r="F23" s="12"/>
      <c r="G23" s="12"/>
      <c r="H23" s="13"/>
      <c r="I23" s="14"/>
      <c r="J23" s="15"/>
      <c r="N23" s="17"/>
    </row>
    <row r="24" ht="14.25" customHeight="1">
      <c r="A24" s="7" t="s">
        <v>70</v>
      </c>
      <c r="B24" s="49"/>
      <c r="C24" s="9"/>
      <c r="D24" s="7"/>
      <c r="E24" s="10"/>
      <c r="F24" s="36"/>
      <c r="G24" s="20"/>
      <c r="H24" s="13"/>
      <c r="I24" s="14"/>
      <c r="J24" s="15"/>
      <c r="N24" s="17"/>
    </row>
    <row r="25" ht="14.25" customHeight="1">
      <c r="A25" s="7" t="s">
        <v>71</v>
      </c>
      <c r="B25" s="49"/>
      <c r="C25" s="9"/>
      <c r="D25" s="9"/>
      <c r="E25" s="10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49"/>
      <c r="C26" s="9"/>
      <c r="D26" s="7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"/>
      <c r="D28" s="9"/>
      <c r="E28" s="10"/>
      <c r="F28" s="12"/>
      <c r="G28" s="12"/>
      <c r="H28" s="13"/>
      <c r="I28" s="14"/>
      <c r="J28" s="15"/>
      <c r="N28" s="17"/>
    </row>
    <row r="29" ht="14.25" customHeight="1">
      <c r="A29" s="9" t="s">
        <v>77</v>
      </c>
      <c r="B29" s="49"/>
      <c r="C29" s="92"/>
      <c r="D29" s="9"/>
      <c r="E29" s="10"/>
      <c r="F29" s="12"/>
      <c r="G29" s="12"/>
      <c r="H29" s="13"/>
      <c r="I29" s="14"/>
      <c r="N29" s="17"/>
    </row>
    <row r="30" ht="14.25" customHeight="1">
      <c r="A30" s="124"/>
      <c r="B30" s="49"/>
      <c r="C30" s="9"/>
      <c r="D30" s="7"/>
      <c r="E30" s="10"/>
      <c r="F30" s="12"/>
      <c r="G30" s="12"/>
      <c r="H30" s="13"/>
      <c r="I30" s="14"/>
      <c r="N30" s="17"/>
    </row>
    <row r="31" ht="14.25" customHeight="1">
      <c r="A31" s="124"/>
      <c r="E31" s="209">
        <f>SUM(E3:E30)</f>
        <v>667.01666</v>
      </c>
      <c r="N31" s="17"/>
    </row>
    <row r="32" ht="14.25" customHeight="1">
      <c r="B32" s="28"/>
      <c r="D32" s="29"/>
      <c r="E32" s="55"/>
      <c r="N32" s="17"/>
    </row>
    <row r="33" ht="14.25" customHeight="1">
      <c r="B33" s="28"/>
      <c r="D33" s="28"/>
      <c r="E33" s="55"/>
      <c r="N33" s="17"/>
    </row>
    <row r="34" ht="14.25" customHeight="1">
      <c r="B34" s="28"/>
      <c r="D34" s="29"/>
      <c r="E34" s="55"/>
      <c r="N34" s="17"/>
    </row>
    <row r="35" ht="14.25" customHeight="1">
      <c r="B35" s="28"/>
      <c r="D35" s="28"/>
      <c r="E35" s="55"/>
      <c r="N35" s="17"/>
    </row>
    <row r="36" ht="14.25" customHeight="1">
      <c r="B36" s="28" t="s">
        <v>89</v>
      </c>
      <c r="D36" s="29">
        <v>3.0</v>
      </c>
      <c r="E36" s="55"/>
      <c r="N36" s="17"/>
    </row>
    <row r="37" ht="14.25" customHeight="1">
      <c r="B37" s="28" t="s">
        <v>90</v>
      </c>
      <c r="D37" s="28">
        <v>1.0</v>
      </c>
      <c r="E37" s="55"/>
      <c r="N37" s="17"/>
    </row>
    <row r="38" ht="14.25" customHeight="1">
      <c r="B38" s="28" t="s">
        <v>91</v>
      </c>
      <c r="D38" s="29">
        <v>3.0</v>
      </c>
      <c r="E38" s="55"/>
      <c r="N38" s="17"/>
    </row>
    <row r="39" ht="14.25" customHeight="1">
      <c r="B39" s="28" t="s">
        <v>92</v>
      </c>
      <c r="D39" s="29">
        <v>1.0</v>
      </c>
      <c r="E39" s="55"/>
      <c r="N39" s="17"/>
    </row>
    <row r="40" ht="14.25" customHeight="1">
      <c r="B40" s="28" t="s">
        <v>93</v>
      </c>
      <c r="D40" s="28">
        <f>+D39*3600</f>
        <v>3600</v>
      </c>
      <c r="E40" s="55"/>
      <c r="N40" s="17"/>
    </row>
    <row r="41" ht="14.25" customHeight="1">
      <c r="B41" s="28" t="s">
        <v>4</v>
      </c>
      <c r="D41" s="51">
        <v>978.6</v>
      </c>
      <c r="E41" s="55"/>
    </row>
    <row r="42" ht="14.25" customHeight="1">
      <c r="B42" s="28" t="s">
        <v>94</v>
      </c>
      <c r="D42" s="33">
        <f>+D40/D41</f>
        <v>3.678724709</v>
      </c>
      <c r="E42" s="55"/>
    </row>
    <row r="43" ht="14.25" customHeight="1">
      <c r="B43" s="28"/>
      <c r="D43" s="28"/>
      <c r="E43" s="55"/>
    </row>
    <row r="44" ht="14.25" customHeight="1">
      <c r="B44" s="28" t="s">
        <v>96</v>
      </c>
      <c r="D44" s="28" t="s">
        <v>97</v>
      </c>
      <c r="E44" s="55"/>
    </row>
    <row r="45" ht="14.25" customHeight="1">
      <c r="B45" s="28" t="s">
        <v>98</v>
      </c>
      <c r="D45" s="29">
        <v>414.5</v>
      </c>
      <c r="E45" s="55"/>
    </row>
    <row r="46" ht="14.25" customHeight="1">
      <c r="B46" s="28" t="s">
        <v>99</v>
      </c>
      <c r="D46" s="29">
        <v>1243.0</v>
      </c>
      <c r="E46" s="55"/>
    </row>
    <row r="47" ht="14.25" customHeight="1">
      <c r="B47" s="28" t="s">
        <v>95</v>
      </c>
      <c r="D47" s="33">
        <f>+D40/D46</f>
        <v>2.896218825</v>
      </c>
      <c r="E47" s="55"/>
    </row>
    <row r="48" ht="14.25" customHeight="1">
      <c r="B48" s="28"/>
      <c r="D48" s="28"/>
      <c r="E48" s="55"/>
    </row>
    <row r="49" ht="14.25" customHeight="1">
      <c r="B49" s="28" t="s">
        <v>100</v>
      </c>
      <c r="D49" s="33">
        <f>+D47*0.85</f>
        <v>2.461786002</v>
      </c>
      <c r="E49" s="55"/>
    </row>
    <row r="50" ht="14.25" customHeight="1">
      <c r="E50" s="55"/>
    </row>
    <row r="51" ht="14.25" customHeight="1">
      <c r="E51" s="55"/>
    </row>
    <row r="52" ht="14.25" customHeight="1">
      <c r="E52" s="55"/>
    </row>
    <row r="53" ht="14.25" customHeight="1">
      <c r="E53" s="55"/>
    </row>
    <row r="54" ht="14.25" customHeight="1">
      <c r="E54" s="55"/>
    </row>
    <row r="55" ht="14.25" customHeight="1">
      <c r="E55" s="55"/>
    </row>
    <row r="56" ht="14.25" customHeight="1">
      <c r="E56" s="55"/>
    </row>
    <row r="57" ht="14.25" customHeight="1">
      <c r="E57" s="55"/>
    </row>
    <row r="58" ht="14.25" customHeight="1">
      <c r="E58" s="55"/>
    </row>
    <row r="59" ht="14.25" customHeight="1">
      <c r="E59" s="55"/>
    </row>
    <row r="60" ht="14.25" customHeight="1">
      <c r="E60" s="55"/>
    </row>
    <row r="61" ht="14.25" customHeight="1">
      <c r="E61" s="55"/>
    </row>
    <row r="62" ht="14.25" customHeight="1">
      <c r="E62" s="55"/>
    </row>
    <row r="63" ht="14.25" customHeight="1">
      <c r="E63" s="55"/>
    </row>
    <row r="64" ht="14.25" customHeight="1">
      <c r="E64" s="55"/>
    </row>
    <row r="65" ht="14.25" customHeight="1">
      <c r="E65" s="55"/>
    </row>
    <row r="66" ht="14.25" customHeight="1">
      <c r="E66" s="55"/>
    </row>
    <row r="67" ht="14.25" customHeight="1">
      <c r="E67" s="55"/>
    </row>
    <row r="68" ht="14.25" customHeight="1">
      <c r="E68" s="55"/>
    </row>
    <row r="69" ht="14.25" customHeight="1">
      <c r="E69" s="55"/>
    </row>
    <row r="70" ht="14.25" customHeight="1">
      <c r="E70" s="55"/>
    </row>
    <row r="71" ht="14.25" customHeight="1">
      <c r="E71" s="55"/>
    </row>
    <row r="72" ht="14.25" customHeight="1">
      <c r="E72" s="55"/>
    </row>
    <row r="73" ht="14.25" customHeight="1">
      <c r="E73" s="55"/>
    </row>
    <row r="74" ht="14.25" customHeight="1">
      <c r="E74" s="55"/>
    </row>
    <row r="75" ht="14.25" customHeight="1">
      <c r="E75" s="55"/>
    </row>
    <row r="76" ht="14.25" customHeight="1">
      <c r="E76" s="55"/>
    </row>
    <row r="77" ht="14.25" customHeight="1">
      <c r="E77" s="55"/>
    </row>
    <row r="78" ht="14.25" customHeight="1">
      <c r="E78" s="55"/>
    </row>
    <row r="79" ht="14.25" customHeight="1">
      <c r="E79" s="55"/>
    </row>
    <row r="80" ht="14.25" customHeight="1">
      <c r="E80" s="55"/>
    </row>
    <row r="81" ht="14.25" customHeight="1">
      <c r="E81" s="55"/>
    </row>
    <row r="82" ht="14.25" customHeight="1">
      <c r="E82" s="55"/>
    </row>
    <row r="83" ht="14.25" customHeight="1">
      <c r="E83" s="55"/>
    </row>
    <row r="84" ht="14.25" customHeight="1">
      <c r="E84" s="55"/>
    </row>
    <row r="85" ht="14.25" customHeight="1">
      <c r="E85" s="55"/>
    </row>
    <row r="86" ht="14.25" customHeight="1">
      <c r="E86" s="55"/>
    </row>
    <row r="87" ht="14.25" customHeight="1">
      <c r="E87" s="55"/>
    </row>
    <row r="88" ht="14.25" customHeight="1">
      <c r="E88" s="55"/>
    </row>
    <row r="89" ht="14.25" customHeight="1">
      <c r="E89" s="55"/>
    </row>
    <row r="90" ht="14.25" customHeight="1">
      <c r="E90" s="55"/>
    </row>
    <row r="91" ht="14.25" customHeight="1">
      <c r="E91" s="55"/>
    </row>
    <row r="92" ht="14.25" customHeight="1">
      <c r="E92" s="55"/>
    </row>
    <row r="93" ht="14.25" customHeight="1">
      <c r="E93" s="55"/>
    </row>
    <row r="94" ht="14.25" customHeight="1">
      <c r="E94" s="55"/>
    </row>
    <row r="95" ht="14.25" customHeight="1">
      <c r="E95" s="55"/>
    </row>
    <row r="96" ht="14.25" customHeight="1">
      <c r="E96" s="55"/>
    </row>
    <row r="97" ht="14.25" customHeight="1">
      <c r="E97" s="55"/>
    </row>
    <row r="98" ht="14.25" customHeight="1">
      <c r="E98" s="55"/>
    </row>
    <row r="99" ht="14.25" customHeight="1">
      <c r="E99" s="55"/>
    </row>
    <row r="100" ht="14.25" customHeight="1">
      <c r="E100" s="55"/>
    </row>
    <row r="101" ht="14.25" customHeight="1">
      <c r="E101" s="55"/>
    </row>
    <row r="102" ht="14.25" customHeight="1">
      <c r="E102" s="55"/>
    </row>
    <row r="103" ht="14.25" customHeight="1">
      <c r="E103" s="55"/>
    </row>
    <row r="104" ht="14.25" customHeight="1">
      <c r="E104" s="55"/>
    </row>
    <row r="105" ht="14.25" customHeight="1">
      <c r="E105" s="55"/>
    </row>
    <row r="106" ht="14.25" customHeight="1">
      <c r="E106" s="55"/>
    </row>
    <row r="107" ht="14.25" customHeight="1">
      <c r="E107" s="55"/>
    </row>
    <row r="108" ht="14.25" customHeight="1">
      <c r="E108" s="55"/>
    </row>
    <row r="109" ht="14.25" customHeight="1">
      <c r="E109" s="55"/>
    </row>
    <row r="110" ht="14.25" customHeight="1">
      <c r="E110" s="55"/>
    </row>
    <row r="111" ht="14.25" customHeight="1">
      <c r="E111" s="55"/>
    </row>
    <row r="112" ht="14.25" customHeight="1">
      <c r="E112" s="55"/>
    </row>
    <row r="113" ht="14.25" customHeight="1">
      <c r="E113" s="55"/>
    </row>
    <row r="114" ht="14.25" customHeight="1">
      <c r="E114" s="55"/>
    </row>
    <row r="115" ht="14.25" customHeight="1">
      <c r="E115" s="55"/>
    </row>
    <row r="116" ht="14.25" customHeight="1">
      <c r="E116" s="55"/>
    </row>
    <row r="117" ht="14.25" customHeight="1">
      <c r="E117" s="55"/>
    </row>
    <row r="118" ht="14.25" customHeight="1">
      <c r="E118" s="55"/>
    </row>
    <row r="119" ht="14.25" customHeight="1">
      <c r="E119" s="55"/>
    </row>
    <row r="120" ht="14.25" customHeight="1">
      <c r="E120" s="55"/>
    </row>
    <row r="121" ht="14.25" customHeight="1">
      <c r="E121" s="55"/>
    </row>
    <row r="122" ht="14.25" customHeight="1">
      <c r="E122" s="55"/>
    </row>
    <row r="123" ht="14.25" customHeight="1">
      <c r="E123" s="55"/>
    </row>
    <row r="124" ht="14.25" customHeight="1">
      <c r="E124" s="55"/>
    </row>
    <row r="125" ht="14.25" customHeight="1">
      <c r="E125" s="55"/>
    </row>
    <row r="126" ht="14.25" customHeight="1">
      <c r="E126" s="55"/>
    </row>
    <row r="127" ht="14.25" customHeight="1">
      <c r="E127" s="55"/>
    </row>
    <row r="128" ht="14.25" customHeight="1">
      <c r="E128" s="55"/>
    </row>
    <row r="129" ht="14.25" customHeight="1">
      <c r="E129" s="55"/>
    </row>
    <row r="130" ht="14.25" customHeight="1">
      <c r="E130" s="55"/>
    </row>
    <row r="131" ht="14.25" customHeight="1">
      <c r="E131" s="55"/>
    </row>
    <row r="132" ht="14.25" customHeight="1">
      <c r="E132" s="55"/>
    </row>
    <row r="133" ht="14.25" customHeight="1">
      <c r="E133" s="55"/>
    </row>
    <row r="134" ht="14.25" customHeight="1">
      <c r="E134" s="55"/>
    </row>
    <row r="135" ht="14.25" customHeight="1">
      <c r="E135" s="55"/>
    </row>
    <row r="136" ht="14.25" customHeight="1">
      <c r="E136" s="55"/>
    </row>
    <row r="137" ht="14.25" customHeight="1">
      <c r="E137" s="55"/>
    </row>
    <row r="138" ht="14.25" customHeight="1">
      <c r="E138" s="55"/>
    </row>
    <row r="139" ht="14.25" customHeight="1">
      <c r="E139" s="55"/>
    </row>
    <row r="140" ht="14.25" customHeight="1">
      <c r="E140" s="55"/>
    </row>
    <row r="141" ht="14.25" customHeight="1">
      <c r="E141" s="55"/>
    </row>
    <row r="142" ht="14.25" customHeight="1">
      <c r="E142" s="55"/>
    </row>
    <row r="143" ht="14.25" customHeight="1">
      <c r="E143" s="55"/>
    </row>
    <row r="144" ht="14.25" customHeight="1">
      <c r="E144" s="55"/>
    </row>
    <row r="145" ht="14.25" customHeight="1">
      <c r="E145" s="55"/>
    </row>
    <row r="146" ht="14.25" customHeight="1">
      <c r="E146" s="55"/>
    </row>
    <row r="147" ht="14.25" customHeight="1">
      <c r="E147" s="55"/>
    </row>
    <row r="148" ht="14.25" customHeight="1">
      <c r="E148" s="55"/>
    </row>
    <row r="149" ht="14.25" customHeight="1">
      <c r="E149" s="55"/>
    </row>
    <row r="150" ht="14.25" customHeight="1">
      <c r="E150" s="55"/>
    </row>
    <row r="151" ht="14.25" customHeight="1">
      <c r="E151" s="55"/>
    </row>
    <row r="152" ht="14.25" customHeight="1">
      <c r="E152" s="55"/>
    </row>
    <row r="153" ht="14.25" customHeight="1">
      <c r="E153" s="55"/>
    </row>
    <row r="154" ht="14.25" customHeight="1">
      <c r="E154" s="55"/>
    </row>
    <row r="155" ht="14.25" customHeight="1">
      <c r="E155" s="55"/>
    </row>
    <row r="156" ht="14.25" customHeight="1">
      <c r="E156" s="55"/>
    </row>
    <row r="157" ht="14.25" customHeight="1">
      <c r="E157" s="55"/>
    </row>
    <row r="158" ht="14.25" customHeight="1">
      <c r="E158" s="55"/>
    </row>
    <row r="159" ht="14.25" customHeight="1">
      <c r="E159" s="55"/>
    </row>
    <row r="160" ht="14.25" customHeight="1">
      <c r="E160" s="55"/>
    </row>
    <row r="161" ht="14.25" customHeight="1">
      <c r="E161" s="55"/>
    </row>
    <row r="162" ht="14.25" customHeight="1">
      <c r="E162" s="55"/>
    </row>
    <row r="163" ht="14.25" customHeight="1">
      <c r="E163" s="55"/>
    </row>
    <row r="164" ht="14.25" customHeight="1">
      <c r="E164" s="55"/>
    </row>
    <row r="165" ht="14.25" customHeight="1">
      <c r="E165" s="55"/>
    </row>
    <row r="166" ht="14.25" customHeight="1">
      <c r="E166" s="55"/>
    </row>
    <row r="167" ht="14.25" customHeight="1">
      <c r="E167" s="55"/>
    </row>
    <row r="168" ht="14.25" customHeight="1">
      <c r="E168" s="55"/>
    </row>
    <row r="169" ht="14.25" customHeight="1">
      <c r="E169" s="55"/>
    </row>
    <row r="170" ht="14.25" customHeight="1">
      <c r="E170" s="55"/>
    </row>
    <row r="171" ht="14.25" customHeight="1">
      <c r="E171" s="55"/>
    </row>
    <row r="172" ht="14.25" customHeight="1">
      <c r="E172" s="55"/>
    </row>
    <row r="173" ht="14.25" customHeight="1">
      <c r="E173" s="55"/>
    </row>
    <row r="174" ht="14.25" customHeight="1">
      <c r="E174" s="55"/>
    </row>
    <row r="175" ht="14.25" customHeight="1">
      <c r="E175" s="55"/>
    </row>
    <row r="176" ht="14.25" customHeight="1">
      <c r="E176" s="55"/>
    </row>
    <row r="177" ht="14.25" customHeight="1">
      <c r="E177" s="55"/>
    </row>
    <row r="178" ht="14.25" customHeight="1">
      <c r="E178" s="55"/>
    </row>
    <row r="179" ht="14.25" customHeight="1">
      <c r="E179" s="55"/>
    </row>
    <row r="180" ht="14.25" customHeight="1">
      <c r="E180" s="55"/>
    </row>
    <row r="181" ht="14.25" customHeight="1">
      <c r="E181" s="55"/>
    </row>
    <row r="182" ht="14.25" customHeight="1">
      <c r="E182" s="55"/>
    </row>
    <row r="183" ht="14.25" customHeight="1">
      <c r="E183" s="55"/>
    </row>
    <row r="184" ht="14.25" customHeight="1">
      <c r="E184" s="55"/>
    </row>
    <row r="185" ht="14.25" customHeight="1">
      <c r="E185" s="55"/>
    </row>
    <row r="186" ht="14.25" customHeight="1">
      <c r="E186" s="55"/>
    </row>
    <row r="187" ht="14.25" customHeight="1">
      <c r="E187" s="55"/>
    </row>
    <row r="188" ht="14.25" customHeight="1">
      <c r="E188" s="55"/>
    </row>
    <row r="189" ht="14.25" customHeight="1">
      <c r="E189" s="55"/>
    </row>
    <row r="190" ht="14.25" customHeight="1">
      <c r="E190" s="55"/>
    </row>
    <row r="191" ht="14.25" customHeight="1">
      <c r="E191" s="55"/>
    </row>
    <row r="192" ht="14.25" customHeight="1">
      <c r="E192" s="55"/>
    </row>
    <row r="193" ht="14.25" customHeight="1">
      <c r="E193" s="55"/>
    </row>
    <row r="194" ht="14.25" customHeight="1">
      <c r="E194" s="55"/>
    </row>
    <row r="195" ht="14.25" customHeight="1">
      <c r="E195" s="55"/>
    </row>
    <row r="196" ht="14.25" customHeight="1">
      <c r="E196" s="55"/>
    </row>
    <row r="197" ht="14.25" customHeight="1">
      <c r="E197" s="55"/>
    </row>
    <row r="198" ht="14.25" customHeight="1">
      <c r="E198" s="55"/>
    </row>
    <row r="199" ht="14.25" customHeight="1">
      <c r="E199" s="55"/>
    </row>
    <row r="200" ht="14.25" customHeight="1">
      <c r="E200" s="55"/>
    </row>
    <row r="201" ht="14.25" customHeight="1">
      <c r="E201" s="55"/>
    </row>
    <row r="202" ht="14.25" customHeight="1">
      <c r="E202" s="55"/>
    </row>
    <row r="203" ht="14.25" customHeight="1">
      <c r="E203" s="55"/>
    </row>
    <row r="204" ht="14.25" customHeight="1">
      <c r="E204" s="55"/>
    </row>
    <row r="205" ht="14.25" customHeight="1">
      <c r="E205" s="55"/>
    </row>
    <row r="206" ht="14.25" customHeight="1">
      <c r="E206" s="55"/>
    </row>
    <row r="207" ht="14.25" customHeight="1">
      <c r="E207" s="55"/>
    </row>
    <row r="208" ht="14.25" customHeight="1">
      <c r="E208" s="55"/>
    </row>
    <row r="209" ht="14.25" customHeight="1">
      <c r="E209" s="55"/>
    </row>
    <row r="210" ht="14.25" customHeight="1">
      <c r="E210" s="55"/>
    </row>
    <row r="211" ht="14.25" customHeight="1">
      <c r="E211" s="55"/>
    </row>
    <row r="212" ht="14.25" customHeight="1">
      <c r="E212" s="55"/>
    </row>
    <row r="213" ht="14.25" customHeight="1">
      <c r="E213" s="55"/>
    </row>
    <row r="214" ht="14.25" customHeight="1">
      <c r="E214" s="55"/>
    </row>
    <row r="215" ht="14.25" customHeight="1">
      <c r="E215" s="55"/>
    </row>
    <row r="216" ht="14.25" customHeight="1">
      <c r="E216" s="55"/>
    </row>
    <row r="217" ht="14.25" customHeight="1">
      <c r="E217" s="55"/>
    </row>
    <row r="218" ht="14.25" customHeight="1">
      <c r="E218" s="55"/>
    </row>
    <row r="219" ht="14.25" customHeight="1">
      <c r="E219" s="55"/>
    </row>
    <row r="220" ht="14.25" customHeight="1">
      <c r="E220" s="55"/>
    </row>
    <row r="221" ht="14.25" customHeight="1">
      <c r="E221" s="55"/>
    </row>
    <row r="222" ht="14.25" customHeight="1">
      <c r="E222" s="55"/>
    </row>
    <row r="223" ht="14.25" customHeight="1">
      <c r="E223" s="55"/>
    </row>
    <row r="224" ht="14.25" customHeight="1">
      <c r="E224" s="55"/>
    </row>
    <row r="225" ht="14.25" customHeight="1">
      <c r="E225" s="55"/>
    </row>
    <row r="226" ht="14.25" customHeight="1">
      <c r="E226" s="55"/>
    </row>
    <row r="227" ht="14.25" customHeight="1">
      <c r="E227" s="55"/>
    </row>
    <row r="228" ht="14.25" customHeight="1">
      <c r="E228" s="55"/>
    </row>
    <row r="229" ht="14.25" customHeight="1">
      <c r="E229" s="55"/>
    </row>
    <row r="230" ht="14.25" customHeight="1">
      <c r="E230" s="55"/>
    </row>
    <row r="231" ht="14.25" customHeight="1">
      <c r="E231" s="55"/>
    </row>
    <row r="232" ht="14.25" customHeight="1">
      <c r="E232" s="55"/>
    </row>
    <row r="233" ht="14.25" customHeight="1">
      <c r="E233" s="55"/>
    </row>
    <row r="234" ht="14.25" customHeight="1">
      <c r="E234" s="55"/>
    </row>
    <row r="235" ht="14.25" customHeight="1">
      <c r="E235" s="55"/>
    </row>
    <row r="236" ht="14.25" customHeight="1">
      <c r="E236" s="55"/>
    </row>
    <row r="237" ht="14.25" customHeight="1">
      <c r="E237" s="55"/>
    </row>
    <row r="238" ht="14.25" customHeight="1">
      <c r="E238" s="55"/>
    </row>
    <row r="239" ht="14.25" customHeight="1">
      <c r="E239" s="55"/>
    </row>
    <row r="240" ht="14.25" customHeight="1">
      <c r="E240" s="55"/>
    </row>
    <row r="241" ht="14.25" customHeight="1">
      <c r="E241" s="55"/>
    </row>
    <row r="242" ht="14.25" customHeight="1">
      <c r="E242" s="55"/>
    </row>
    <row r="243" ht="14.25" customHeight="1">
      <c r="E243" s="55"/>
    </row>
    <row r="244" ht="14.25" customHeight="1">
      <c r="E244" s="55"/>
    </row>
    <row r="245" ht="14.25" customHeight="1">
      <c r="E245" s="55"/>
    </row>
    <row r="246" ht="14.25" customHeight="1">
      <c r="E246" s="55"/>
    </row>
    <row r="247" ht="14.25" customHeight="1">
      <c r="E247" s="55"/>
    </row>
    <row r="248" ht="14.25" customHeight="1">
      <c r="E248" s="55"/>
    </row>
    <row r="249" ht="14.25" customHeight="1">
      <c r="E249" s="55"/>
    </row>
    <row r="250" ht="14.25" customHeight="1">
      <c r="E250" s="55"/>
    </row>
    <row r="251" ht="14.25" customHeight="1">
      <c r="E251" s="55"/>
    </row>
    <row r="252" ht="14.25" customHeight="1">
      <c r="E252" s="55"/>
    </row>
    <row r="253" ht="14.25" customHeight="1">
      <c r="E253" s="55"/>
    </row>
    <row r="254" ht="14.25" customHeight="1">
      <c r="E254" s="55"/>
    </row>
    <row r="255" ht="14.25" customHeight="1">
      <c r="E255" s="55"/>
    </row>
    <row r="256" ht="14.25" customHeight="1">
      <c r="E256" s="55"/>
    </row>
    <row r="257" ht="14.25" customHeight="1">
      <c r="E257" s="55"/>
    </row>
    <row r="258" ht="14.25" customHeight="1">
      <c r="E258" s="55"/>
    </row>
    <row r="259" ht="14.25" customHeight="1">
      <c r="E259" s="55"/>
    </row>
    <row r="260" ht="14.25" customHeight="1">
      <c r="E260" s="55"/>
    </row>
    <row r="261" ht="14.25" customHeight="1">
      <c r="E261" s="55"/>
    </row>
    <row r="262" ht="14.25" customHeight="1">
      <c r="E262" s="55"/>
    </row>
    <row r="263" ht="14.25" customHeight="1">
      <c r="E263" s="55"/>
    </row>
    <row r="264" ht="14.25" customHeight="1">
      <c r="E264" s="55"/>
    </row>
    <row r="265" ht="14.25" customHeight="1">
      <c r="E265" s="55"/>
    </row>
    <row r="266" ht="14.25" customHeight="1">
      <c r="E266" s="55"/>
    </row>
    <row r="267" ht="14.25" customHeight="1">
      <c r="E267" s="55"/>
    </row>
    <row r="268" ht="14.25" customHeight="1">
      <c r="E268" s="55"/>
    </row>
    <row r="269" ht="14.25" customHeight="1">
      <c r="E269" s="55"/>
    </row>
    <row r="270" ht="14.25" customHeight="1">
      <c r="E270" s="55"/>
    </row>
    <row r="271" ht="14.25" customHeight="1">
      <c r="E271" s="55"/>
    </row>
    <row r="272" ht="14.25" customHeight="1">
      <c r="E272" s="55"/>
    </row>
    <row r="273" ht="14.25" customHeight="1">
      <c r="E273" s="55"/>
    </row>
    <row r="274" ht="14.25" customHeight="1">
      <c r="E274" s="55"/>
    </row>
    <row r="275" ht="14.25" customHeight="1">
      <c r="E275" s="55"/>
    </row>
    <row r="276" ht="14.25" customHeight="1">
      <c r="E276" s="55"/>
    </row>
    <row r="277" ht="14.25" customHeight="1">
      <c r="E277" s="55"/>
    </row>
    <row r="278" ht="14.25" customHeight="1">
      <c r="E278" s="55"/>
    </row>
    <row r="279" ht="14.25" customHeight="1">
      <c r="E279" s="55"/>
    </row>
    <row r="280" ht="14.25" customHeight="1">
      <c r="E280" s="55"/>
    </row>
    <row r="281" ht="14.25" customHeight="1">
      <c r="E281" s="55"/>
    </row>
    <row r="282" ht="14.25" customHeight="1">
      <c r="E282" s="55"/>
    </row>
    <row r="283" ht="14.25" customHeight="1">
      <c r="E283" s="55"/>
    </row>
    <row r="284" ht="14.25" customHeight="1">
      <c r="E284" s="55"/>
    </row>
    <row r="285" ht="14.25" customHeight="1">
      <c r="E285" s="55"/>
    </row>
    <row r="286" ht="14.25" customHeight="1">
      <c r="E286" s="55"/>
    </row>
    <row r="287" ht="14.25" customHeight="1">
      <c r="E287" s="55"/>
    </row>
    <row r="288" ht="14.25" customHeight="1">
      <c r="E288" s="55"/>
    </row>
    <row r="289" ht="14.25" customHeight="1">
      <c r="E289" s="55"/>
    </row>
    <row r="290" ht="14.25" customHeight="1">
      <c r="E290" s="55"/>
    </row>
    <row r="291" ht="14.25" customHeight="1">
      <c r="E291" s="55"/>
    </row>
    <row r="292" ht="14.25" customHeight="1">
      <c r="E292" s="55"/>
    </row>
    <row r="293" ht="14.25" customHeight="1">
      <c r="E293" s="55"/>
    </row>
    <row r="294" ht="14.25" customHeight="1">
      <c r="E294" s="55"/>
    </row>
    <row r="295" ht="14.25" customHeight="1">
      <c r="E295" s="55"/>
    </row>
    <row r="296" ht="14.25" customHeight="1">
      <c r="E296" s="55"/>
    </row>
    <row r="297" ht="14.25" customHeight="1">
      <c r="E297" s="55"/>
    </row>
    <row r="298" ht="14.25" customHeight="1">
      <c r="E298" s="55"/>
    </row>
    <row r="299" ht="14.25" customHeight="1">
      <c r="E299" s="55"/>
    </row>
    <row r="300" ht="14.25" customHeight="1">
      <c r="E300" s="55"/>
    </row>
    <row r="301" ht="14.25" customHeight="1">
      <c r="E301" s="55"/>
    </row>
    <row r="302" ht="14.25" customHeight="1">
      <c r="E302" s="55"/>
    </row>
    <row r="303" ht="14.25" customHeight="1">
      <c r="E303" s="55"/>
    </row>
    <row r="304" ht="14.25" customHeight="1">
      <c r="E304" s="55"/>
    </row>
    <row r="305" ht="14.25" customHeight="1">
      <c r="E305" s="55"/>
    </row>
    <row r="306" ht="14.25" customHeight="1">
      <c r="E306" s="55"/>
    </row>
    <row r="307" ht="14.25" customHeight="1">
      <c r="E307" s="55"/>
    </row>
    <row r="308" ht="14.25" customHeight="1">
      <c r="E308" s="55"/>
    </row>
    <row r="309" ht="14.25" customHeight="1">
      <c r="E309" s="55"/>
    </row>
    <row r="310" ht="14.25" customHeight="1">
      <c r="E310" s="55"/>
    </row>
    <row r="311" ht="14.25" customHeight="1">
      <c r="E311" s="55"/>
    </row>
    <row r="312" ht="14.25" customHeight="1">
      <c r="E312" s="55"/>
    </row>
    <row r="313" ht="14.25" customHeight="1">
      <c r="E313" s="55"/>
    </row>
    <row r="314" ht="14.25" customHeight="1">
      <c r="E314" s="55"/>
    </row>
    <row r="315" ht="14.25" customHeight="1">
      <c r="E315" s="55"/>
    </row>
    <row r="316" ht="14.25" customHeight="1">
      <c r="E316" s="55"/>
    </row>
    <row r="317" ht="14.25" customHeight="1">
      <c r="E317" s="55"/>
    </row>
    <row r="318" ht="14.25" customHeight="1">
      <c r="E318" s="55"/>
    </row>
    <row r="319" ht="14.25" customHeight="1">
      <c r="E319" s="55"/>
    </row>
    <row r="320" ht="14.25" customHeight="1">
      <c r="E320" s="55"/>
    </row>
    <row r="321" ht="14.25" customHeight="1">
      <c r="E321" s="55"/>
    </row>
    <row r="322" ht="14.25" customHeight="1">
      <c r="E322" s="55"/>
    </row>
    <row r="323" ht="14.25" customHeight="1">
      <c r="E323" s="55"/>
    </row>
    <row r="324" ht="14.25" customHeight="1">
      <c r="E324" s="55"/>
    </row>
    <row r="325" ht="14.25" customHeight="1">
      <c r="E325" s="55"/>
    </row>
    <row r="326" ht="14.25" customHeight="1">
      <c r="E326" s="55"/>
    </row>
    <row r="327" ht="14.25" customHeight="1">
      <c r="E327" s="55"/>
    </row>
    <row r="328" ht="14.25" customHeight="1">
      <c r="E328" s="55"/>
    </row>
    <row r="329" ht="14.25" customHeight="1">
      <c r="E329" s="55"/>
    </row>
    <row r="330" ht="14.25" customHeight="1">
      <c r="E330" s="55"/>
    </row>
    <row r="331" ht="14.25" customHeight="1">
      <c r="E331" s="55"/>
    </row>
    <row r="332" ht="14.25" customHeight="1">
      <c r="E332" s="55"/>
    </row>
    <row r="333" ht="14.25" customHeight="1">
      <c r="E333" s="55"/>
    </row>
    <row r="334" ht="14.25" customHeight="1">
      <c r="E334" s="55"/>
    </row>
    <row r="335" ht="14.25" customHeight="1">
      <c r="E335" s="55"/>
    </row>
    <row r="336" ht="14.25" customHeight="1">
      <c r="E336" s="55"/>
    </row>
    <row r="337" ht="14.25" customHeight="1">
      <c r="E337" s="55"/>
    </row>
    <row r="338" ht="14.25" customHeight="1">
      <c r="E338" s="55"/>
    </row>
    <row r="339" ht="14.25" customHeight="1">
      <c r="E339" s="55"/>
    </row>
    <row r="340" ht="14.25" customHeight="1">
      <c r="E340" s="55"/>
    </row>
    <row r="341" ht="14.25" customHeight="1">
      <c r="E341" s="55"/>
    </row>
    <row r="342" ht="14.25" customHeight="1">
      <c r="E342" s="55"/>
    </row>
    <row r="343" ht="14.25" customHeight="1">
      <c r="E343" s="55"/>
    </row>
    <row r="344" ht="14.25" customHeight="1">
      <c r="E344" s="55"/>
    </row>
    <row r="345" ht="14.25" customHeight="1">
      <c r="E345" s="55"/>
    </row>
    <row r="346" ht="14.25" customHeight="1">
      <c r="E346" s="55"/>
    </row>
    <row r="347" ht="14.25" customHeight="1">
      <c r="E347" s="55"/>
    </row>
    <row r="348" ht="14.25" customHeight="1">
      <c r="E348" s="55"/>
    </row>
    <row r="349" ht="14.25" customHeight="1">
      <c r="E349" s="55"/>
    </row>
    <row r="350" ht="14.25" customHeight="1">
      <c r="E350" s="55"/>
    </row>
    <row r="351" ht="14.25" customHeight="1">
      <c r="E351" s="55"/>
    </row>
    <row r="352" ht="14.25" customHeight="1">
      <c r="E352" s="55"/>
    </row>
    <row r="353" ht="14.25" customHeight="1">
      <c r="E353" s="55"/>
    </row>
    <row r="354" ht="14.25" customHeight="1">
      <c r="E354" s="55"/>
    </row>
    <row r="355" ht="14.25" customHeight="1">
      <c r="E355" s="55"/>
    </row>
    <row r="356" ht="14.25" customHeight="1">
      <c r="E356" s="55"/>
    </row>
    <row r="357" ht="14.25" customHeight="1">
      <c r="E357" s="55"/>
    </row>
    <row r="358" ht="14.25" customHeight="1">
      <c r="E358" s="55"/>
    </row>
    <row r="359" ht="14.25" customHeight="1">
      <c r="E359" s="55"/>
    </row>
    <row r="360" ht="14.25" customHeight="1">
      <c r="E360" s="55"/>
    </row>
    <row r="361" ht="14.25" customHeight="1">
      <c r="E361" s="55"/>
    </row>
    <row r="362" ht="14.25" customHeight="1">
      <c r="E362" s="55"/>
    </row>
    <row r="363" ht="14.25" customHeight="1">
      <c r="E363" s="55"/>
    </row>
    <row r="364" ht="14.25" customHeight="1">
      <c r="E364" s="55"/>
    </row>
    <row r="365" ht="14.25" customHeight="1">
      <c r="E365" s="55"/>
    </row>
    <row r="366" ht="14.25" customHeight="1">
      <c r="E366" s="55"/>
    </row>
    <row r="367" ht="14.25" customHeight="1">
      <c r="E367" s="55"/>
    </row>
    <row r="368" ht="14.25" customHeight="1">
      <c r="E368" s="55"/>
    </row>
    <row r="369" ht="14.25" customHeight="1">
      <c r="E369" s="55"/>
    </row>
    <row r="370" ht="14.25" customHeight="1">
      <c r="E370" s="55"/>
    </row>
    <row r="371" ht="14.25" customHeight="1">
      <c r="E371" s="55"/>
    </row>
    <row r="372" ht="14.25" customHeight="1">
      <c r="E372" s="55"/>
    </row>
    <row r="373" ht="14.25" customHeight="1">
      <c r="E373" s="55"/>
    </row>
    <row r="374" ht="14.25" customHeight="1">
      <c r="E374" s="55"/>
    </row>
    <row r="375" ht="14.25" customHeight="1">
      <c r="E375" s="55"/>
    </row>
    <row r="376" ht="14.25" customHeight="1">
      <c r="E376" s="55"/>
    </row>
    <row r="377" ht="14.25" customHeight="1">
      <c r="E377" s="55"/>
    </row>
    <row r="378" ht="14.25" customHeight="1">
      <c r="E378" s="55"/>
    </row>
    <row r="379" ht="14.25" customHeight="1">
      <c r="E379" s="55"/>
    </row>
    <row r="380" ht="14.25" customHeight="1">
      <c r="E380" s="55"/>
    </row>
    <row r="381" ht="14.25" customHeight="1">
      <c r="E381" s="55"/>
    </row>
    <row r="382" ht="14.25" customHeight="1">
      <c r="E382" s="55"/>
    </row>
    <row r="383" ht="14.25" customHeight="1">
      <c r="E383" s="55"/>
    </row>
    <row r="384" ht="14.25" customHeight="1">
      <c r="E384" s="55"/>
    </row>
    <row r="385" ht="14.25" customHeight="1">
      <c r="E385" s="55"/>
    </row>
    <row r="386" ht="14.25" customHeight="1">
      <c r="E386" s="55"/>
    </row>
    <row r="387" ht="14.25" customHeight="1">
      <c r="E387" s="55"/>
    </row>
    <row r="388" ht="14.25" customHeight="1">
      <c r="E388" s="55"/>
    </row>
    <row r="389" ht="14.25" customHeight="1">
      <c r="E389" s="55"/>
    </row>
    <row r="390" ht="14.25" customHeight="1">
      <c r="E390" s="55"/>
    </row>
    <row r="391" ht="14.25" customHeight="1">
      <c r="E391" s="55"/>
    </row>
    <row r="392" ht="14.25" customHeight="1">
      <c r="E392" s="55"/>
    </row>
    <row r="393" ht="14.25" customHeight="1">
      <c r="E393" s="55"/>
    </row>
    <row r="394" ht="14.25" customHeight="1">
      <c r="E394" s="55"/>
    </row>
    <row r="395" ht="14.25" customHeight="1">
      <c r="E395" s="55"/>
    </row>
    <row r="396" ht="14.25" customHeight="1">
      <c r="E396" s="55"/>
    </row>
    <row r="397" ht="14.25" customHeight="1">
      <c r="E397" s="55"/>
    </row>
    <row r="398" ht="14.25" customHeight="1">
      <c r="E398" s="55"/>
    </row>
    <row r="399" ht="14.25" customHeight="1">
      <c r="E399" s="55"/>
    </row>
    <row r="400" ht="14.25" customHeight="1">
      <c r="E400" s="55"/>
    </row>
    <row r="401" ht="14.25" customHeight="1">
      <c r="E401" s="55"/>
    </row>
    <row r="402" ht="14.25" customHeight="1">
      <c r="E402" s="55"/>
    </row>
    <row r="403" ht="14.25" customHeight="1">
      <c r="E403" s="55"/>
    </row>
    <row r="404" ht="14.25" customHeight="1">
      <c r="E404" s="55"/>
    </row>
    <row r="405" ht="14.25" customHeight="1">
      <c r="E405" s="55"/>
    </row>
    <row r="406" ht="14.25" customHeight="1">
      <c r="E406" s="55"/>
    </row>
    <row r="407" ht="14.25" customHeight="1">
      <c r="E407" s="55"/>
    </row>
    <row r="408" ht="14.25" customHeight="1">
      <c r="E408" s="55"/>
    </row>
    <row r="409" ht="14.25" customHeight="1">
      <c r="E409" s="55"/>
    </row>
    <row r="410" ht="14.25" customHeight="1">
      <c r="E410" s="55"/>
    </row>
    <row r="411" ht="14.25" customHeight="1">
      <c r="E411" s="55"/>
    </row>
    <row r="412" ht="14.25" customHeight="1">
      <c r="E412" s="55"/>
    </row>
    <row r="413" ht="14.25" customHeight="1">
      <c r="E413" s="55"/>
    </row>
    <row r="414" ht="14.25" customHeight="1">
      <c r="E414" s="55"/>
    </row>
    <row r="415" ht="14.25" customHeight="1">
      <c r="E415" s="55"/>
    </row>
    <row r="416" ht="14.25" customHeight="1">
      <c r="E416" s="55"/>
    </row>
    <row r="417" ht="14.25" customHeight="1">
      <c r="E417" s="55"/>
    </row>
    <row r="418" ht="14.25" customHeight="1">
      <c r="E418" s="55"/>
    </row>
    <row r="419" ht="14.25" customHeight="1">
      <c r="E419" s="55"/>
    </row>
    <row r="420" ht="14.25" customHeight="1">
      <c r="E420" s="55"/>
    </row>
    <row r="421" ht="14.25" customHeight="1">
      <c r="E421" s="55"/>
    </row>
    <row r="422" ht="14.25" customHeight="1">
      <c r="E422" s="55"/>
    </row>
    <row r="423" ht="14.25" customHeight="1">
      <c r="E423" s="55"/>
    </row>
    <row r="424" ht="14.25" customHeight="1">
      <c r="E424" s="55"/>
    </row>
    <row r="425" ht="14.25" customHeight="1">
      <c r="E425" s="55"/>
    </row>
    <row r="426" ht="14.25" customHeight="1">
      <c r="E426" s="55"/>
    </row>
    <row r="427" ht="14.25" customHeight="1">
      <c r="E427" s="55"/>
    </row>
    <row r="428" ht="14.25" customHeight="1">
      <c r="E428" s="55"/>
    </row>
    <row r="429" ht="14.25" customHeight="1">
      <c r="E429" s="55"/>
    </row>
    <row r="430" ht="14.25" customHeight="1">
      <c r="E430" s="55"/>
    </row>
    <row r="431" ht="14.25" customHeight="1">
      <c r="E431" s="55"/>
    </row>
    <row r="432" ht="14.25" customHeight="1">
      <c r="E432" s="55"/>
    </row>
    <row r="433" ht="14.25" customHeight="1">
      <c r="E433" s="55"/>
    </row>
    <row r="434" ht="14.25" customHeight="1">
      <c r="E434" s="55"/>
    </row>
    <row r="435" ht="14.25" customHeight="1">
      <c r="E435" s="55"/>
    </row>
    <row r="436" ht="14.25" customHeight="1">
      <c r="E436" s="55"/>
    </row>
    <row r="437" ht="14.25" customHeight="1">
      <c r="E437" s="55"/>
    </row>
    <row r="438" ht="14.25" customHeight="1">
      <c r="E438" s="55"/>
    </row>
    <row r="439" ht="14.25" customHeight="1">
      <c r="E439" s="55"/>
    </row>
    <row r="440" ht="14.25" customHeight="1">
      <c r="E440" s="55"/>
    </row>
    <row r="441" ht="14.25" customHeight="1">
      <c r="E441" s="55"/>
    </row>
    <row r="442" ht="14.25" customHeight="1">
      <c r="E442" s="55"/>
    </row>
    <row r="443" ht="14.25" customHeight="1">
      <c r="E443" s="55"/>
    </row>
    <row r="444" ht="14.25" customHeight="1">
      <c r="E444" s="55"/>
    </row>
    <row r="445" ht="14.25" customHeight="1">
      <c r="E445" s="55"/>
    </row>
    <row r="446" ht="14.25" customHeight="1">
      <c r="E446" s="55"/>
    </row>
    <row r="447" ht="14.25" customHeight="1">
      <c r="E447" s="55"/>
    </row>
    <row r="448" ht="14.25" customHeight="1">
      <c r="E448" s="55"/>
    </row>
    <row r="449" ht="14.25" customHeight="1">
      <c r="E449" s="55"/>
    </row>
    <row r="450" ht="14.25" customHeight="1">
      <c r="E450" s="55"/>
    </row>
    <row r="451" ht="14.25" customHeight="1">
      <c r="E451" s="55"/>
    </row>
    <row r="452" ht="14.25" customHeight="1">
      <c r="E452" s="55"/>
    </row>
    <row r="453" ht="14.25" customHeight="1">
      <c r="E453" s="55"/>
    </row>
    <row r="454" ht="14.25" customHeight="1">
      <c r="E454" s="55"/>
    </row>
    <row r="455" ht="14.25" customHeight="1">
      <c r="E455" s="55"/>
    </row>
    <row r="456" ht="14.25" customHeight="1">
      <c r="E456" s="55"/>
    </row>
    <row r="457" ht="14.25" customHeight="1">
      <c r="E457" s="55"/>
    </row>
    <row r="458" ht="14.25" customHeight="1">
      <c r="E458" s="55"/>
    </row>
    <row r="459" ht="14.25" customHeight="1">
      <c r="E459" s="55"/>
    </row>
    <row r="460" ht="14.25" customHeight="1">
      <c r="E460" s="55"/>
    </row>
    <row r="461" ht="14.25" customHeight="1">
      <c r="E461" s="55"/>
    </row>
    <row r="462" ht="14.25" customHeight="1">
      <c r="E462" s="55"/>
    </row>
    <row r="463" ht="14.25" customHeight="1">
      <c r="E463" s="55"/>
    </row>
    <row r="464" ht="14.25" customHeight="1">
      <c r="E464" s="55"/>
    </row>
    <row r="465" ht="14.25" customHeight="1">
      <c r="E465" s="55"/>
    </row>
    <row r="466" ht="14.25" customHeight="1">
      <c r="E466" s="55"/>
    </row>
    <row r="467" ht="14.25" customHeight="1">
      <c r="E467" s="55"/>
    </row>
    <row r="468" ht="14.25" customHeight="1">
      <c r="E468" s="55"/>
    </row>
    <row r="469" ht="14.25" customHeight="1">
      <c r="E469" s="55"/>
    </row>
    <row r="470" ht="14.25" customHeight="1">
      <c r="E470" s="55"/>
    </row>
    <row r="471" ht="14.25" customHeight="1">
      <c r="E471" s="55"/>
    </row>
    <row r="472" ht="14.25" customHeight="1">
      <c r="E472" s="55"/>
    </row>
    <row r="473" ht="14.25" customHeight="1">
      <c r="E473" s="55"/>
    </row>
    <row r="474" ht="14.25" customHeight="1">
      <c r="E474" s="55"/>
    </row>
    <row r="475" ht="14.25" customHeight="1">
      <c r="E475" s="55"/>
    </row>
    <row r="476" ht="14.25" customHeight="1">
      <c r="E476" s="55"/>
    </row>
    <row r="477" ht="14.25" customHeight="1">
      <c r="E477" s="55"/>
    </row>
    <row r="478" ht="14.25" customHeight="1">
      <c r="E478" s="55"/>
    </row>
    <row r="479" ht="14.25" customHeight="1">
      <c r="E479" s="55"/>
    </row>
    <row r="480" ht="14.25" customHeight="1">
      <c r="E480" s="55"/>
    </row>
    <row r="481" ht="14.25" customHeight="1">
      <c r="E481" s="55"/>
    </row>
    <row r="482" ht="14.25" customHeight="1">
      <c r="E482" s="55"/>
    </row>
    <row r="483" ht="14.25" customHeight="1">
      <c r="E483" s="55"/>
    </row>
    <row r="484" ht="14.25" customHeight="1">
      <c r="E484" s="55"/>
    </row>
    <row r="485" ht="14.25" customHeight="1">
      <c r="E485" s="55"/>
    </row>
    <row r="486" ht="14.25" customHeight="1">
      <c r="E486" s="55"/>
    </row>
    <row r="487" ht="14.25" customHeight="1">
      <c r="E487" s="55"/>
    </row>
    <row r="488" ht="14.25" customHeight="1">
      <c r="E488" s="55"/>
    </row>
    <row r="489" ht="14.25" customHeight="1">
      <c r="E489" s="55"/>
    </row>
    <row r="490" ht="14.25" customHeight="1">
      <c r="E490" s="55"/>
    </row>
    <row r="491" ht="14.25" customHeight="1">
      <c r="E491" s="55"/>
    </row>
    <row r="492" ht="14.25" customHeight="1">
      <c r="E492" s="55"/>
    </row>
    <row r="493" ht="14.25" customHeight="1">
      <c r="E493" s="55"/>
    </row>
    <row r="494" ht="14.25" customHeight="1">
      <c r="E494" s="55"/>
    </row>
    <row r="495" ht="14.25" customHeight="1">
      <c r="E495" s="55"/>
    </row>
    <row r="496" ht="14.25" customHeight="1">
      <c r="E496" s="55"/>
    </row>
    <row r="497" ht="14.25" customHeight="1">
      <c r="E497" s="55"/>
    </row>
    <row r="498" ht="14.25" customHeight="1">
      <c r="E498" s="55"/>
    </row>
    <row r="499" ht="14.25" customHeight="1">
      <c r="E499" s="55"/>
    </row>
    <row r="500" ht="14.25" customHeight="1">
      <c r="E500" s="55"/>
    </row>
    <row r="501" ht="14.25" customHeight="1">
      <c r="E501" s="55"/>
    </row>
    <row r="502" ht="14.25" customHeight="1">
      <c r="E502" s="55"/>
    </row>
    <row r="503" ht="14.25" customHeight="1">
      <c r="E503" s="55"/>
    </row>
    <row r="504" ht="14.25" customHeight="1">
      <c r="E504" s="55"/>
    </row>
    <row r="505" ht="14.25" customHeight="1">
      <c r="E505" s="55"/>
    </row>
    <row r="506" ht="14.25" customHeight="1">
      <c r="E506" s="55"/>
    </row>
    <row r="507" ht="14.25" customHeight="1">
      <c r="E507" s="55"/>
    </row>
    <row r="508" ht="14.25" customHeight="1">
      <c r="E508" s="55"/>
    </row>
    <row r="509" ht="14.25" customHeight="1">
      <c r="E509" s="55"/>
    </row>
    <row r="510" ht="14.25" customHeight="1">
      <c r="E510" s="55"/>
    </row>
    <row r="511" ht="14.25" customHeight="1">
      <c r="E511" s="55"/>
    </row>
    <row r="512" ht="14.25" customHeight="1">
      <c r="E512" s="55"/>
    </row>
    <row r="513" ht="14.25" customHeight="1">
      <c r="E513" s="55"/>
    </row>
    <row r="514" ht="14.25" customHeight="1">
      <c r="E514" s="55"/>
    </row>
    <row r="515" ht="14.25" customHeight="1">
      <c r="E515" s="55"/>
    </row>
    <row r="516" ht="14.25" customHeight="1">
      <c r="E516" s="55"/>
    </row>
    <row r="517" ht="14.25" customHeight="1">
      <c r="E517" s="55"/>
    </row>
    <row r="518" ht="14.25" customHeight="1">
      <c r="E518" s="55"/>
    </row>
    <row r="519" ht="14.25" customHeight="1">
      <c r="E519" s="55"/>
    </row>
    <row r="520" ht="14.25" customHeight="1">
      <c r="E520" s="55"/>
    </row>
    <row r="521" ht="14.25" customHeight="1">
      <c r="E521" s="55"/>
    </row>
    <row r="522" ht="14.25" customHeight="1">
      <c r="E522" s="55"/>
    </row>
    <row r="523" ht="14.25" customHeight="1">
      <c r="E523" s="55"/>
    </row>
    <row r="524" ht="14.25" customHeight="1">
      <c r="E524" s="55"/>
    </row>
    <row r="525" ht="14.25" customHeight="1">
      <c r="E525" s="55"/>
    </row>
    <row r="526" ht="14.25" customHeight="1">
      <c r="E526" s="55"/>
    </row>
    <row r="527" ht="14.25" customHeight="1">
      <c r="E527" s="55"/>
    </row>
    <row r="528" ht="14.25" customHeight="1">
      <c r="E528" s="55"/>
    </row>
    <row r="529" ht="14.25" customHeight="1">
      <c r="E529" s="55"/>
    </row>
    <row r="530" ht="14.25" customHeight="1">
      <c r="E530" s="55"/>
    </row>
    <row r="531" ht="14.25" customHeight="1">
      <c r="E531" s="55"/>
    </row>
    <row r="532" ht="14.25" customHeight="1">
      <c r="E532" s="55"/>
    </row>
    <row r="533" ht="14.25" customHeight="1">
      <c r="E533" s="55"/>
    </row>
    <row r="534" ht="14.25" customHeight="1">
      <c r="E534" s="55"/>
    </row>
    <row r="535" ht="14.25" customHeight="1">
      <c r="E535" s="55"/>
    </row>
    <row r="536" ht="14.25" customHeight="1">
      <c r="E536" s="55"/>
    </row>
    <row r="537" ht="14.25" customHeight="1">
      <c r="E537" s="55"/>
    </row>
    <row r="538" ht="14.25" customHeight="1">
      <c r="E538" s="55"/>
    </row>
    <row r="539" ht="14.25" customHeight="1">
      <c r="E539" s="55"/>
    </row>
    <row r="540" ht="14.25" customHeight="1">
      <c r="E540" s="55"/>
    </row>
    <row r="541" ht="14.25" customHeight="1">
      <c r="E541" s="55"/>
    </row>
    <row r="542" ht="14.25" customHeight="1">
      <c r="E542" s="55"/>
    </row>
    <row r="543" ht="14.25" customHeight="1">
      <c r="E543" s="55"/>
    </row>
    <row r="544" ht="14.25" customHeight="1">
      <c r="E544" s="55"/>
    </row>
    <row r="545" ht="14.25" customHeight="1">
      <c r="E545" s="55"/>
    </row>
    <row r="546" ht="14.25" customHeight="1">
      <c r="E546" s="55"/>
    </row>
    <row r="547" ht="14.25" customHeight="1">
      <c r="E547" s="55"/>
    </row>
    <row r="548" ht="14.25" customHeight="1">
      <c r="E548" s="55"/>
    </row>
    <row r="549" ht="14.25" customHeight="1">
      <c r="E549" s="55"/>
    </row>
    <row r="550" ht="14.25" customHeight="1">
      <c r="E550" s="55"/>
    </row>
    <row r="551" ht="14.25" customHeight="1">
      <c r="E551" s="55"/>
    </row>
    <row r="552" ht="14.25" customHeight="1">
      <c r="E552" s="55"/>
    </row>
    <row r="553" ht="14.25" customHeight="1">
      <c r="E553" s="55"/>
    </row>
    <row r="554" ht="14.25" customHeight="1">
      <c r="E554" s="55"/>
    </row>
    <row r="555" ht="14.25" customHeight="1">
      <c r="E555" s="55"/>
    </row>
    <row r="556" ht="14.25" customHeight="1">
      <c r="E556" s="55"/>
    </row>
    <row r="557" ht="14.25" customHeight="1">
      <c r="E557" s="55"/>
    </row>
    <row r="558" ht="14.25" customHeight="1">
      <c r="E558" s="55"/>
    </row>
    <row r="559" ht="14.25" customHeight="1">
      <c r="E559" s="55"/>
    </row>
    <row r="560" ht="14.25" customHeight="1">
      <c r="E560" s="55"/>
    </row>
    <row r="561" ht="14.25" customHeight="1">
      <c r="E561" s="55"/>
    </row>
    <row r="562" ht="14.25" customHeight="1">
      <c r="E562" s="55"/>
    </row>
    <row r="563" ht="14.25" customHeight="1">
      <c r="E563" s="55"/>
    </row>
    <row r="564" ht="14.25" customHeight="1">
      <c r="E564" s="55"/>
    </row>
    <row r="565" ht="14.25" customHeight="1">
      <c r="E565" s="55"/>
    </row>
    <row r="566" ht="14.25" customHeight="1">
      <c r="E566" s="55"/>
    </row>
    <row r="567" ht="14.25" customHeight="1">
      <c r="E567" s="55"/>
    </row>
    <row r="568" ht="14.25" customHeight="1">
      <c r="E568" s="55"/>
    </row>
    <row r="569" ht="14.25" customHeight="1">
      <c r="E569" s="55"/>
    </row>
    <row r="570" ht="14.25" customHeight="1">
      <c r="E570" s="55"/>
    </row>
    <row r="571" ht="14.25" customHeight="1">
      <c r="E571" s="55"/>
    </row>
    <row r="572" ht="14.25" customHeight="1">
      <c r="E572" s="55"/>
    </row>
    <row r="573" ht="14.25" customHeight="1">
      <c r="E573" s="55"/>
    </row>
    <row r="574" ht="14.25" customHeight="1">
      <c r="E574" s="55"/>
    </row>
    <row r="575" ht="14.25" customHeight="1">
      <c r="E575" s="55"/>
    </row>
    <row r="576" ht="14.25" customHeight="1">
      <c r="E576" s="55"/>
    </row>
    <row r="577" ht="14.25" customHeight="1">
      <c r="E577" s="55"/>
    </row>
    <row r="578" ht="14.25" customHeight="1">
      <c r="E578" s="55"/>
    </row>
    <row r="579" ht="14.25" customHeight="1">
      <c r="E579" s="55"/>
    </row>
    <row r="580" ht="14.25" customHeight="1">
      <c r="E580" s="55"/>
    </row>
    <row r="581" ht="14.25" customHeight="1">
      <c r="E581" s="55"/>
    </row>
    <row r="582" ht="14.25" customHeight="1">
      <c r="E582" s="55"/>
    </row>
    <row r="583" ht="14.25" customHeight="1">
      <c r="E583" s="55"/>
    </row>
    <row r="584" ht="14.25" customHeight="1">
      <c r="E584" s="55"/>
    </row>
    <row r="585" ht="14.25" customHeight="1">
      <c r="E585" s="55"/>
    </row>
    <row r="586" ht="14.25" customHeight="1">
      <c r="E586" s="55"/>
    </row>
    <row r="587" ht="14.25" customHeight="1">
      <c r="E587" s="55"/>
    </row>
    <row r="588" ht="14.25" customHeight="1">
      <c r="E588" s="55"/>
    </row>
    <row r="589" ht="14.25" customHeight="1">
      <c r="E589" s="55"/>
    </row>
    <row r="590" ht="14.25" customHeight="1">
      <c r="E590" s="55"/>
    </row>
    <row r="591" ht="14.25" customHeight="1">
      <c r="E591" s="55"/>
    </row>
    <row r="592" ht="14.25" customHeight="1">
      <c r="E592" s="55"/>
    </row>
    <row r="593" ht="14.25" customHeight="1">
      <c r="E593" s="55"/>
    </row>
    <row r="594" ht="14.25" customHeight="1">
      <c r="E594" s="55"/>
    </row>
    <row r="595" ht="14.25" customHeight="1">
      <c r="E595" s="55"/>
    </row>
    <row r="596" ht="14.25" customHeight="1">
      <c r="E596" s="55"/>
    </row>
    <row r="597" ht="14.25" customHeight="1">
      <c r="E597" s="55"/>
    </row>
    <row r="598" ht="14.25" customHeight="1">
      <c r="E598" s="55"/>
    </row>
    <row r="599" ht="14.25" customHeight="1">
      <c r="E599" s="55"/>
    </row>
    <row r="600" ht="14.25" customHeight="1">
      <c r="E600" s="55"/>
    </row>
    <row r="601" ht="14.25" customHeight="1">
      <c r="E601" s="55"/>
    </row>
    <row r="602" ht="14.25" customHeight="1">
      <c r="E602" s="55"/>
    </row>
    <row r="603" ht="14.25" customHeight="1">
      <c r="E603" s="55"/>
    </row>
    <row r="604" ht="14.25" customHeight="1">
      <c r="E604" s="55"/>
    </row>
    <row r="605" ht="14.25" customHeight="1">
      <c r="E605" s="55"/>
    </row>
    <row r="606" ht="14.25" customHeight="1">
      <c r="E606" s="55"/>
    </row>
    <row r="607" ht="14.25" customHeight="1">
      <c r="E607" s="55"/>
    </row>
    <row r="608" ht="14.25" customHeight="1">
      <c r="E608" s="55"/>
    </row>
    <row r="609" ht="14.25" customHeight="1">
      <c r="E609" s="55"/>
    </row>
    <row r="610" ht="14.25" customHeight="1">
      <c r="E610" s="55"/>
    </row>
    <row r="611" ht="14.25" customHeight="1">
      <c r="E611" s="55"/>
    </row>
    <row r="612" ht="14.25" customHeight="1">
      <c r="E612" s="55"/>
    </row>
    <row r="613" ht="14.25" customHeight="1">
      <c r="E613" s="55"/>
    </row>
    <row r="614" ht="14.25" customHeight="1">
      <c r="E614" s="55"/>
    </row>
    <row r="615" ht="14.25" customHeight="1">
      <c r="E615" s="55"/>
    </row>
    <row r="616" ht="14.25" customHeight="1">
      <c r="E616" s="55"/>
    </row>
    <row r="617" ht="14.25" customHeight="1">
      <c r="E617" s="55"/>
    </row>
    <row r="618" ht="14.25" customHeight="1">
      <c r="E618" s="55"/>
    </row>
    <row r="619" ht="14.25" customHeight="1">
      <c r="E619" s="55"/>
    </row>
    <row r="620" ht="14.25" customHeight="1">
      <c r="E620" s="55"/>
    </row>
    <row r="621" ht="14.25" customHeight="1">
      <c r="E621" s="55"/>
    </row>
    <row r="622" ht="14.25" customHeight="1">
      <c r="E622" s="55"/>
    </row>
    <row r="623" ht="14.25" customHeight="1">
      <c r="E623" s="55"/>
    </row>
    <row r="624" ht="14.25" customHeight="1">
      <c r="E624" s="55"/>
    </row>
    <row r="625" ht="14.25" customHeight="1">
      <c r="E625" s="55"/>
    </row>
    <row r="626" ht="14.25" customHeight="1">
      <c r="E626" s="55"/>
    </row>
    <row r="627" ht="14.25" customHeight="1">
      <c r="E627" s="55"/>
    </row>
    <row r="628" ht="14.25" customHeight="1">
      <c r="E628" s="55"/>
    </row>
    <row r="629" ht="14.25" customHeight="1">
      <c r="E629" s="55"/>
    </row>
    <row r="630" ht="14.25" customHeight="1">
      <c r="E630" s="55"/>
    </row>
    <row r="631" ht="14.25" customHeight="1">
      <c r="E631" s="55"/>
    </row>
    <row r="632" ht="14.25" customHeight="1">
      <c r="E632" s="55"/>
    </row>
    <row r="633" ht="14.25" customHeight="1">
      <c r="E633" s="55"/>
    </row>
    <row r="634" ht="14.25" customHeight="1">
      <c r="E634" s="55"/>
    </row>
    <row r="635" ht="14.25" customHeight="1">
      <c r="E635" s="55"/>
    </row>
    <row r="636" ht="14.25" customHeight="1">
      <c r="E636" s="55"/>
    </row>
    <row r="637" ht="14.25" customHeight="1">
      <c r="E637" s="55"/>
    </row>
    <row r="638" ht="14.25" customHeight="1">
      <c r="E638" s="55"/>
    </row>
    <row r="639" ht="14.25" customHeight="1">
      <c r="E639" s="55"/>
    </row>
    <row r="640" ht="14.25" customHeight="1">
      <c r="E640" s="55"/>
    </row>
    <row r="641" ht="14.25" customHeight="1">
      <c r="E641" s="55"/>
    </row>
    <row r="642" ht="14.25" customHeight="1">
      <c r="E642" s="55"/>
    </row>
    <row r="643" ht="14.25" customHeight="1">
      <c r="E643" s="55"/>
    </row>
    <row r="644" ht="14.25" customHeight="1">
      <c r="E644" s="55"/>
    </row>
    <row r="645" ht="14.25" customHeight="1">
      <c r="E645" s="55"/>
    </row>
    <row r="646" ht="14.25" customHeight="1">
      <c r="E646" s="55"/>
    </row>
    <row r="647" ht="14.25" customHeight="1">
      <c r="E647" s="55"/>
    </row>
    <row r="648" ht="14.25" customHeight="1">
      <c r="E648" s="55"/>
    </row>
    <row r="649" ht="14.25" customHeight="1">
      <c r="E649" s="55"/>
    </row>
    <row r="650" ht="14.25" customHeight="1">
      <c r="E650" s="55"/>
    </row>
    <row r="651" ht="14.25" customHeight="1">
      <c r="E651" s="55"/>
    </row>
    <row r="652" ht="14.25" customHeight="1">
      <c r="E652" s="55"/>
    </row>
    <row r="653" ht="14.25" customHeight="1">
      <c r="E653" s="55"/>
    </row>
    <row r="654" ht="14.25" customHeight="1">
      <c r="E654" s="55"/>
    </row>
    <row r="655" ht="14.25" customHeight="1">
      <c r="E655" s="55"/>
    </row>
    <row r="656" ht="14.25" customHeight="1">
      <c r="E656" s="55"/>
    </row>
    <row r="657" ht="14.25" customHeight="1">
      <c r="E657" s="55"/>
    </row>
    <row r="658" ht="14.25" customHeight="1">
      <c r="E658" s="55"/>
    </row>
    <row r="659" ht="14.25" customHeight="1">
      <c r="E659" s="55"/>
    </row>
    <row r="660" ht="14.25" customHeight="1">
      <c r="E660" s="55"/>
    </row>
    <row r="661" ht="14.25" customHeight="1">
      <c r="E661" s="55"/>
    </row>
    <row r="662" ht="14.25" customHeight="1">
      <c r="E662" s="55"/>
    </row>
    <row r="663" ht="14.25" customHeight="1">
      <c r="E663" s="55"/>
    </row>
    <row r="664" ht="14.25" customHeight="1">
      <c r="E664" s="55"/>
    </row>
    <row r="665" ht="14.25" customHeight="1">
      <c r="E665" s="55"/>
    </row>
    <row r="666" ht="14.25" customHeight="1">
      <c r="E666" s="55"/>
    </row>
    <row r="667" ht="14.25" customHeight="1">
      <c r="E667" s="55"/>
    </row>
    <row r="668" ht="14.25" customHeight="1">
      <c r="E668" s="55"/>
    </row>
    <row r="669" ht="14.25" customHeight="1">
      <c r="E669" s="55"/>
    </row>
    <row r="670" ht="14.25" customHeight="1">
      <c r="E670" s="55"/>
    </row>
    <row r="671" ht="14.25" customHeight="1">
      <c r="E671" s="55"/>
    </row>
    <row r="672" ht="14.25" customHeight="1">
      <c r="E672" s="55"/>
    </row>
    <row r="673" ht="14.25" customHeight="1">
      <c r="E673" s="55"/>
    </row>
    <row r="674" ht="14.25" customHeight="1">
      <c r="E674" s="55"/>
    </row>
    <row r="675" ht="14.25" customHeight="1">
      <c r="E675" s="55"/>
    </row>
    <row r="676" ht="14.25" customHeight="1">
      <c r="E676" s="55"/>
    </row>
    <row r="677" ht="14.25" customHeight="1">
      <c r="E677" s="55"/>
    </row>
    <row r="678" ht="14.25" customHeight="1">
      <c r="E678" s="55"/>
    </row>
    <row r="679" ht="14.25" customHeight="1">
      <c r="E679" s="55"/>
    </row>
    <row r="680" ht="14.25" customHeight="1">
      <c r="E680" s="55"/>
    </row>
    <row r="681" ht="14.25" customHeight="1">
      <c r="E681" s="55"/>
    </row>
    <row r="682" ht="14.25" customHeight="1">
      <c r="E682" s="55"/>
    </row>
    <row r="683" ht="14.25" customHeight="1">
      <c r="E683" s="55"/>
    </row>
    <row r="684" ht="14.25" customHeight="1">
      <c r="E684" s="55"/>
    </row>
    <row r="685" ht="14.25" customHeight="1">
      <c r="E685" s="55"/>
    </row>
    <row r="686" ht="14.25" customHeight="1">
      <c r="E686" s="55"/>
    </row>
    <row r="687" ht="14.25" customHeight="1">
      <c r="E687" s="55"/>
    </row>
    <row r="688" ht="14.25" customHeight="1">
      <c r="E688" s="55"/>
    </row>
    <row r="689" ht="14.25" customHeight="1">
      <c r="E689" s="55"/>
    </row>
    <row r="690" ht="14.25" customHeight="1">
      <c r="E690" s="55"/>
    </row>
    <row r="691" ht="14.25" customHeight="1">
      <c r="E691" s="55"/>
    </row>
    <row r="692" ht="14.25" customHeight="1">
      <c r="E692" s="55"/>
    </row>
    <row r="693" ht="14.25" customHeight="1">
      <c r="E693" s="55"/>
    </row>
    <row r="694" ht="14.25" customHeight="1">
      <c r="E694" s="55"/>
    </row>
    <row r="695" ht="14.25" customHeight="1">
      <c r="E695" s="55"/>
    </row>
    <row r="696" ht="14.25" customHeight="1">
      <c r="E696" s="55"/>
    </row>
    <row r="697" ht="14.25" customHeight="1">
      <c r="E697" s="55"/>
    </row>
    <row r="698" ht="14.25" customHeight="1">
      <c r="E698" s="55"/>
    </row>
    <row r="699" ht="14.25" customHeight="1">
      <c r="E699" s="55"/>
    </row>
    <row r="700" ht="14.25" customHeight="1">
      <c r="E700" s="55"/>
    </row>
    <row r="701" ht="14.25" customHeight="1">
      <c r="E701" s="55"/>
    </row>
    <row r="702" ht="14.25" customHeight="1">
      <c r="E702" s="55"/>
    </row>
    <row r="703" ht="14.25" customHeight="1">
      <c r="E703" s="55"/>
    </row>
    <row r="704" ht="14.25" customHeight="1">
      <c r="E704" s="55"/>
    </row>
    <row r="705" ht="14.25" customHeight="1">
      <c r="E705" s="55"/>
    </row>
    <row r="706" ht="14.25" customHeight="1">
      <c r="E706" s="55"/>
    </row>
    <row r="707" ht="14.25" customHeight="1">
      <c r="E707" s="55"/>
    </row>
    <row r="708" ht="14.25" customHeight="1">
      <c r="E708" s="55"/>
    </row>
    <row r="709" ht="14.25" customHeight="1">
      <c r="E709" s="55"/>
    </row>
    <row r="710" ht="14.25" customHeight="1">
      <c r="E710" s="55"/>
    </row>
    <row r="711" ht="14.25" customHeight="1">
      <c r="E711" s="55"/>
    </row>
    <row r="712" ht="14.25" customHeight="1">
      <c r="E712" s="55"/>
    </row>
    <row r="713" ht="14.25" customHeight="1">
      <c r="E713" s="55"/>
    </row>
    <row r="714" ht="14.25" customHeight="1">
      <c r="E714" s="55"/>
    </row>
    <row r="715" ht="14.25" customHeight="1">
      <c r="E715" s="55"/>
    </row>
    <row r="716" ht="14.25" customHeight="1">
      <c r="E716" s="55"/>
    </row>
    <row r="717" ht="14.25" customHeight="1">
      <c r="E717" s="55"/>
    </row>
    <row r="718" ht="14.25" customHeight="1">
      <c r="E718" s="55"/>
    </row>
    <row r="719" ht="14.25" customHeight="1">
      <c r="E719" s="55"/>
    </row>
    <row r="720" ht="14.25" customHeight="1">
      <c r="E720" s="55"/>
    </row>
    <row r="721" ht="14.25" customHeight="1">
      <c r="E721" s="55"/>
    </row>
    <row r="722" ht="14.25" customHeight="1">
      <c r="E722" s="55"/>
    </row>
    <row r="723" ht="14.25" customHeight="1">
      <c r="E723" s="55"/>
    </row>
    <row r="724" ht="14.25" customHeight="1">
      <c r="E724" s="55"/>
    </row>
    <row r="725" ht="14.25" customHeight="1">
      <c r="E725" s="55"/>
    </row>
    <row r="726" ht="14.25" customHeight="1">
      <c r="E726" s="55"/>
    </row>
    <row r="727" ht="14.25" customHeight="1">
      <c r="E727" s="55"/>
    </row>
    <row r="728" ht="14.25" customHeight="1">
      <c r="E728" s="55"/>
    </row>
    <row r="729" ht="14.25" customHeight="1">
      <c r="E729" s="55"/>
    </row>
    <row r="730" ht="14.25" customHeight="1">
      <c r="E730" s="55"/>
    </row>
    <row r="731" ht="14.25" customHeight="1">
      <c r="E731" s="55"/>
    </row>
    <row r="732" ht="14.25" customHeight="1">
      <c r="E732" s="55"/>
    </row>
    <row r="733" ht="14.25" customHeight="1">
      <c r="E733" s="55"/>
    </row>
    <row r="734" ht="14.25" customHeight="1">
      <c r="E734" s="55"/>
    </row>
    <row r="735" ht="14.25" customHeight="1">
      <c r="E735" s="55"/>
    </row>
    <row r="736" ht="14.25" customHeight="1">
      <c r="E736" s="55"/>
    </row>
    <row r="737" ht="14.25" customHeight="1">
      <c r="E737" s="55"/>
    </row>
    <row r="738" ht="14.25" customHeight="1">
      <c r="E738" s="55"/>
    </row>
    <row r="739" ht="14.25" customHeight="1">
      <c r="E739" s="55"/>
    </row>
    <row r="740" ht="14.25" customHeight="1">
      <c r="E740" s="55"/>
    </row>
    <row r="741" ht="14.25" customHeight="1">
      <c r="E741" s="55"/>
    </row>
    <row r="742" ht="14.25" customHeight="1">
      <c r="E742" s="55"/>
    </row>
    <row r="743" ht="14.25" customHeight="1">
      <c r="E743" s="55"/>
    </row>
    <row r="744" ht="14.25" customHeight="1">
      <c r="E744" s="55"/>
    </row>
    <row r="745" ht="14.25" customHeight="1">
      <c r="E745" s="55"/>
    </row>
    <row r="746" ht="14.25" customHeight="1">
      <c r="E746" s="55"/>
    </row>
    <row r="747" ht="14.25" customHeight="1">
      <c r="E747" s="55"/>
    </row>
    <row r="748" ht="14.25" customHeight="1">
      <c r="E748" s="55"/>
    </row>
    <row r="749" ht="14.25" customHeight="1">
      <c r="E749" s="55"/>
    </row>
    <row r="750" ht="14.25" customHeight="1">
      <c r="E750" s="55"/>
    </row>
    <row r="751" ht="14.25" customHeight="1">
      <c r="E751" s="55"/>
    </row>
    <row r="752" ht="14.25" customHeight="1">
      <c r="E752" s="55"/>
    </row>
    <row r="753" ht="14.25" customHeight="1">
      <c r="E753" s="55"/>
    </row>
    <row r="754" ht="14.25" customHeight="1">
      <c r="E754" s="55"/>
    </row>
    <row r="755" ht="14.25" customHeight="1">
      <c r="E755" s="55"/>
    </row>
    <row r="756" ht="14.25" customHeight="1">
      <c r="E756" s="55"/>
    </row>
    <row r="757" ht="14.25" customHeight="1">
      <c r="E757" s="55"/>
    </row>
    <row r="758" ht="14.25" customHeight="1">
      <c r="E758" s="55"/>
    </row>
    <row r="759" ht="14.25" customHeight="1">
      <c r="E759" s="55"/>
    </row>
    <row r="760" ht="14.25" customHeight="1">
      <c r="E760" s="55"/>
    </row>
    <row r="761" ht="14.25" customHeight="1">
      <c r="E761" s="55"/>
    </row>
    <row r="762" ht="14.25" customHeight="1">
      <c r="E762" s="55"/>
    </row>
    <row r="763" ht="14.25" customHeight="1">
      <c r="E763" s="55"/>
    </row>
    <row r="764" ht="14.25" customHeight="1">
      <c r="E764" s="55"/>
    </row>
    <row r="765" ht="14.25" customHeight="1">
      <c r="E765" s="55"/>
    </row>
    <row r="766" ht="14.25" customHeight="1">
      <c r="E766" s="55"/>
    </row>
    <row r="767" ht="14.25" customHeight="1">
      <c r="E767" s="55"/>
    </row>
    <row r="768" ht="14.25" customHeight="1">
      <c r="E768" s="55"/>
    </row>
    <row r="769" ht="14.25" customHeight="1">
      <c r="E769" s="55"/>
    </row>
    <row r="770" ht="14.25" customHeight="1">
      <c r="E770" s="55"/>
    </row>
    <row r="771" ht="14.25" customHeight="1">
      <c r="E771" s="55"/>
    </row>
    <row r="772" ht="14.25" customHeight="1">
      <c r="E772" s="55"/>
    </row>
    <row r="773" ht="14.25" customHeight="1">
      <c r="E773" s="55"/>
    </row>
    <row r="774" ht="14.25" customHeight="1">
      <c r="E774" s="55"/>
    </row>
    <row r="775" ht="14.25" customHeight="1">
      <c r="E775" s="55"/>
    </row>
    <row r="776" ht="14.25" customHeight="1">
      <c r="E776" s="55"/>
    </row>
    <row r="777" ht="14.25" customHeight="1">
      <c r="E777" s="55"/>
    </row>
    <row r="778" ht="14.25" customHeight="1">
      <c r="E778" s="55"/>
    </row>
    <row r="779" ht="14.25" customHeight="1">
      <c r="E779" s="55"/>
    </row>
    <row r="780" ht="14.25" customHeight="1">
      <c r="E780" s="55"/>
    </row>
    <row r="781" ht="14.25" customHeight="1">
      <c r="E781" s="55"/>
    </row>
    <row r="782" ht="14.25" customHeight="1">
      <c r="E782" s="55"/>
    </row>
    <row r="783" ht="14.25" customHeight="1">
      <c r="E783" s="55"/>
    </row>
    <row r="784" ht="14.25" customHeight="1">
      <c r="E784" s="55"/>
    </row>
    <row r="785" ht="14.25" customHeight="1">
      <c r="E785" s="55"/>
    </row>
    <row r="786" ht="14.25" customHeight="1">
      <c r="E786" s="55"/>
    </row>
    <row r="787" ht="14.25" customHeight="1">
      <c r="E787" s="55"/>
    </row>
    <row r="788" ht="14.25" customHeight="1">
      <c r="E788" s="55"/>
    </row>
    <row r="789" ht="14.25" customHeight="1">
      <c r="E789" s="55"/>
    </row>
    <row r="790" ht="14.25" customHeight="1">
      <c r="E790" s="55"/>
    </row>
    <row r="791" ht="14.25" customHeight="1">
      <c r="E791" s="55"/>
    </row>
    <row r="792" ht="14.25" customHeight="1">
      <c r="E792" s="55"/>
    </row>
    <row r="793" ht="14.25" customHeight="1">
      <c r="E793" s="55"/>
    </row>
    <row r="794" ht="14.25" customHeight="1">
      <c r="E794" s="55"/>
    </row>
    <row r="795" ht="14.25" customHeight="1">
      <c r="E795" s="55"/>
    </row>
    <row r="796" ht="14.25" customHeight="1">
      <c r="E796" s="55"/>
    </row>
    <row r="797" ht="14.25" customHeight="1">
      <c r="E797" s="55"/>
    </row>
    <row r="798" ht="14.25" customHeight="1">
      <c r="E798" s="55"/>
    </row>
    <row r="799" ht="14.25" customHeight="1">
      <c r="E799" s="55"/>
    </row>
    <row r="800" ht="14.25" customHeight="1">
      <c r="E800" s="55"/>
    </row>
    <row r="801" ht="14.25" customHeight="1">
      <c r="E801" s="55"/>
    </row>
    <row r="802" ht="14.25" customHeight="1">
      <c r="E802" s="55"/>
    </row>
    <row r="803" ht="14.25" customHeight="1">
      <c r="E803" s="55"/>
    </row>
    <row r="804" ht="14.25" customHeight="1">
      <c r="E804" s="55"/>
    </row>
    <row r="805" ht="14.25" customHeight="1">
      <c r="E805" s="55"/>
    </row>
    <row r="806" ht="14.25" customHeight="1">
      <c r="E806" s="55"/>
    </row>
    <row r="807" ht="14.25" customHeight="1">
      <c r="E807" s="55"/>
    </row>
    <row r="808" ht="14.25" customHeight="1">
      <c r="E808" s="55"/>
    </row>
    <row r="809" ht="14.25" customHeight="1">
      <c r="E809" s="55"/>
    </row>
    <row r="810" ht="14.25" customHeight="1">
      <c r="E810" s="55"/>
    </row>
    <row r="811" ht="14.25" customHeight="1">
      <c r="E811" s="55"/>
    </row>
    <row r="812" ht="14.25" customHeight="1">
      <c r="E812" s="55"/>
    </row>
    <row r="813" ht="14.25" customHeight="1">
      <c r="E813" s="55"/>
    </row>
    <row r="814" ht="14.25" customHeight="1">
      <c r="E814" s="55"/>
    </row>
    <row r="815" ht="14.25" customHeight="1">
      <c r="E815" s="55"/>
    </row>
    <row r="816" ht="14.25" customHeight="1">
      <c r="E816" s="55"/>
    </row>
    <row r="817" ht="14.25" customHeight="1">
      <c r="E817" s="55"/>
    </row>
    <row r="818" ht="14.25" customHeight="1">
      <c r="E818" s="55"/>
    </row>
    <row r="819" ht="14.25" customHeight="1">
      <c r="E819" s="55"/>
    </row>
    <row r="820" ht="14.25" customHeight="1">
      <c r="E820" s="55"/>
    </row>
    <row r="821" ht="14.25" customHeight="1">
      <c r="E821" s="55"/>
    </row>
    <row r="822" ht="14.25" customHeight="1">
      <c r="E822" s="55"/>
    </row>
    <row r="823" ht="14.25" customHeight="1">
      <c r="E823" s="55"/>
    </row>
    <row r="824" ht="14.25" customHeight="1">
      <c r="E824" s="55"/>
    </row>
    <row r="825" ht="14.25" customHeight="1">
      <c r="E825" s="55"/>
    </row>
    <row r="826" ht="14.25" customHeight="1">
      <c r="E826" s="55"/>
    </row>
    <row r="827" ht="14.25" customHeight="1">
      <c r="E827" s="55"/>
    </row>
    <row r="828" ht="14.25" customHeight="1">
      <c r="E828" s="55"/>
    </row>
    <row r="829" ht="14.25" customHeight="1">
      <c r="E829" s="55"/>
    </row>
    <row r="830" ht="14.25" customHeight="1">
      <c r="E830" s="55"/>
    </row>
    <row r="831" ht="14.25" customHeight="1">
      <c r="E831" s="55"/>
    </row>
    <row r="832" ht="14.25" customHeight="1">
      <c r="E832" s="55"/>
    </row>
    <row r="833" ht="14.25" customHeight="1">
      <c r="E833" s="55"/>
    </row>
    <row r="834" ht="14.25" customHeight="1">
      <c r="E834" s="55"/>
    </row>
    <row r="835" ht="14.25" customHeight="1">
      <c r="E835" s="55"/>
    </row>
    <row r="836" ht="14.25" customHeight="1">
      <c r="E836" s="55"/>
    </row>
    <row r="837" ht="14.25" customHeight="1">
      <c r="E837" s="55"/>
    </row>
    <row r="838" ht="14.25" customHeight="1">
      <c r="E838" s="55"/>
    </row>
    <row r="839" ht="14.25" customHeight="1">
      <c r="E839" s="55"/>
    </row>
    <row r="840" ht="14.25" customHeight="1">
      <c r="E840" s="55"/>
    </row>
    <row r="841" ht="14.25" customHeight="1">
      <c r="E841" s="55"/>
    </row>
    <row r="842" ht="14.25" customHeight="1">
      <c r="E842" s="55"/>
    </row>
    <row r="843" ht="14.25" customHeight="1">
      <c r="E843" s="55"/>
    </row>
    <row r="844" ht="14.25" customHeight="1">
      <c r="E844" s="55"/>
    </row>
    <row r="845" ht="14.25" customHeight="1">
      <c r="E845" s="55"/>
    </row>
    <row r="846" ht="14.25" customHeight="1">
      <c r="E846" s="55"/>
    </row>
    <row r="847" ht="14.25" customHeight="1">
      <c r="E847" s="55"/>
    </row>
    <row r="848" ht="14.25" customHeight="1">
      <c r="E848" s="55"/>
    </row>
    <row r="849" ht="14.25" customHeight="1">
      <c r="E849" s="55"/>
    </row>
    <row r="850" ht="14.25" customHeight="1">
      <c r="E850" s="55"/>
    </row>
    <row r="851" ht="14.25" customHeight="1">
      <c r="E851" s="55"/>
    </row>
    <row r="852" ht="14.25" customHeight="1">
      <c r="E852" s="55"/>
    </row>
    <row r="853" ht="14.25" customHeight="1">
      <c r="E853" s="55"/>
    </row>
    <row r="854" ht="14.25" customHeight="1">
      <c r="E854" s="55"/>
    </row>
    <row r="855" ht="14.25" customHeight="1">
      <c r="E855" s="55"/>
    </row>
    <row r="856" ht="14.25" customHeight="1">
      <c r="E856" s="55"/>
    </row>
    <row r="857" ht="14.25" customHeight="1">
      <c r="E857" s="55"/>
    </row>
    <row r="858" ht="14.25" customHeight="1">
      <c r="E858" s="55"/>
    </row>
    <row r="859" ht="14.25" customHeight="1">
      <c r="E859" s="55"/>
    </row>
    <row r="860" ht="14.25" customHeight="1">
      <c r="E860" s="55"/>
    </row>
    <row r="861" ht="14.25" customHeight="1">
      <c r="E861" s="55"/>
    </row>
    <row r="862" ht="14.25" customHeight="1">
      <c r="E862" s="55"/>
    </row>
    <row r="863" ht="14.25" customHeight="1">
      <c r="E863" s="55"/>
    </row>
    <row r="864" ht="14.25" customHeight="1">
      <c r="E864" s="55"/>
    </row>
    <row r="865" ht="14.25" customHeight="1">
      <c r="E865" s="55"/>
    </row>
    <row r="866" ht="14.25" customHeight="1">
      <c r="E866" s="55"/>
    </row>
    <row r="867" ht="14.25" customHeight="1">
      <c r="E867" s="55"/>
    </row>
    <row r="868" ht="14.25" customHeight="1">
      <c r="E868" s="55"/>
    </row>
    <row r="869" ht="14.25" customHeight="1">
      <c r="E869" s="55"/>
    </row>
    <row r="870" ht="14.25" customHeight="1">
      <c r="E870" s="55"/>
    </row>
    <row r="871" ht="14.25" customHeight="1">
      <c r="E871" s="55"/>
    </row>
    <row r="872" ht="14.25" customHeight="1">
      <c r="E872" s="55"/>
    </row>
    <row r="873" ht="14.25" customHeight="1">
      <c r="E873" s="55"/>
    </row>
    <row r="874" ht="14.25" customHeight="1">
      <c r="E874" s="55"/>
    </row>
    <row r="875" ht="14.25" customHeight="1">
      <c r="E875" s="55"/>
    </row>
    <row r="876" ht="14.25" customHeight="1">
      <c r="E876" s="55"/>
    </row>
    <row r="877" ht="14.25" customHeight="1">
      <c r="E877" s="55"/>
    </row>
    <row r="878" ht="14.25" customHeight="1">
      <c r="E878" s="55"/>
    </row>
    <row r="879" ht="14.25" customHeight="1">
      <c r="E879" s="55"/>
    </row>
    <row r="880" ht="14.25" customHeight="1">
      <c r="E880" s="55"/>
    </row>
    <row r="881" ht="14.25" customHeight="1">
      <c r="E881" s="55"/>
    </row>
    <row r="882" ht="14.25" customHeight="1">
      <c r="E882" s="55"/>
    </row>
    <row r="883" ht="14.25" customHeight="1">
      <c r="E883" s="55"/>
    </row>
    <row r="884" ht="14.25" customHeight="1">
      <c r="E884" s="55"/>
    </row>
    <row r="885" ht="14.25" customHeight="1">
      <c r="E885" s="55"/>
    </row>
    <row r="886" ht="14.25" customHeight="1">
      <c r="E886" s="55"/>
    </row>
    <row r="887" ht="14.25" customHeight="1">
      <c r="E887" s="55"/>
    </row>
    <row r="888" ht="14.25" customHeight="1">
      <c r="E888" s="55"/>
    </row>
    <row r="889" ht="14.25" customHeight="1">
      <c r="E889" s="55"/>
    </row>
    <row r="890" ht="14.25" customHeight="1">
      <c r="E890" s="55"/>
    </row>
    <row r="891" ht="14.25" customHeight="1">
      <c r="E891" s="55"/>
    </row>
    <row r="892" ht="14.25" customHeight="1">
      <c r="E892" s="55"/>
    </row>
    <row r="893" ht="14.25" customHeight="1">
      <c r="E893" s="55"/>
    </row>
    <row r="894" ht="14.25" customHeight="1">
      <c r="E894" s="55"/>
    </row>
    <row r="895" ht="14.25" customHeight="1">
      <c r="E895" s="55"/>
    </row>
    <row r="896" ht="14.25" customHeight="1">
      <c r="E896" s="55"/>
    </row>
    <row r="897" ht="14.25" customHeight="1">
      <c r="E897" s="55"/>
    </row>
    <row r="898" ht="14.25" customHeight="1">
      <c r="E898" s="55"/>
    </row>
    <row r="899" ht="14.25" customHeight="1">
      <c r="E899" s="55"/>
    </row>
    <row r="900" ht="14.25" customHeight="1">
      <c r="E900" s="55"/>
    </row>
    <row r="901" ht="14.25" customHeight="1">
      <c r="E901" s="55"/>
    </row>
    <row r="902" ht="14.25" customHeight="1">
      <c r="E902" s="55"/>
    </row>
    <row r="903" ht="14.25" customHeight="1">
      <c r="E903" s="55"/>
    </row>
    <row r="904" ht="14.25" customHeight="1">
      <c r="E904" s="55"/>
    </row>
    <row r="905" ht="14.25" customHeight="1">
      <c r="E905" s="55"/>
    </row>
    <row r="906" ht="14.25" customHeight="1">
      <c r="E906" s="55"/>
    </row>
    <row r="907" ht="14.25" customHeight="1">
      <c r="E907" s="55"/>
    </row>
    <row r="908" ht="14.25" customHeight="1">
      <c r="E908" s="55"/>
    </row>
    <row r="909" ht="14.25" customHeight="1">
      <c r="E909" s="55"/>
    </row>
    <row r="910" ht="14.25" customHeight="1">
      <c r="E910" s="55"/>
    </row>
    <row r="911" ht="14.25" customHeight="1">
      <c r="E911" s="55"/>
    </row>
    <row r="912" ht="14.25" customHeight="1">
      <c r="E912" s="55"/>
    </row>
    <row r="913" ht="14.25" customHeight="1">
      <c r="E913" s="55"/>
    </row>
    <row r="914" ht="14.25" customHeight="1">
      <c r="E914" s="55"/>
    </row>
    <row r="915" ht="14.25" customHeight="1">
      <c r="E915" s="55"/>
    </row>
    <row r="916" ht="14.25" customHeight="1">
      <c r="E916" s="55"/>
    </row>
    <row r="917" ht="14.25" customHeight="1">
      <c r="E917" s="55"/>
    </row>
    <row r="918" ht="14.25" customHeight="1">
      <c r="E918" s="55"/>
    </row>
    <row r="919" ht="14.25" customHeight="1">
      <c r="E919" s="55"/>
    </row>
    <row r="920" ht="14.25" customHeight="1">
      <c r="E920" s="55"/>
    </row>
    <row r="921" ht="14.25" customHeight="1">
      <c r="E921" s="55"/>
    </row>
    <row r="922" ht="14.25" customHeight="1">
      <c r="E922" s="55"/>
    </row>
    <row r="923" ht="14.25" customHeight="1">
      <c r="E923" s="55"/>
    </row>
    <row r="924" ht="14.25" customHeight="1">
      <c r="E924" s="55"/>
    </row>
    <row r="925" ht="14.25" customHeight="1">
      <c r="E925" s="55"/>
    </row>
    <row r="926" ht="14.25" customHeight="1">
      <c r="E926" s="55"/>
    </row>
    <row r="927" ht="14.25" customHeight="1">
      <c r="E927" s="55"/>
    </row>
    <row r="928" ht="14.25" customHeight="1">
      <c r="E928" s="55"/>
    </row>
    <row r="929" ht="14.25" customHeight="1">
      <c r="E929" s="55"/>
    </row>
    <row r="930" ht="14.25" customHeight="1">
      <c r="E930" s="55"/>
    </row>
    <row r="931" ht="14.25" customHeight="1">
      <c r="E931" s="55"/>
    </row>
    <row r="932" ht="14.25" customHeight="1">
      <c r="E932" s="55"/>
    </row>
    <row r="933" ht="14.25" customHeight="1">
      <c r="E933" s="55"/>
    </row>
    <row r="934" ht="14.25" customHeight="1">
      <c r="E934" s="55"/>
    </row>
    <row r="935" ht="14.25" customHeight="1">
      <c r="E935" s="55"/>
    </row>
    <row r="936" ht="14.25" customHeight="1">
      <c r="E936" s="55"/>
    </row>
    <row r="937" ht="14.25" customHeight="1">
      <c r="E937" s="55"/>
    </row>
    <row r="938" ht="14.25" customHeight="1">
      <c r="E938" s="55"/>
    </row>
    <row r="939" ht="14.25" customHeight="1">
      <c r="E939" s="55"/>
    </row>
    <row r="940" ht="14.25" customHeight="1">
      <c r="E940" s="55"/>
    </row>
    <row r="941" ht="14.25" customHeight="1">
      <c r="E941" s="55"/>
    </row>
    <row r="942" ht="14.25" customHeight="1">
      <c r="E942" s="55"/>
    </row>
    <row r="943" ht="14.25" customHeight="1">
      <c r="E943" s="55"/>
    </row>
    <row r="944" ht="14.25" customHeight="1">
      <c r="E944" s="55"/>
    </row>
    <row r="945" ht="14.25" customHeight="1">
      <c r="E945" s="55"/>
    </row>
    <row r="946" ht="14.25" customHeight="1">
      <c r="E946" s="55"/>
    </row>
    <row r="947" ht="14.25" customHeight="1">
      <c r="E947" s="55"/>
    </row>
    <row r="948" ht="14.25" customHeight="1">
      <c r="E948" s="55"/>
    </row>
    <row r="949" ht="14.25" customHeight="1">
      <c r="E949" s="55"/>
    </row>
    <row r="950" ht="14.25" customHeight="1">
      <c r="E950" s="55"/>
    </row>
    <row r="951" ht="14.25" customHeight="1">
      <c r="E951" s="55"/>
    </row>
    <row r="952" ht="14.25" customHeight="1">
      <c r="E952" s="55"/>
    </row>
    <row r="953" ht="14.25" customHeight="1">
      <c r="E953" s="55"/>
    </row>
    <row r="954" ht="14.25" customHeight="1">
      <c r="E954" s="55"/>
    </row>
    <row r="955" ht="14.25" customHeight="1">
      <c r="E955" s="55"/>
    </row>
    <row r="956" ht="14.25" customHeight="1">
      <c r="E956" s="55"/>
    </row>
    <row r="957" ht="14.25" customHeight="1">
      <c r="E957" s="55"/>
    </row>
    <row r="958" ht="14.25" customHeight="1">
      <c r="E958" s="55"/>
    </row>
    <row r="959" ht="14.25" customHeight="1">
      <c r="E959" s="55"/>
    </row>
    <row r="960" ht="14.25" customHeight="1">
      <c r="E960" s="55"/>
    </row>
    <row r="961" ht="14.25" customHeight="1">
      <c r="E961" s="55"/>
    </row>
    <row r="962" ht="14.25" customHeight="1">
      <c r="E962" s="55"/>
    </row>
    <row r="963" ht="14.25" customHeight="1">
      <c r="E963" s="55"/>
    </row>
    <row r="964" ht="14.25" customHeight="1">
      <c r="E964" s="55"/>
    </row>
    <row r="965" ht="14.25" customHeight="1">
      <c r="E965" s="55"/>
    </row>
    <row r="966" ht="14.25" customHeight="1">
      <c r="E966" s="55"/>
    </row>
    <row r="967" ht="14.25" customHeight="1">
      <c r="E967" s="55"/>
    </row>
    <row r="968" ht="14.25" customHeight="1">
      <c r="E968" s="55"/>
    </row>
    <row r="969" ht="14.25" customHeight="1">
      <c r="E969" s="55"/>
    </row>
    <row r="970" ht="14.25" customHeight="1">
      <c r="E970" s="55"/>
    </row>
    <row r="971" ht="14.25" customHeight="1">
      <c r="E971" s="55"/>
    </row>
    <row r="972" ht="14.25" customHeight="1">
      <c r="E972" s="55"/>
    </row>
    <row r="973" ht="14.25" customHeight="1">
      <c r="E973" s="55"/>
    </row>
    <row r="974" ht="14.25" customHeight="1">
      <c r="E974" s="55"/>
    </row>
    <row r="975" ht="14.25" customHeight="1">
      <c r="E975" s="55"/>
    </row>
    <row r="976" ht="14.25" customHeight="1">
      <c r="E976" s="55"/>
    </row>
    <row r="977" ht="14.25" customHeight="1">
      <c r="E977" s="55"/>
    </row>
    <row r="978" ht="14.25" customHeight="1">
      <c r="E978" s="55"/>
    </row>
    <row r="979" ht="14.25" customHeight="1">
      <c r="E979" s="55"/>
    </row>
    <row r="980" ht="14.25" customHeight="1">
      <c r="E980" s="55"/>
    </row>
    <row r="981" ht="14.25" customHeight="1">
      <c r="E981" s="55"/>
    </row>
    <row r="982" ht="14.25" customHeight="1">
      <c r="E982" s="55"/>
    </row>
    <row r="983" ht="14.25" customHeight="1">
      <c r="E983" s="55"/>
    </row>
    <row r="984" ht="14.25" customHeight="1">
      <c r="E984" s="55"/>
    </row>
    <row r="985" ht="14.25" customHeight="1">
      <c r="E985" s="55"/>
    </row>
    <row r="986" ht="14.25" customHeight="1">
      <c r="E986" s="55"/>
    </row>
    <row r="987" ht="14.25" customHeight="1">
      <c r="E987" s="55"/>
    </row>
    <row r="988" ht="14.25" customHeight="1">
      <c r="E988" s="55"/>
    </row>
    <row r="989" ht="14.25" customHeight="1">
      <c r="E989" s="55"/>
    </row>
    <row r="990" ht="14.25" customHeight="1">
      <c r="E990" s="55"/>
    </row>
    <row r="991" ht="14.25" customHeight="1">
      <c r="E991" s="55"/>
    </row>
    <row r="992" ht="14.25" customHeight="1">
      <c r="E992" s="55"/>
    </row>
    <row r="993" ht="14.25" customHeight="1">
      <c r="E993" s="55"/>
    </row>
    <row r="994" ht="14.25" customHeight="1">
      <c r="E994" s="55"/>
    </row>
    <row r="995" ht="14.25" customHeight="1">
      <c r="E995" s="55"/>
    </row>
    <row r="996" ht="14.25" customHeight="1">
      <c r="E996" s="55"/>
    </row>
    <row r="997" ht="14.25" customHeight="1">
      <c r="E997" s="55"/>
    </row>
    <row r="998" ht="14.25" customHeight="1">
      <c r="E998" s="55"/>
    </row>
    <row r="999" ht="14.25" customHeight="1">
      <c r="E999" s="55"/>
    </row>
    <row r="1000" ht="14.25" customHeight="1">
      <c r="E1000" s="55"/>
    </row>
    <row r="1001" ht="14.25" customHeight="1">
      <c r="E1001" s="55"/>
    </row>
  </sheetData>
  <autoFilter ref="$A$2:$H$31"/>
  <printOptions/>
  <pageMargins bottom="0.75" footer="0.0" header="0.0" left="0.7" right="0.7" top="0.75"/>
  <pageSetup orientation="landscape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4.43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  <c r="E1" s="55"/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26" t="s">
        <v>997</v>
      </c>
      <c r="C3" s="9"/>
      <c r="D3" s="9"/>
      <c r="E3" s="10">
        <v>48.4</v>
      </c>
      <c r="F3" s="12"/>
      <c r="G3" s="12"/>
      <c r="H3" s="13"/>
      <c r="I3" s="14" t="s">
        <v>964</v>
      </c>
      <c r="J3" s="15"/>
      <c r="K3" s="4"/>
    </row>
    <row r="4" ht="14.25" customHeight="1">
      <c r="A4" s="7" t="s">
        <v>16</v>
      </c>
      <c r="B4" s="49" t="s">
        <v>1005</v>
      </c>
      <c r="C4" s="9"/>
      <c r="D4" s="9"/>
      <c r="E4" s="10">
        <v>60.3</v>
      </c>
      <c r="F4" s="12"/>
      <c r="G4" s="12"/>
      <c r="H4" s="13"/>
      <c r="I4" s="14" t="s">
        <v>1006</v>
      </c>
      <c r="J4" s="15"/>
      <c r="K4" s="4"/>
    </row>
    <row r="5" ht="14.25" customHeight="1">
      <c r="A5" s="7" t="s">
        <v>20</v>
      </c>
      <c r="B5" s="49" t="s">
        <v>965</v>
      </c>
      <c r="C5" s="9"/>
      <c r="D5" s="9"/>
      <c r="E5" s="10">
        <v>86.6</v>
      </c>
      <c r="F5" s="12"/>
      <c r="G5" s="12"/>
      <c r="H5" s="13"/>
      <c r="I5" s="14" t="s">
        <v>1007</v>
      </c>
      <c r="J5" s="15"/>
      <c r="K5" s="4"/>
    </row>
    <row r="6" ht="14.25" customHeight="1">
      <c r="A6" s="7" t="s">
        <v>24</v>
      </c>
      <c r="B6" s="49"/>
      <c r="C6" s="9"/>
      <c r="D6" s="9"/>
      <c r="E6" s="10"/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49"/>
      <c r="C7" s="9"/>
      <c r="D7" s="9"/>
      <c r="E7" s="205"/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49"/>
      <c r="C8" s="9"/>
      <c r="D8" s="9"/>
      <c r="E8" s="10"/>
      <c r="F8" s="36"/>
      <c r="G8" s="12"/>
      <c r="H8" s="13"/>
      <c r="I8" s="14"/>
      <c r="J8" s="15"/>
      <c r="K8" s="5"/>
      <c r="P8" s="19"/>
    </row>
    <row r="9" ht="14.25" customHeight="1">
      <c r="A9" s="7" t="s">
        <v>32</v>
      </c>
      <c r="B9" s="49"/>
      <c r="C9" s="9"/>
      <c r="D9" s="9"/>
      <c r="E9" s="10"/>
      <c r="F9" s="36"/>
      <c r="G9" s="12"/>
      <c r="H9" s="13"/>
      <c r="I9" s="14"/>
      <c r="J9" s="15"/>
      <c r="K9" s="5"/>
      <c r="P9" s="19"/>
    </row>
    <row r="10" ht="14.25" customHeight="1">
      <c r="A10" s="7" t="s">
        <v>34</v>
      </c>
      <c r="C10" s="9"/>
      <c r="D10" s="9"/>
      <c r="E10" s="10"/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49"/>
      <c r="C11" s="9"/>
      <c r="D11" s="9"/>
      <c r="E11" s="92"/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206"/>
      <c r="C12" s="9"/>
      <c r="D12" s="9"/>
      <c r="E12" s="10"/>
      <c r="F12" s="36"/>
      <c r="G12" s="12"/>
      <c r="H12" s="13"/>
      <c r="I12" s="14"/>
      <c r="J12" s="15"/>
      <c r="K12" s="5"/>
      <c r="N12" s="17"/>
      <c r="P12" s="19"/>
    </row>
    <row r="13" ht="14.25" customHeight="1">
      <c r="A13" s="7" t="s">
        <v>43</v>
      </c>
      <c r="B13" s="49"/>
      <c r="C13" s="9"/>
      <c r="D13" s="9"/>
      <c r="E13" s="10"/>
      <c r="F13" s="36"/>
      <c r="G13" s="12"/>
      <c r="H13" s="13"/>
      <c r="I13" s="14"/>
      <c r="J13" s="15"/>
      <c r="N13" s="17"/>
      <c r="P13" s="19"/>
    </row>
    <row r="14" ht="14.25" customHeight="1">
      <c r="A14" s="7" t="s">
        <v>46</v>
      </c>
      <c r="C14" s="9"/>
      <c r="D14" s="9"/>
      <c r="E14" s="205"/>
      <c r="F14" s="36"/>
      <c r="G14" s="20"/>
      <c r="H14" s="13"/>
      <c r="I14" s="14"/>
      <c r="J14" s="15"/>
      <c r="N14" s="17"/>
      <c r="P14" s="19"/>
    </row>
    <row r="15" ht="14.25" customHeight="1">
      <c r="A15" s="7" t="s">
        <v>50</v>
      </c>
      <c r="B15" s="49"/>
      <c r="C15" s="9"/>
      <c r="D15" s="9"/>
      <c r="E15" s="10"/>
      <c r="F15" s="36"/>
      <c r="G15" s="12"/>
      <c r="H15" s="13"/>
      <c r="I15" s="14"/>
      <c r="J15" s="15"/>
      <c r="N15" s="17"/>
    </row>
    <row r="16" ht="14.25" customHeight="1">
      <c r="A16" s="7" t="s">
        <v>52</v>
      </c>
      <c r="B16" s="49"/>
      <c r="C16" s="9"/>
      <c r="D16" s="9"/>
      <c r="E16" s="10"/>
      <c r="F16" s="36"/>
      <c r="G16" s="12"/>
      <c r="H16" s="13"/>
      <c r="I16" s="14"/>
      <c r="J16" s="15"/>
      <c r="N16" s="17"/>
    </row>
    <row r="17" ht="14.25" customHeight="1">
      <c r="A17" s="7" t="s">
        <v>54</v>
      </c>
      <c r="B17" s="49"/>
      <c r="C17" s="9"/>
      <c r="D17" s="9"/>
      <c r="E17" s="10"/>
      <c r="F17" s="36"/>
      <c r="G17" s="20"/>
      <c r="H17" s="13"/>
      <c r="I17" s="14"/>
      <c r="J17" s="15"/>
      <c r="N17" s="17"/>
    </row>
    <row r="18" ht="14.25" customHeight="1">
      <c r="A18" s="7" t="s">
        <v>56</v>
      </c>
      <c r="B18" s="49"/>
      <c r="C18" s="9"/>
      <c r="D18" s="9"/>
      <c r="E18" s="207"/>
      <c r="F18" s="36"/>
      <c r="G18" s="20"/>
      <c r="H18" s="13"/>
      <c r="I18" s="14"/>
      <c r="J18" s="15"/>
      <c r="N18" s="17"/>
    </row>
    <row r="19" ht="14.25" customHeight="1">
      <c r="A19" s="7" t="s">
        <v>57</v>
      </c>
      <c r="B19" s="49"/>
      <c r="C19" s="9"/>
      <c r="D19" s="9"/>
      <c r="E19" s="10"/>
      <c r="F19" s="36"/>
      <c r="G19" s="12"/>
      <c r="H19" s="13"/>
      <c r="I19" s="14"/>
      <c r="J19" s="15"/>
      <c r="N19" s="17"/>
    </row>
    <row r="20" ht="14.25" customHeight="1">
      <c r="A20" s="7" t="s">
        <v>60</v>
      </c>
      <c r="B20" s="49"/>
      <c r="C20" s="9"/>
      <c r="D20" s="9"/>
      <c r="E20" s="10"/>
      <c r="F20" s="36"/>
      <c r="G20" s="12"/>
      <c r="H20" s="13"/>
      <c r="I20" s="14"/>
      <c r="J20" s="15"/>
      <c r="N20" s="17"/>
    </row>
    <row r="21" ht="14.25" customHeight="1">
      <c r="A21" s="7" t="s">
        <v>63</v>
      </c>
      <c r="C21" s="9"/>
      <c r="D21" s="9"/>
      <c r="E21" s="10"/>
      <c r="F21" s="36"/>
      <c r="G21" s="12"/>
      <c r="H21" s="13"/>
      <c r="I21" s="14"/>
      <c r="J21" s="15"/>
      <c r="N21" s="17"/>
    </row>
    <row r="22" ht="14.25" customHeight="1">
      <c r="A22" s="7" t="s">
        <v>66</v>
      </c>
      <c r="B22" s="49"/>
      <c r="C22" s="9"/>
      <c r="D22" s="9"/>
      <c r="E22" s="10"/>
      <c r="F22" s="12"/>
      <c r="G22" s="12"/>
      <c r="H22" s="13"/>
      <c r="I22" s="14"/>
      <c r="J22" s="15"/>
      <c r="N22" s="17"/>
    </row>
    <row r="23" ht="14.25" customHeight="1">
      <c r="A23" s="7" t="s">
        <v>68</v>
      </c>
      <c r="B23" s="49"/>
      <c r="C23" s="9"/>
      <c r="D23" s="7"/>
      <c r="E23" s="10"/>
      <c r="F23" s="36"/>
      <c r="G23" s="20"/>
      <c r="H23" s="13"/>
      <c r="I23" s="14"/>
      <c r="J23" s="15"/>
      <c r="N23" s="17"/>
    </row>
    <row r="24" ht="14.25" customHeight="1">
      <c r="A24" s="7" t="s">
        <v>70</v>
      </c>
      <c r="B24" s="49"/>
      <c r="C24" s="9"/>
      <c r="D24" s="9"/>
      <c r="E24" s="10"/>
      <c r="F24" s="12"/>
      <c r="G24" s="12"/>
      <c r="H24" s="13"/>
      <c r="I24" s="14"/>
      <c r="J24" s="15"/>
      <c r="N24" s="17"/>
    </row>
    <row r="25" ht="14.25" customHeight="1">
      <c r="A25" s="7" t="s">
        <v>71</v>
      </c>
      <c r="B25" s="49"/>
      <c r="C25" s="9"/>
      <c r="D25" s="7"/>
      <c r="E25" s="10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/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/>
      <c r="H29" s="13"/>
      <c r="I29" s="14"/>
      <c r="N29" s="17"/>
    </row>
    <row r="30" ht="14.25" customHeight="1">
      <c r="E30" s="55">
        <f>SUM(E3:E29)*1.21</f>
        <v>236.313</v>
      </c>
      <c r="N30" s="17"/>
    </row>
    <row r="31" ht="14.25" customHeight="1">
      <c r="B31" s="28"/>
      <c r="D31" s="29"/>
      <c r="E31" s="55"/>
      <c r="N31" s="17"/>
    </row>
    <row r="32" ht="14.25" customHeight="1">
      <c r="B32" s="28"/>
      <c r="D32" s="28"/>
      <c r="E32" s="55"/>
      <c r="N32" s="17"/>
    </row>
    <row r="33" ht="14.25" customHeight="1">
      <c r="B33" s="28"/>
      <c r="D33" s="29"/>
      <c r="E33" s="55"/>
      <c r="N33" s="17"/>
    </row>
    <row r="34" ht="14.25" customHeight="1">
      <c r="B34" s="28"/>
      <c r="D34" s="28"/>
      <c r="E34" s="55"/>
      <c r="N34" s="17"/>
    </row>
    <row r="35" ht="14.25" customHeight="1">
      <c r="B35" s="28" t="s">
        <v>89</v>
      </c>
      <c r="D35" s="29">
        <v>3.0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1.0</v>
      </c>
      <c r="N37" s="17"/>
    </row>
    <row r="38" ht="14.25" customHeight="1">
      <c r="B38" s="28" t="s">
        <v>92</v>
      </c>
      <c r="D38" s="30">
        <f>+D37*D36*D35</f>
        <v>3</v>
      </c>
      <c r="N38" s="17"/>
    </row>
    <row r="39" ht="14.25" customHeight="1">
      <c r="B39" s="28" t="s">
        <v>93</v>
      </c>
      <c r="D39" s="30">
        <f>+D38*3600</f>
        <v>10800</v>
      </c>
      <c r="N39" s="17"/>
    </row>
    <row r="40" ht="14.25" customHeight="1">
      <c r="B40" s="28" t="s">
        <v>4</v>
      </c>
      <c r="D40" s="31">
        <f>E30</f>
        <v>236.313</v>
      </c>
    </row>
    <row r="41" ht="14.25" customHeight="1">
      <c r="B41" s="28" t="s">
        <v>94</v>
      </c>
      <c r="D41" s="32">
        <f>+D39/D40</f>
        <v>45.70209849</v>
      </c>
      <c r="E41" s="28" t="s">
        <v>95</v>
      </c>
      <c r="F41" s="6">
        <f>D41*0.9</f>
        <v>41.13188864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317.7</v>
      </c>
    </row>
    <row r="46" ht="14.25" customHeight="1">
      <c r="B46" s="28" t="s">
        <v>95</v>
      </c>
      <c r="D46" s="33">
        <f>+D39/D45</f>
        <v>33.99433428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28.89518414</v>
      </c>
    </row>
    <row r="49" ht="14.25" customHeight="1">
      <c r="E49" s="55"/>
    </row>
    <row r="50" ht="14.25" customHeight="1">
      <c r="E50" s="55"/>
    </row>
    <row r="51" ht="14.25" customHeight="1">
      <c r="E51" s="55"/>
    </row>
    <row r="52" ht="14.25" customHeight="1">
      <c r="E52" s="55"/>
    </row>
    <row r="53" ht="14.25" customHeight="1">
      <c r="E53" s="55"/>
    </row>
    <row r="54" ht="14.25" customHeight="1">
      <c r="E54" s="55"/>
    </row>
    <row r="55" ht="14.25" customHeight="1">
      <c r="E55" s="55"/>
    </row>
    <row r="56" ht="14.25" customHeight="1">
      <c r="E56" s="55"/>
    </row>
    <row r="57" ht="14.25" customHeight="1">
      <c r="E57" s="55"/>
    </row>
    <row r="58" ht="14.25" customHeight="1">
      <c r="E58" s="55"/>
    </row>
    <row r="59" ht="14.25" customHeight="1">
      <c r="E59" s="55"/>
    </row>
    <row r="60" ht="14.25" customHeight="1">
      <c r="E60" s="55"/>
    </row>
    <row r="61" ht="14.25" customHeight="1">
      <c r="E61" s="55"/>
    </row>
    <row r="62" ht="14.25" customHeight="1">
      <c r="E62" s="55"/>
    </row>
    <row r="63" ht="14.25" customHeight="1">
      <c r="E63" s="55"/>
    </row>
    <row r="64" ht="14.25" customHeight="1">
      <c r="E64" s="55"/>
    </row>
    <row r="65" ht="14.25" customHeight="1">
      <c r="E65" s="55"/>
    </row>
    <row r="66" ht="14.25" customHeight="1">
      <c r="E66" s="55"/>
    </row>
    <row r="67" ht="14.25" customHeight="1">
      <c r="E67" s="55"/>
    </row>
    <row r="68" ht="14.25" customHeight="1">
      <c r="E68" s="55"/>
    </row>
    <row r="69" ht="14.25" customHeight="1">
      <c r="E69" s="55"/>
    </row>
    <row r="70" ht="14.25" customHeight="1">
      <c r="E70" s="55"/>
    </row>
    <row r="71" ht="14.25" customHeight="1">
      <c r="E71" s="55"/>
    </row>
    <row r="72" ht="14.25" customHeight="1">
      <c r="E72" s="55"/>
    </row>
    <row r="73" ht="14.25" customHeight="1">
      <c r="E73" s="55"/>
    </row>
    <row r="74" ht="14.25" customHeight="1">
      <c r="E74" s="55"/>
    </row>
    <row r="75" ht="14.25" customHeight="1">
      <c r="E75" s="55"/>
    </row>
    <row r="76" ht="14.25" customHeight="1">
      <c r="E76" s="55"/>
    </row>
    <row r="77" ht="14.25" customHeight="1">
      <c r="E77" s="55"/>
    </row>
    <row r="78" ht="14.25" customHeight="1">
      <c r="E78" s="55"/>
    </row>
    <row r="79" ht="14.25" customHeight="1">
      <c r="E79" s="55"/>
    </row>
    <row r="80" ht="14.25" customHeight="1">
      <c r="E80" s="55"/>
    </row>
    <row r="81" ht="14.25" customHeight="1">
      <c r="E81" s="55"/>
    </row>
    <row r="82" ht="14.25" customHeight="1">
      <c r="E82" s="55"/>
    </row>
    <row r="83" ht="14.25" customHeight="1">
      <c r="E83" s="55"/>
    </row>
    <row r="84" ht="14.25" customHeight="1">
      <c r="E84" s="55"/>
    </row>
    <row r="85" ht="14.25" customHeight="1">
      <c r="E85" s="55"/>
    </row>
    <row r="86" ht="14.25" customHeight="1">
      <c r="E86" s="55"/>
    </row>
    <row r="87" ht="14.25" customHeight="1">
      <c r="E87" s="55"/>
    </row>
    <row r="88" ht="14.25" customHeight="1">
      <c r="E88" s="55"/>
    </row>
    <row r="89" ht="14.25" customHeight="1">
      <c r="E89" s="55"/>
    </row>
    <row r="90" ht="14.25" customHeight="1">
      <c r="E90" s="55"/>
    </row>
    <row r="91" ht="14.25" customHeight="1">
      <c r="E91" s="55"/>
    </row>
    <row r="92" ht="14.25" customHeight="1">
      <c r="E92" s="55"/>
    </row>
    <row r="93" ht="14.25" customHeight="1">
      <c r="E93" s="55"/>
    </row>
    <row r="94" ht="14.25" customHeight="1">
      <c r="E94" s="55"/>
    </row>
    <row r="95" ht="14.25" customHeight="1">
      <c r="E95" s="55"/>
    </row>
    <row r="96" ht="14.25" customHeight="1">
      <c r="E96" s="55"/>
    </row>
    <row r="97" ht="14.25" customHeight="1">
      <c r="E97" s="55"/>
    </row>
    <row r="98" ht="14.25" customHeight="1">
      <c r="E98" s="55"/>
    </row>
    <row r="99" ht="14.25" customHeight="1">
      <c r="E99" s="55"/>
    </row>
    <row r="100" ht="14.25" customHeight="1">
      <c r="E100" s="55"/>
    </row>
    <row r="101" ht="14.25" customHeight="1">
      <c r="E101" s="55"/>
    </row>
    <row r="102" ht="14.25" customHeight="1">
      <c r="E102" s="55"/>
    </row>
    <row r="103" ht="14.25" customHeight="1">
      <c r="E103" s="55"/>
    </row>
    <row r="104" ht="14.25" customHeight="1">
      <c r="E104" s="55"/>
    </row>
    <row r="105" ht="14.25" customHeight="1">
      <c r="E105" s="55"/>
    </row>
    <row r="106" ht="14.25" customHeight="1">
      <c r="E106" s="55"/>
    </row>
    <row r="107" ht="14.25" customHeight="1">
      <c r="E107" s="55"/>
    </row>
    <row r="108" ht="14.25" customHeight="1">
      <c r="E108" s="55"/>
    </row>
    <row r="109" ht="14.25" customHeight="1">
      <c r="E109" s="55"/>
    </row>
    <row r="110" ht="14.25" customHeight="1">
      <c r="E110" s="55"/>
    </row>
    <row r="111" ht="14.25" customHeight="1">
      <c r="E111" s="55"/>
    </row>
    <row r="112" ht="14.25" customHeight="1">
      <c r="E112" s="55"/>
    </row>
    <row r="113" ht="14.25" customHeight="1">
      <c r="E113" s="55"/>
    </row>
    <row r="114" ht="14.25" customHeight="1">
      <c r="E114" s="55"/>
    </row>
    <row r="115" ht="14.25" customHeight="1">
      <c r="E115" s="55"/>
    </row>
    <row r="116" ht="14.25" customHeight="1">
      <c r="E116" s="55"/>
    </row>
    <row r="117" ht="14.25" customHeight="1">
      <c r="E117" s="55"/>
    </row>
    <row r="118" ht="14.25" customHeight="1">
      <c r="E118" s="55"/>
    </row>
    <row r="119" ht="14.25" customHeight="1">
      <c r="E119" s="55"/>
    </row>
    <row r="120" ht="14.25" customHeight="1">
      <c r="E120" s="55"/>
    </row>
    <row r="121" ht="14.25" customHeight="1">
      <c r="E121" s="55"/>
    </row>
    <row r="122" ht="14.25" customHeight="1">
      <c r="E122" s="55"/>
    </row>
    <row r="123" ht="14.25" customHeight="1">
      <c r="E123" s="55"/>
    </row>
    <row r="124" ht="14.25" customHeight="1">
      <c r="E124" s="55"/>
    </row>
    <row r="125" ht="14.25" customHeight="1">
      <c r="E125" s="55"/>
    </row>
    <row r="126" ht="14.25" customHeight="1">
      <c r="E126" s="55"/>
    </row>
    <row r="127" ht="14.25" customHeight="1">
      <c r="E127" s="55"/>
    </row>
    <row r="128" ht="14.25" customHeight="1">
      <c r="E128" s="55"/>
    </row>
    <row r="129" ht="14.25" customHeight="1">
      <c r="E129" s="55"/>
    </row>
    <row r="130" ht="14.25" customHeight="1">
      <c r="E130" s="55"/>
    </row>
    <row r="131" ht="14.25" customHeight="1">
      <c r="E131" s="55"/>
    </row>
    <row r="132" ht="14.25" customHeight="1">
      <c r="E132" s="55"/>
    </row>
    <row r="133" ht="14.25" customHeight="1">
      <c r="E133" s="55"/>
    </row>
    <row r="134" ht="14.25" customHeight="1">
      <c r="E134" s="55"/>
    </row>
    <row r="135" ht="14.25" customHeight="1">
      <c r="E135" s="55"/>
    </row>
    <row r="136" ht="14.25" customHeight="1">
      <c r="E136" s="55"/>
    </row>
    <row r="137" ht="14.25" customHeight="1">
      <c r="E137" s="55"/>
    </row>
    <row r="138" ht="14.25" customHeight="1">
      <c r="E138" s="55"/>
    </row>
    <row r="139" ht="14.25" customHeight="1">
      <c r="E139" s="55"/>
    </row>
    <row r="140" ht="14.25" customHeight="1">
      <c r="E140" s="55"/>
    </row>
    <row r="141" ht="14.25" customHeight="1">
      <c r="E141" s="55"/>
    </row>
    <row r="142" ht="14.25" customHeight="1">
      <c r="E142" s="55"/>
    </row>
    <row r="143" ht="14.25" customHeight="1">
      <c r="E143" s="55"/>
    </row>
    <row r="144" ht="14.25" customHeight="1">
      <c r="E144" s="55"/>
    </row>
    <row r="145" ht="14.25" customHeight="1">
      <c r="E145" s="55"/>
    </row>
    <row r="146" ht="14.25" customHeight="1">
      <c r="E146" s="55"/>
    </row>
    <row r="147" ht="14.25" customHeight="1">
      <c r="E147" s="55"/>
    </row>
    <row r="148" ht="14.25" customHeight="1">
      <c r="E148" s="55"/>
    </row>
    <row r="149" ht="14.25" customHeight="1">
      <c r="E149" s="55"/>
    </row>
    <row r="150" ht="14.25" customHeight="1">
      <c r="E150" s="55"/>
    </row>
    <row r="151" ht="14.25" customHeight="1">
      <c r="E151" s="55"/>
    </row>
    <row r="152" ht="14.25" customHeight="1">
      <c r="E152" s="55"/>
    </row>
    <row r="153" ht="14.25" customHeight="1">
      <c r="E153" s="55"/>
    </row>
    <row r="154" ht="14.25" customHeight="1">
      <c r="E154" s="55"/>
    </row>
    <row r="155" ht="14.25" customHeight="1">
      <c r="E155" s="55"/>
    </row>
    <row r="156" ht="14.25" customHeight="1">
      <c r="E156" s="55"/>
    </row>
    <row r="157" ht="14.25" customHeight="1">
      <c r="E157" s="55"/>
    </row>
    <row r="158" ht="14.25" customHeight="1">
      <c r="E158" s="55"/>
    </row>
    <row r="159" ht="14.25" customHeight="1">
      <c r="E159" s="55"/>
    </row>
    <row r="160" ht="14.25" customHeight="1">
      <c r="E160" s="55"/>
    </row>
    <row r="161" ht="14.25" customHeight="1">
      <c r="E161" s="55"/>
    </row>
    <row r="162" ht="14.25" customHeight="1">
      <c r="E162" s="55"/>
    </row>
    <row r="163" ht="14.25" customHeight="1">
      <c r="E163" s="55"/>
    </row>
    <row r="164" ht="14.25" customHeight="1">
      <c r="E164" s="55"/>
    </row>
    <row r="165" ht="14.25" customHeight="1">
      <c r="E165" s="55"/>
    </row>
    <row r="166" ht="14.25" customHeight="1">
      <c r="E166" s="55"/>
    </row>
    <row r="167" ht="14.25" customHeight="1">
      <c r="E167" s="55"/>
    </row>
    <row r="168" ht="14.25" customHeight="1">
      <c r="E168" s="55"/>
    </row>
    <row r="169" ht="14.25" customHeight="1">
      <c r="E169" s="55"/>
    </row>
    <row r="170" ht="14.25" customHeight="1">
      <c r="E170" s="55"/>
    </row>
    <row r="171" ht="14.25" customHeight="1">
      <c r="E171" s="55"/>
    </row>
    <row r="172" ht="14.25" customHeight="1">
      <c r="E172" s="55"/>
    </row>
    <row r="173" ht="14.25" customHeight="1">
      <c r="E173" s="55"/>
    </row>
    <row r="174" ht="14.25" customHeight="1">
      <c r="E174" s="55"/>
    </row>
    <row r="175" ht="14.25" customHeight="1">
      <c r="E175" s="55"/>
    </row>
    <row r="176" ht="14.25" customHeight="1">
      <c r="E176" s="55"/>
    </row>
    <row r="177" ht="14.25" customHeight="1">
      <c r="E177" s="55"/>
    </row>
    <row r="178" ht="14.25" customHeight="1">
      <c r="E178" s="55"/>
    </row>
    <row r="179" ht="14.25" customHeight="1">
      <c r="E179" s="55"/>
    </row>
    <row r="180" ht="14.25" customHeight="1">
      <c r="E180" s="55"/>
    </row>
    <row r="181" ht="14.25" customHeight="1">
      <c r="E181" s="55"/>
    </row>
    <row r="182" ht="14.25" customHeight="1">
      <c r="E182" s="55"/>
    </row>
    <row r="183" ht="14.25" customHeight="1">
      <c r="E183" s="55"/>
    </row>
    <row r="184" ht="14.25" customHeight="1">
      <c r="E184" s="55"/>
    </row>
    <row r="185" ht="14.25" customHeight="1">
      <c r="E185" s="55"/>
    </row>
    <row r="186" ht="14.25" customHeight="1">
      <c r="E186" s="55"/>
    </row>
    <row r="187" ht="14.25" customHeight="1">
      <c r="E187" s="55"/>
    </row>
    <row r="188" ht="14.25" customHeight="1">
      <c r="E188" s="55"/>
    </row>
    <row r="189" ht="14.25" customHeight="1">
      <c r="E189" s="55"/>
    </row>
    <row r="190" ht="14.25" customHeight="1">
      <c r="E190" s="55"/>
    </row>
    <row r="191" ht="14.25" customHeight="1">
      <c r="E191" s="55"/>
    </row>
    <row r="192" ht="14.25" customHeight="1">
      <c r="E192" s="55"/>
    </row>
    <row r="193" ht="14.25" customHeight="1">
      <c r="E193" s="55"/>
    </row>
    <row r="194" ht="14.25" customHeight="1">
      <c r="E194" s="55"/>
    </row>
    <row r="195" ht="14.25" customHeight="1">
      <c r="E195" s="55"/>
    </row>
    <row r="196" ht="14.25" customHeight="1">
      <c r="E196" s="55"/>
    </row>
    <row r="197" ht="14.25" customHeight="1">
      <c r="E197" s="55"/>
    </row>
    <row r="198" ht="14.25" customHeight="1">
      <c r="E198" s="55"/>
    </row>
    <row r="199" ht="14.25" customHeight="1">
      <c r="E199" s="55"/>
    </row>
    <row r="200" ht="14.25" customHeight="1">
      <c r="E200" s="55"/>
    </row>
    <row r="201" ht="14.25" customHeight="1">
      <c r="E201" s="55"/>
    </row>
    <row r="202" ht="14.25" customHeight="1">
      <c r="E202" s="55"/>
    </row>
    <row r="203" ht="14.25" customHeight="1">
      <c r="E203" s="55"/>
    </row>
    <row r="204" ht="14.25" customHeight="1">
      <c r="E204" s="55"/>
    </row>
    <row r="205" ht="14.25" customHeight="1">
      <c r="E205" s="55"/>
    </row>
    <row r="206" ht="14.25" customHeight="1">
      <c r="E206" s="55"/>
    </row>
    <row r="207" ht="14.25" customHeight="1">
      <c r="E207" s="55"/>
    </row>
    <row r="208" ht="14.25" customHeight="1">
      <c r="E208" s="55"/>
    </row>
    <row r="209" ht="14.25" customHeight="1">
      <c r="E209" s="55"/>
    </row>
    <row r="210" ht="14.25" customHeight="1">
      <c r="E210" s="55"/>
    </row>
    <row r="211" ht="14.25" customHeight="1">
      <c r="E211" s="55"/>
    </row>
    <row r="212" ht="14.25" customHeight="1">
      <c r="E212" s="55"/>
    </row>
    <row r="213" ht="14.25" customHeight="1">
      <c r="E213" s="55"/>
    </row>
    <row r="214" ht="14.25" customHeight="1">
      <c r="E214" s="55"/>
    </row>
    <row r="215" ht="14.25" customHeight="1">
      <c r="E215" s="55"/>
    </row>
    <row r="216" ht="14.25" customHeight="1">
      <c r="E216" s="55"/>
    </row>
    <row r="217" ht="14.25" customHeight="1">
      <c r="E217" s="55"/>
    </row>
    <row r="218" ht="14.25" customHeight="1">
      <c r="E218" s="55"/>
    </row>
    <row r="219" ht="14.25" customHeight="1">
      <c r="E219" s="55"/>
    </row>
    <row r="220" ht="14.25" customHeight="1">
      <c r="E220" s="55"/>
    </row>
    <row r="221" ht="14.25" customHeight="1">
      <c r="E221" s="55"/>
    </row>
    <row r="222" ht="14.25" customHeight="1">
      <c r="E222" s="55"/>
    </row>
    <row r="223" ht="14.25" customHeight="1">
      <c r="E223" s="55"/>
    </row>
    <row r="224" ht="14.25" customHeight="1">
      <c r="E224" s="55"/>
    </row>
    <row r="225" ht="14.25" customHeight="1">
      <c r="E225" s="55"/>
    </row>
    <row r="226" ht="14.25" customHeight="1">
      <c r="E226" s="55"/>
    </row>
    <row r="227" ht="14.25" customHeight="1">
      <c r="E227" s="55"/>
    </row>
    <row r="228" ht="14.25" customHeight="1">
      <c r="E228" s="55"/>
    </row>
    <row r="229" ht="14.25" customHeight="1">
      <c r="E229" s="55"/>
    </row>
    <row r="230" ht="14.25" customHeight="1">
      <c r="E230" s="55"/>
    </row>
    <row r="231" ht="14.25" customHeight="1">
      <c r="E231" s="55"/>
    </row>
    <row r="232" ht="14.25" customHeight="1">
      <c r="E232" s="55"/>
    </row>
    <row r="233" ht="14.25" customHeight="1">
      <c r="E233" s="55"/>
    </row>
    <row r="234" ht="14.25" customHeight="1">
      <c r="E234" s="55"/>
    </row>
    <row r="235" ht="14.25" customHeight="1">
      <c r="E235" s="55"/>
    </row>
    <row r="236" ht="14.25" customHeight="1">
      <c r="E236" s="55"/>
    </row>
    <row r="237" ht="14.25" customHeight="1">
      <c r="E237" s="55"/>
    </row>
    <row r="238" ht="14.25" customHeight="1">
      <c r="E238" s="55"/>
    </row>
    <row r="239" ht="14.25" customHeight="1">
      <c r="E239" s="55"/>
    </row>
    <row r="240" ht="14.25" customHeight="1">
      <c r="E240" s="55"/>
    </row>
    <row r="241" ht="14.25" customHeight="1">
      <c r="E241" s="55"/>
    </row>
    <row r="242" ht="14.25" customHeight="1">
      <c r="E242" s="55"/>
    </row>
    <row r="243" ht="14.25" customHeight="1">
      <c r="E243" s="55"/>
    </row>
    <row r="244" ht="14.25" customHeight="1">
      <c r="E244" s="55"/>
    </row>
    <row r="245" ht="14.25" customHeight="1">
      <c r="E245" s="55"/>
    </row>
    <row r="246" ht="14.25" customHeight="1">
      <c r="E246" s="55"/>
    </row>
    <row r="247" ht="14.25" customHeight="1">
      <c r="E247" s="55"/>
    </row>
    <row r="248" ht="14.25" customHeight="1">
      <c r="E248" s="55"/>
    </row>
    <row r="249" ht="14.25" customHeight="1">
      <c r="E249" s="55"/>
    </row>
    <row r="250" ht="14.25" customHeight="1">
      <c r="E250" s="55"/>
    </row>
    <row r="251" ht="14.25" customHeight="1">
      <c r="E251" s="55"/>
    </row>
    <row r="252" ht="14.25" customHeight="1">
      <c r="E252" s="55"/>
    </row>
    <row r="253" ht="14.25" customHeight="1">
      <c r="E253" s="55"/>
    </row>
    <row r="254" ht="14.25" customHeight="1">
      <c r="E254" s="55"/>
    </row>
    <row r="255" ht="14.25" customHeight="1">
      <c r="E255" s="55"/>
    </row>
    <row r="256" ht="14.25" customHeight="1">
      <c r="E256" s="55"/>
    </row>
    <row r="257" ht="14.25" customHeight="1">
      <c r="E257" s="55"/>
    </row>
    <row r="258" ht="14.25" customHeight="1">
      <c r="E258" s="55"/>
    </row>
    <row r="259" ht="14.25" customHeight="1">
      <c r="E259" s="55"/>
    </row>
    <row r="260" ht="14.25" customHeight="1">
      <c r="E260" s="55"/>
    </row>
    <row r="261" ht="14.25" customHeight="1">
      <c r="E261" s="55"/>
    </row>
    <row r="262" ht="14.25" customHeight="1">
      <c r="E262" s="55"/>
    </row>
    <row r="263" ht="14.25" customHeight="1">
      <c r="E263" s="55"/>
    </row>
    <row r="264" ht="14.25" customHeight="1">
      <c r="E264" s="55"/>
    </row>
    <row r="265" ht="14.25" customHeight="1">
      <c r="E265" s="55"/>
    </row>
    <row r="266" ht="14.25" customHeight="1">
      <c r="E266" s="55"/>
    </row>
    <row r="267" ht="14.25" customHeight="1">
      <c r="E267" s="55"/>
    </row>
    <row r="268" ht="14.25" customHeight="1">
      <c r="E268" s="55"/>
    </row>
    <row r="269" ht="14.25" customHeight="1">
      <c r="E269" s="55"/>
    </row>
    <row r="270" ht="14.25" customHeight="1">
      <c r="E270" s="55"/>
    </row>
    <row r="271" ht="14.25" customHeight="1">
      <c r="E271" s="55"/>
    </row>
    <row r="272" ht="14.25" customHeight="1">
      <c r="E272" s="55"/>
    </row>
    <row r="273" ht="14.25" customHeight="1">
      <c r="E273" s="55"/>
    </row>
    <row r="274" ht="14.25" customHeight="1">
      <c r="E274" s="55"/>
    </row>
    <row r="275" ht="14.25" customHeight="1">
      <c r="E275" s="55"/>
    </row>
    <row r="276" ht="14.25" customHeight="1">
      <c r="E276" s="55"/>
    </row>
    <row r="277" ht="14.25" customHeight="1">
      <c r="E277" s="55"/>
    </row>
    <row r="278" ht="14.25" customHeight="1">
      <c r="E278" s="55"/>
    </row>
    <row r="279" ht="14.25" customHeight="1">
      <c r="E279" s="55"/>
    </row>
    <row r="280" ht="14.25" customHeight="1">
      <c r="E280" s="55"/>
    </row>
    <row r="281" ht="14.25" customHeight="1">
      <c r="E281" s="55"/>
    </row>
    <row r="282" ht="14.25" customHeight="1">
      <c r="E282" s="55"/>
    </row>
    <row r="283" ht="14.25" customHeight="1">
      <c r="E283" s="55"/>
    </row>
    <row r="284" ht="14.25" customHeight="1">
      <c r="E284" s="55"/>
    </row>
    <row r="285" ht="14.25" customHeight="1">
      <c r="E285" s="55"/>
    </row>
    <row r="286" ht="14.25" customHeight="1">
      <c r="E286" s="55"/>
    </row>
    <row r="287" ht="14.25" customHeight="1">
      <c r="E287" s="55"/>
    </row>
    <row r="288" ht="14.25" customHeight="1">
      <c r="E288" s="55"/>
    </row>
    <row r="289" ht="14.25" customHeight="1">
      <c r="E289" s="55"/>
    </row>
    <row r="290" ht="14.25" customHeight="1">
      <c r="E290" s="55"/>
    </row>
    <row r="291" ht="14.25" customHeight="1">
      <c r="E291" s="55"/>
    </row>
    <row r="292" ht="14.25" customHeight="1">
      <c r="E292" s="55"/>
    </row>
    <row r="293" ht="14.25" customHeight="1">
      <c r="E293" s="55"/>
    </row>
    <row r="294" ht="14.25" customHeight="1">
      <c r="E294" s="55"/>
    </row>
    <row r="295" ht="14.25" customHeight="1">
      <c r="E295" s="55"/>
    </row>
    <row r="296" ht="14.25" customHeight="1">
      <c r="E296" s="55"/>
    </row>
    <row r="297" ht="14.25" customHeight="1">
      <c r="E297" s="55"/>
    </row>
    <row r="298" ht="14.25" customHeight="1">
      <c r="E298" s="55"/>
    </row>
    <row r="299" ht="14.25" customHeight="1">
      <c r="E299" s="55"/>
    </row>
    <row r="300" ht="14.25" customHeight="1">
      <c r="E300" s="55"/>
    </row>
    <row r="301" ht="14.25" customHeight="1">
      <c r="E301" s="55"/>
    </row>
    <row r="302" ht="14.25" customHeight="1">
      <c r="E302" s="55"/>
    </row>
    <row r="303" ht="14.25" customHeight="1">
      <c r="E303" s="55"/>
    </row>
    <row r="304" ht="14.25" customHeight="1">
      <c r="E304" s="55"/>
    </row>
    <row r="305" ht="14.25" customHeight="1">
      <c r="E305" s="55"/>
    </row>
    <row r="306" ht="14.25" customHeight="1">
      <c r="E306" s="55"/>
    </row>
    <row r="307" ht="14.25" customHeight="1">
      <c r="E307" s="55"/>
    </row>
    <row r="308" ht="14.25" customHeight="1">
      <c r="E308" s="55"/>
    </row>
    <row r="309" ht="14.25" customHeight="1">
      <c r="E309" s="55"/>
    </row>
    <row r="310" ht="14.25" customHeight="1">
      <c r="E310" s="55"/>
    </row>
    <row r="311" ht="14.25" customHeight="1">
      <c r="E311" s="55"/>
    </row>
    <row r="312" ht="14.25" customHeight="1">
      <c r="E312" s="55"/>
    </row>
    <row r="313" ht="14.25" customHeight="1">
      <c r="E313" s="55"/>
    </row>
    <row r="314" ht="14.25" customHeight="1">
      <c r="E314" s="55"/>
    </row>
    <row r="315" ht="14.25" customHeight="1">
      <c r="E315" s="55"/>
    </row>
    <row r="316" ht="14.25" customHeight="1">
      <c r="E316" s="55"/>
    </row>
    <row r="317" ht="14.25" customHeight="1">
      <c r="E317" s="55"/>
    </row>
    <row r="318" ht="14.25" customHeight="1">
      <c r="E318" s="55"/>
    </row>
    <row r="319" ht="14.25" customHeight="1">
      <c r="E319" s="55"/>
    </row>
    <row r="320" ht="14.25" customHeight="1">
      <c r="E320" s="55"/>
    </row>
    <row r="321" ht="14.25" customHeight="1">
      <c r="E321" s="55"/>
    </row>
    <row r="322" ht="14.25" customHeight="1">
      <c r="E322" s="55"/>
    </row>
    <row r="323" ht="14.25" customHeight="1">
      <c r="E323" s="55"/>
    </row>
    <row r="324" ht="14.25" customHeight="1">
      <c r="E324" s="55"/>
    </row>
    <row r="325" ht="14.25" customHeight="1">
      <c r="E325" s="55"/>
    </row>
    <row r="326" ht="14.25" customHeight="1">
      <c r="E326" s="55"/>
    </row>
    <row r="327" ht="14.25" customHeight="1">
      <c r="E327" s="55"/>
    </row>
    <row r="328" ht="14.25" customHeight="1">
      <c r="E328" s="55"/>
    </row>
    <row r="329" ht="14.25" customHeight="1">
      <c r="E329" s="55"/>
    </row>
    <row r="330" ht="14.25" customHeight="1">
      <c r="E330" s="55"/>
    </row>
    <row r="331" ht="14.25" customHeight="1">
      <c r="E331" s="55"/>
    </row>
    <row r="332" ht="14.25" customHeight="1">
      <c r="E332" s="55"/>
    </row>
    <row r="333" ht="14.25" customHeight="1">
      <c r="E333" s="55"/>
    </row>
    <row r="334" ht="14.25" customHeight="1">
      <c r="E334" s="55"/>
    </row>
    <row r="335" ht="14.25" customHeight="1">
      <c r="E335" s="55"/>
    </row>
    <row r="336" ht="14.25" customHeight="1">
      <c r="E336" s="55"/>
    </row>
    <row r="337" ht="14.25" customHeight="1">
      <c r="E337" s="55"/>
    </row>
    <row r="338" ht="14.25" customHeight="1">
      <c r="E338" s="55"/>
    </row>
    <row r="339" ht="14.25" customHeight="1">
      <c r="E339" s="55"/>
    </row>
    <row r="340" ht="14.25" customHeight="1">
      <c r="E340" s="55"/>
    </row>
    <row r="341" ht="14.25" customHeight="1">
      <c r="E341" s="55"/>
    </row>
    <row r="342" ht="14.25" customHeight="1">
      <c r="E342" s="55"/>
    </row>
    <row r="343" ht="14.25" customHeight="1">
      <c r="E343" s="55"/>
    </row>
    <row r="344" ht="14.25" customHeight="1">
      <c r="E344" s="55"/>
    </row>
    <row r="345" ht="14.25" customHeight="1">
      <c r="E345" s="55"/>
    </row>
    <row r="346" ht="14.25" customHeight="1">
      <c r="E346" s="55"/>
    </row>
    <row r="347" ht="14.25" customHeight="1">
      <c r="E347" s="55"/>
    </row>
    <row r="348" ht="14.25" customHeight="1">
      <c r="E348" s="55"/>
    </row>
    <row r="349" ht="14.25" customHeight="1">
      <c r="E349" s="55"/>
    </row>
    <row r="350" ht="14.25" customHeight="1">
      <c r="E350" s="55"/>
    </row>
    <row r="351" ht="14.25" customHeight="1">
      <c r="E351" s="55"/>
    </row>
    <row r="352" ht="14.25" customHeight="1">
      <c r="E352" s="55"/>
    </row>
    <row r="353" ht="14.25" customHeight="1">
      <c r="E353" s="55"/>
    </row>
    <row r="354" ht="14.25" customHeight="1">
      <c r="E354" s="55"/>
    </row>
    <row r="355" ht="14.25" customHeight="1">
      <c r="E355" s="55"/>
    </row>
    <row r="356" ht="14.25" customHeight="1">
      <c r="E356" s="55"/>
    </row>
    <row r="357" ht="14.25" customHeight="1">
      <c r="E357" s="55"/>
    </row>
    <row r="358" ht="14.25" customHeight="1">
      <c r="E358" s="55"/>
    </row>
    <row r="359" ht="14.25" customHeight="1">
      <c r="E359" s="55"/>
    </row>
    <row r="360" ht="14.25" customHeight="1">
      <c r="E360" s="55"/>
    </row>
    <row r="361" ht="14.25" customHeight="1">
      <c r="E361" s="55"/>
    </row>
    <row r="362" ht="14.25" customHeight="1">
      <c r="E362" s="55"/>
    </row>
    <row r="363" ht="14.25" customHeight="1">
      <c r="E363" s="55"/>
    </row>
    <row r="364" ht="14.25" customHeight="1">
      <c r="E364" s="55"/>
    </row>
    <row r="365" ht="14.25" customHeight="1">
      <c r="E365" s="55"/>
    </row>
    <row r="366" ht="14.25" customHeight="1">
      <c r="E366" s="55"/>
    </row>
    <row r="367" ht="14.25" customHeight="1">
      <c r="E367" s="55"/>
    </row>
    <row r="368" ht="14.25" customHeight="1">
      <c r="E368" s="55"/>
    </row>
    <row r="369" ht="14.25" customHeight="1">
      <c r="E369" s="55"/>
    </row>
    <row r="370" ht="14.25" customHeight="1">
      <c r="E370" s="55"/>
    </row>
    <row r="371" ht="14.25" customHeight="1">
      <c r="E371" s="55"/>
    </row>
    <row r="372" ht="14.25" customHeight="1">
      <c r="E372" s="55"/>
    </row>
    <row r="373" ht="14.25" customHeight="1">
      <c r="E373" s="55"/>
    </row>
    <row r="374" ht="14.25" customHeight="1">
      <c r="E374" s="55"/>
    </row>
    <row r="375" ht="14.25" customHeight="1">
      <c r="E375" s="55"/>
    </row>
    <row r="376" ht="14.25" customHeight="1">
      <c r="E376" s="55"/>
    </row>
    <row r="377" ht="14.25" customHeight="1">
      <c r="E377" s="55"/>
    </row>
    <row r="378" ht="14.25" customHeight="1">
      <c r="E378" s="55"/>
    </row>
    <row r="379" ht="14.25" customHeight="1">
      <c r="E379" s="55"/>
    </row>
    <row r="380" ht="14.25" customHeight="1">
      <c r="E380" s="55"/>
    </row>
    <row r="381" ht="14.25" customHeight="1">
      <c r="E381" s="55"/>
    </row>
    <row r="382" ht="14.25" customHeight="1">
      <c r="E382" s="55"/>
    </row>
    <row r="383" ht="14.25" customHeight="1">
      <c r="E383" s="55"/>
    </row>
    <row r="384" ht="14.25" customHeight="1">
      <c r="E384" s="55"/>
    </row>
    <row r="385" ht="14.25" customHeight="1">
      <c r="E385" s="55"/>
    </row>
    <row r="386" ht="14.25" customHeight="1">
      <c r="E386" s="55"/>
    </row>
    <row r="387" ht="14.25" customHeight="1">
      <c r="E387" s="55"/>
    </row>
    <row r="388" ht="14.25" customHeight="1">
      <c r="E388" s="55"/>
    </row>
    <row r="389" ht="14.25" customHeight="1">
      <c r="E389" s="55"/>
    </row>
    <row r="390" ht="14.25" customHeight="1">
      <c r="E390" s="55"/>
    </row>
    <row r="391" ht="14.25" customHeight="1">
      <c r="E391" s="55"/>
    </row>
    <row r="392" ht="14.25" customHeight="1">
      <c r="E392" s="55"/>
    </row>
    <row r="393" ht="14.25" customHeight="1">
      <c r="E393" s="55"/>
    </row>
    <row r="394" ht="14.25" customHeight="1">
      <c r="E394" s="55"/>
    </row>
    <row r="395" ht="14.25" customHeight="1">
      <c r="E395" s="55"/>
    </row>
    <row r="396" ht="14.25" customHeight="1">
      <c r="E396" s="55"/>
    </row>
    <row r="397" ht="14.25" customHeight="1">
      <c r="E397" s="55"/>
    </row>
    <row r="398" ht="14.25" customHeight="1">
      <c r="E398" s="55"/>
    </row>
    <row r="399" ht="14.25" customHeight="1">
      <c r="E399" s="55"/>
    </row>
    <row r="400" ht="14.25" customHeight="1">
      <c r="E400" s="55"/>
    </row>
    <row r="401" ht="14.25" customHeight="1">
      <c r="E401" s="55"/>
    </row>
    <row r="402" ht="14.25" customHeight="1">
      <c r="E402" s="55"/>
    </row>
    <row r="403" ht="14.25" customHeight="1">
      <c r="E403" s="55"/>
    </row>
    <row r="404" ht="14.25" customHeight="1">
      <c r="E404" s="55"/>
    </row>
    <row r="405" ht="14.25" customHeight="1">
      <c r="E405" s="55"/>
    </row>
    <row r="406" ht="14.25" customHeight="1">
      <c r="E406" s="55"/>
    </row>
    <row r="407" ht="14.25" customHeight="1">
      <c r="E407" s="55"/>
    </row>
    <row r="408" ht="14.25" customHeight="1">
      <c r="E408" s="55"/>
    </row>
    <row r="409" ht="14.25" customHeight="1">
      <c r="E409" s="55"/>
    </row>
    <row r="410" ht="14.25" customHeight="1">
      <c r="E410" s="55"/>
    </row>
    <row r="411" ht="14.25" customHeight="1">
      <c r="E411" s="55"/>
    </row>
    <row r="412" ht="14.25" customHeight="1">
      <c r="E412" s="55"/>
    </row>
    <row r="413" ht="14.25" customHeight="1">
      <c r="E413" s="55"/>
    </row>
    <row r="414" ht="14.25" customHeight="1">
      <c r="E414" s="55"/>
    </row>
    <row r="415" ht="14.25" customHeight="1">
      <c r="E415" s="55"/>
    </row>
    <row r="416" ht="14.25" customHeight="1">
      <c r="E416" s="55"/>
    </row>
    <row r="417" ht="14.25" customHeight="1">
      <c r="E417" s="55"/>
    </row>
    <row r="418" ht="14.25" customHeight="1">
      <c r="E418" s="55"/>
    </row>
    <row r="419" ht="14.25" customHeight="1">
      <c r="E419" s="55"/>
    </row>
    <row r="420" ht="14.25" customHeight="1">
      <c r="E420" s="55"/>
    </row>
    <row r="421" ht="14.25" customHeight="1">
      <c r="E421" s="55"/>
    </row>
    <row r="422" ht="14.25" customHeight="1">
      <c r="E422" s="55"/>
    </row>
    <row r="423" ht="14.25" customHeight="1">
      <c r="E423" s="55"/>
    </row>
    <row r="424" ht="14.25" customHeight="1">
      <c r="E424" s="55"/>
    </row>
    <row r="425" ht="14.25" customHeight="1">
      <c r="E425" s="55"/>
    </row>
    <row r="426" ht="14.25" customHeight="1">
      <c r="E426" s="55"/>
    </row>
    <row r="427" ht="14.25" customHeight="1">
      <c r="E427" s="55"/>
    </row>
    <row r="428" ht="14.25" customHeight="1">
      <c r="E428" s="55"/>
    </row>
    <row r="429" ht="14.25" customHeight="1">
      <c r="E429" s="55"/>
    </row>
    <row r="430" ht="14.25" customHeight="1">
      <c r="E430" s="55"/>
    </row>
    <row r="431" ht="14.25" customHeight="1">
      <c r="E431" s="55"/>
    </row>
    <row r="432" ht="14.25" customHeight="1">
      <c r="E432" s="55"/>
    </row>
    <row r="433" ht="14.25" customHeight="1">
      <c r="E433" s="55"/>
    </row>
    <row r="434" ht="14.25" customHeight="1">
      <c r="E434" s="55"/>
    </row>
    <row r="435" ht="14.25" customHeight="1">
      <c r="E435" s="55"/>
    </row>
    <row r="436" ht="14.25" customHeight="1">
      <c r="E436" s="55"/>
    </row>
    <row r="437" ht="14.25" customHeight="1">
      <c r="E437" s="55"/>
    </row>
    <row r="438" ht="14.25" customHeight="1">
      <c r="E438" s="55"/>
    </row>
    <row r="439" ht="14.25" customHeight="1">
      <c r="E439" s="55"/>
    </row>
    <row r="440" ht="14.25" customHeight="1">
      <c r="E440" s="55"/>
    </row>
    <row r="441" ht="14.25" customHeight="1">
      <c r="E441" s="55"/>
    </row>
    <row r="442" ht="14.25" customHeight="1">
      <c r="E442" s="55"/>
    </row>
    <row r="443" ht="14.25" customHeight="1">
      <c r="E443" s="55"/>
    </row>
    <row r="444" ht="14.25" customHeight="1">
      <c r="E444" s="55"/>
    </row>
    <row r="445" ht="14.25" customHeight="1">
      <c r="E445" s="55"/>
    </row>
    <row r="446" ht="14.25" customHeight="1">
      <c r="E446" s="55"/>
    </row>
    <row r="447" ht="14.25" customHeight="1">
      <c r="E447" s="55"/>
    </row>
    <row r="448" ht="14.25" customHeight="1">
      <c r="E448" s="55"/>
    </row>
    <row r="449" ht="14.25" customHeight="1">
      <c r="E449" s="55"/>
    </row>
    <row r="450" ht="14.25" customHeight="1">
      <c r="E450" s="55"/>
    </row>
    <row r="451" ht="14.25" customHeight="1">
      <c r="E451" s="55"/>
    </row>
    <row r="452" ht="14.25" customHeight="1">
      <c r="E452" s="55"/>
    </row>
    <row r="453" ht="14.25" customHeight="1">
      <c r="E453" s="55"/>
    </row>
    <row r="454" ht="14.25" customHeight="1">
      <c r="E454" s="55"/>
    </row>
    <row r="455" ht="14.25" customHeight="1">
      <c r="E455" s="55"/>
    </row>
    <row r="456" ht="14.25" customHeight="1">
      <c r="E456" s="55"/>
    </row>
    <row r="457" ht="14.25" customHeight="1">
      <c r="E457" s="55"/>
    </row>
    <row r="458" ht="14.25" customHeight="1">
      <c r="E458" s="55"/>
    </row>
    <row r="459" ht="14.25" customHeight="1">
      <c r="E459" s="55"/>
    </row>
    <row r="460" ht="14.25" customHeight="1">
      <c r="E460" s="55"/>
    </row>
    <row r="461" ht="14.25" customHeight="1">
      <c r="E461" s="55"/>
    </row>
    <row r="462" ht="14.25" customHeight="1">
      <c r="E462" s="55"/>
    </row>
    <row r="463" ht="14.25" customHeight="1">
      <c r="E463" s="55"/>
    </row>
    <row r="464" ht="14.25" customHeight="1">
      <c r="E464" s="55"/>
    </row>
    <row r="465" ht="14.25" customHeight="1">
      <c r="E465" s="55"/>
    </row>
    <row r="466" ht="14.25" customHeight="1">
      <c r="E466" s="55"/>
    </row>
    <row r="467" ht="14.25" customHeight="1">
      <c r="E467" s="55"/>
    </row>
    <row r="468" ht="14.25" customHeight="1">
      <c r="E468" s="55"/>
    </row>
    <row r="469" ht="14.25" customHeight="1">
      <c r="E469" s="55"/>
    </row>
    <row r="470" ht="14.25" customHeight="1">
      <c r="E470" s="55"/>
    </row>
    <row r="471" ht="14.25" customHeight="1">
      <c r="E471" s="55"/>
    </row>
    <row r="472" ht="14.25" customHeight="1">
      <c r="E472" s="55"/>
    </row>
    <row r="473" ht="14.25" customHeight="1">
      <c r="E473" s="55"/>
    </row>
    <row r="474" ht="14.25" customHeight="1">
      <c r="E474" s="55"/>
    </row>
    <row r="475" ht="14.25" customHeight="1">
      <c r="E475" s="55"/>
    </row>
    <row r="476" ht="14.25" customHeight="1">
      <c r="E476" s="55"/>
    </row>
    <row r="477" ht="14.25" customHeight="1">
      <c r="E477" s="55"/>
    </row>
    <row r="478" ht="14.25" customHeight="1">
      <c r="E478" s="55"/>
    </row>
    <row r="479" ht="14.25" customHeight="1">
      <c r="E479" s="55"/>
    </row>
    <row r="480" ht="14.25" customHeight="1">
      <c r="E480" s="55"/>
    </row>
    <row r="481" ht="14.25" customHeight="1">
      <c r="E481" s="55"/>
    </row>
    <row r="482" ht="14.25" customHeight="1">
      <c r="E482" s="55"/>
    </row>
    <row r="483" ht="14.25" customHeight="1">
      <c r="E483" s="55"/>
    </row>
    <row r="484" ht="14.25" customHeight="1">
      <c r="E484" s="55"/>
    </row>
    <row r="485" ht="14.25" customHeight="1">
      <c r="E485" s="55"/>
    </row>
    <row r="486" ht="14.25" customHeight="1">
      <c r="E486" s="55"/>
    </row>
    <row r="487" ht="14.25" customHeight="1">
      <c r="E487" s="55"/>
    </row>
    <row r="488" ht="14.25" customHeight="1">
      <c r="E488" s="55"/>
    </row>
    <row r="489" ht="14.25" customHeight="1">
      <c r="E489" s="55"/>
    </row>
    <row r="490" ht="14.25" customHeight="1">
      <c r="E490" s="55"/>
    </row>
    <row r="491" ht="14.25" customHeight="1">
      <c r="E491" s="55"/>
    </row>
    <row r="492" ht="14.25" customHeight="1">
      <c r="E492" s="55"/>
    </row>
    <row r="493" ht="14.25" customHeight="1">
      <c r="E493" s="55"/>
    </row>
    <row r="494" ht="14.25" customHeight="1">
      <c r="E494" s="55"/>
    </row>
    <row r="495" ht="14.25" customHeight="1">
      <c r="E495" s="55"/>
    </row>
    <row r="496" ht="14.25" customHeight="1">
      <c r="E496" s="55"/>
    </row>
    <row r="497" ht="14.25" customHeight="1">
      <c r="E497" s="55"/>
    </row>
    <row r="498" ht="14.25" customHeight="1">
      <c r="E498" s="55"/>
    </row>
    <row r="499" ht="14.25" customHeight="1">
      <c r="E499" s="55"/>
    </row>
    <row r="500" ht="14.25" customHeight="1">
      <c r="E500" s="55"/>
    </row>
    <row r="501" ht="14.25" customHeight="1">
      <c r="E501" s="55"/>
    </row>
    <row r="502" ht="14.25" customHeight="1">
      <c r="E502" s="55"/>
    </row>
    <row r="503" ht="14.25" customHeight="1">
      <c r="E503" s="55"/>
    </row>
    <row r="504" ht="14.25" customHeight="1">
      <c r="E504" s="55"/>
    </row>
    <row r="505" ht="14.25" customHeight="1">
      <c r="E505" s="55"/>
    </row>
    <row r="506" ht="14.25" customHeight="1">
      <c r="E506" s="55"/>
    </row>
    <row r="507" ht="14.25" customHeight="1">
      <c r="E507" s="55"/>
    </row>
    <row r="508" ht="14.25" customHeight="1">
      <c r="E508" s="55"/>
    </row>
    <row r="509" ht="14.25" customHeight="1">
      <c r="E509" s="55"/>
    </row>
    <row r="510" ht="14.25" customHeight="1">
      <c r="E510" s="55"/>
    </row>
    <row r="511" ht="14.25" customHeight="1">
      <c r="E511" s="55"/>
    </row>
    <row r="512" ht="14.25" customHeight="1">
      <c r="E512" s="55"/>
    </row>
    <row r="513" ht="14.25" customHeight="1">
      <c r="E513" s="55"/>
    </row>
    <row r="514" ht="14.25" customHeight="1">
      <c r="E514" s="55"/>
    </row>
    <row r="515" ht="14.25" customHeight="1">
      <c r="E515" s="55"/>
    </row>
    <row r="516" ht="14.25" customHeight="1">
      <c r="E516" s="55"/>
    </row>
    <row r="517" ht="14.25" customHeight="1">
      <c r="E517" s="55"/>
    </row>
    <row r="518" ht="14.25" customHeight="1">
      <c r="E518" s="55"/>
    </row>
    <row r="519" ht="14.25" customHeight="1">
      <c r="E519" s="55"/>
    </row>
    <row r="520" ht="14.25" customHeight="1">
      <c r="E520" s="55"/>
    </row>
    <row r="521" ht="14.25" customHeight="1">
      <c r="E521" s="55"/>
    </row>
    <row r="522" ht="14.25" customHeight="1">
      <c r="E522" s="55"/>
    </row>
    <row r="523" ht="14.25" customHeight="1">
      <c r="E523" s="55"/>
    </row>
    <row r="524" ht="14.25" customHeight="1">
      <c r="E524" s="55"/>
    </row>
    <row r="525" ht="14.25" customHeight="1">
      <c r="E525" s="55"/>
    </row>
    <row r="526" ht="14.25" customHeight="1">
      <c r="E526" s="55"/>
    </row>
    <row r="527" ht="14.25" customHeight="1">
      <c r="E527" s="55"/>
    </row>
    <row r="528" ht="14.25" customHeight="1">
      <c r="E528" s="55"/>
    </row>
    <row r="529" ht="14.25" customHeight="1">
      <c r="E529" s="55"/>
    </row>
    <row r="530" ht="14.25" customHeight="1">
      <c r="E530" s="55"/>
    </row>
    <row r="531" ht="14.25" customHeight="1">
      <c r="E531" s="55"/>
    </row>
    <row r="532" ht="14.25" customHeight="1">
      <c r="E532" s="55"/>
    </row>
    <row r="533" ht="14.25" customHeight="1">
      <c r="E533" s="55"/>
    </row>
    <row r="534" ht="14.25" customHeight="1">
      <c r="E534" s="55"/>
    </row>
    <row r="535" ht="14.25" customHeight="1">
      <c r="E535" s="55"/>
    </row>
    <row r="536" ht="14.25" customHeight="1">
      <c r="E536" s="55"/>
    </row>
    <row r="537" ht="14.25" customHeight="1">
      <c r="E537" s="55"/>
    </row>
    <row r="538" ht="14.25" customHeight="1">
      <c r="E538" s="55"/>
    </row>
    <row r="539" ht="14.25" customHeight="1">
      <c r="E539" s="55"/>
    </row>
    <row r="540" ht="14.25" customHeight="1">
      <c r="E540" s="55"/>
    </row>
    <row r="541" ht="14.25" customHeight="1">
      <c r="E541" s="55"/>
    </row>
    <row r="542" ht="14.25" customHeight="1">
      <c r="E542" s="55"/>
    </row>
    <row r="543" ht="14.25" customHeight="1">
      <c r="E543" s="55"/>
    </row>
    <row r="544" ht="14.25" customHeight="1">
      <c r="E544" s="55"/>
    </row>
    <row r="545" ht="14.25" customHeight="1">
      <c r="E545" s="55"/>
    </row>
    <row r="546" ht="14.25" customHeight="1">
      <c r="E546" s="55"/>
    </row>
    <row r="547" ht="14.25" customHeight="1">
      <c r="E547" s="55"/>
    </row>
    <row r="548" ht="14.25" customHeight="1">
      <c r="E548" s="55"/>
    </row>
    <row r="549" ht="14.25" customHeight="1">
      <c r="E549" s="55"/>
    </row>
    <row r="550" ht="14.25" customHeight="1">
      <c r="E550" s="55"/>
    </row>
    <row r="551" ht="14.25" customHeight="1">
      <c r="E551" s="55"/>
    </row>
    <row r="552" ht="14.25" customHeight="1">
      <c r="E552" s="55"/>
    </row>
    <row r="553" ht="14.25" customHeight="1">
      <c r="E553" s="55"/>
    </row>
    <row r="554" ht="14.25" customHeight="1">
      <c r="E554" s="55"/>
    </row>
    <row r="555" ht="14.25" customHeight="1">
      <c r="E555" s="55"/>
    </row>
    <row r="556" ht="14.25" customHeight="1">
      <c r="E556" s="55"/>
    </row>
    <row r="557" ht="14.25" customHeight="1">
      <c r="E557" s="55"/>
    </row>
    <row r="558" ht="14.25" customHeight="1">
      <c r="E558" s="55"/>
    </row>
    <row r="559" ht="14.25" customHeight="1">
      <c r="E559" s="55"/>
    </row>
    <row r="560" ht="14.25" customHeight="1">
      <c r="E560" s="55"/>
    </row>
    <row r="561" ht="14.25" customHeight="1">
      <c r="E561" s="55"/>
    </row>
    <row r="562" ht="14.25" customHeight="1">
      <c r="E562" s="55"/>
    </row>
    <row r="563" ht="14.25" customHeight="1">
      <c r="E563" s="55"/>
    </row>
    <row r="564" ht="14.25" customHeight="1">
      <c r="E564" s="55"/>
    </row>
    <row r="565" ht="14.25" customHeight="1">
      <c r="E565" s="55"/>
    </row>
    <row r="566" ht="14.25" customHeight="1">
      <c r="E566" s="55"/>
    </row>
    <row r="567" ht="14.25" customHeight="1">
      <c r="E567" s="55"/>
    </row>
    <row r="568" ht="14.25" customHeight="1">
      <c r="E568" s="55"/>
    </row>
    <row r="569" ht="14.25" customHeight="1">
      <c r="E569" s="55"/>
    </row>
    <row r="570" ht="14.25" customHeight="1">
      <c r="E570" s="55"/>
    </row>
    <row r="571" ht="14.25" customHeight="1">
      <c r="E571" s="55"/>
    </row>
    <row r="572" ht="14.25" customHeight="1">
      <c r="E572" s="55"/>
    </row>
    <row r="573" ht="14.25" customHeight="1">
      <c r="E573" s="55"/>
    </row>
    <row r="574" ht="14.25" customHeight="1">
      <c r="E574" s="55"/>
    </row>
    <row r="575" ht="14.25" customHeight="1">
      <c r="E575" s="55"/>
    </row>
    <row r="576" ht="14.25" customHeight="1">
      <c r="E576" s="55"/>
    </row>
    <row r="577" ht="14.25" customHeight="1">
      <c r="E577" s="55"/>
    </row>
    <row r="578" ht="14.25" customHeight="1">
      <c r="E578" s="55"/>
    </row>
    <row r="579" ht="14.25" customHeight="1">
      <c r="E579" s="55"/>
    </row>
    <row r="580" ht="14.25" customHeight="1">
      <c r="E580" s="55"/>
    </row>
    <row r="581" ht="14.25" customHeight="1">
      <c r="E581" s="55"/>
    </row>
    <row r="582" ht="14.25" customHeight="1">
      <c r="E582" s="55"/>
    </row>
    <row r="583" ht="14.25" customHeight="1">
      <c r="E583" s="55"/>
    </row>
    <row r="584" ht="14.25" customHeight="1">
      <c r="E584" s="55"/>
    </row>
    <row r="585" ht="14.25" customHeight="1">
      <c r="E585" s="55"/>
    </row>
    <row r="586" ht="14.25" customHeight="1">
      <c r="E586" s="55"/>
    </row>
    <row r="587" ht="14.25" customHeight="1">
      <c r="E587" s="55"/>
    </row>
    <row r="588" ht="14.25" customHeight="1">
      <c r="E588" s="55"/>
    </row>
    <row r="589" ht="14.25" customHeight="1">
      <c r="E589" s="55"/>
    </row>
    <row r="590" ht="14.25" customHeight="1">
      <c r="E590" s="55"/>
    </row>
    <row r="591" ht="14.25" customHeight="1">
      <c r="E591" s="55"/>
    </row>
    <row r="592" ht="14.25" customHeight="1">
      <c r="E592" s="55"/>
    </row>
    <row r="593" ht="14.25" customHeight="1">
      <c r="E593" s="55"/>
    </row>
    <row r="594" ht="14.25" customHeight="1">
      <c r="E594" s="55"/>
    </row>
    <row r="595" ht="14.25" customHeight="1">
      <c r="E595" s="55"/>
    </row>
    <row r="596" ht="14.25" customHeight="1">
      <c r="E596" s="55"/>
    </row>
    <row r="597" ht="14.25" customHeight="1">
      <c r="E597" s="55"/>
    </row>
    <row r="598" ht="14.25" customHeight="1">
      <c r="E598" s="55"/>
    </row>
    <row r="599" ht="14.25" customHeight="1">
      <c r="E599" s="55"/>
    </row>
    <row r="600" ht="14.25" customHeight="1">
      <c r="E600" s="55"/>
    </row>
    <row r="601" ht="14.25" customHeight="1">
      <c r="E601" s="55"/>
    </row>
    <row r="602" ht="14.25" customHeight="1">
      <c r="E602" s="55"/>
    </row>
    <row r="603" ht="14.25" customHeight="1">
      <c r="E603" s="55"/>
    </row>
    <row r="604" ht="14.25" customHeight="1">
      <c r="E604" s="55"/>
    </row>
    <row r="605" ht="14.25" customHeight="1">
      <c r="E605" s="55"/>
    </row>
    <row r="606" ht="14.25" customHeight="1">
      <c r="E606" s="55"/>
    </row>
    <row r="607" ht="14.25" customHeight="1">
      <c r="E607" s="55"/>
    </row>
    <row r="608" ht="14.25" customHeight="1">
      <c r="E608" s="55"/>
    </row>
    <row r="609" ht="14.25" customHeight="1">
      <c r="E609" s="55"/>
    </row>
    <row r="610" ht="14.25" customHeight="1">
      <c r="E610" s="55"/>
    </row>
    <row r="611" ht="14.25" customHeight="1">
      <c r="E611" s="55"/>
    </row>
    <row r="612" ht="14.25" customHeight="1">
      <c r="E612" s="55"/>
    </row>
    <row r="613" ht="14.25" customHeight="1">
      <c r="E613" s="55"/>
    </row>
    <row r="614" ht="14.25" customHeight="1">
      <c r="E614" s="55"/>
    </row>
    <row r="615" ht="14.25" customHeight="1">
      <c r="E615" s="55"/>
    </row>
    <row r="616" ht="14.25" customHeight="1">
      <c r="E616" s="55"/>
    </row>
    <row r="617" ht="14.25" customHeight="1">
      <c r="E617" s="55"/>
    </row>
    <row r="618" ht="14.25" customHeight="1">
      <c r="E618" s="55"/>
    </row>
    <row r="619" ht="14.25" customHeight="1">
      <c r="E619" s="55"/>
    </row>
    <row r="620" ht="14.25" customHeight="1">
      <c r="E620" s="55"/>
    </row>
    <row r="621" ht="14.25" customHeight="1">
      <c r="E621" s="55"/>
    </row>
    <row r="622" ht="14.25" customHeight="1">
      <c r="E622" s="55"/>
    </row>
    <row r="623" ht="14.25" customHeight="1">
      <c r="E623" s="55"/>
    </row>
    <row r="624" ht="14.25" customHeight="1">
      <c r="E624" s="55"/>
    </row>
    <row r="625" ht="14.25" customHeight="1">
      <c r="E625" s="55"/>
    </row>
    <row r="626" ht="14.25" customHeight="1">
      <c r="E626" s="55"/>
    </row>
    <row r="627" ht="14.25" customHeight="1">
      <c r="E627" s="55"/>
    </row>
    <row r="628" ht="14.25" customHeight="1">
      <c r="E628" s="55"/>
    </row>
    <row r="629" ht="14.25" customHeight="1">
      <c r="E629" s="55"/>
    </row>
    <row r="630" ht="14.25" customHeight="1">
      <c r="E630" s="55"/>
    </row>
    <row r="631" ht="14.25" customHeight="1">
      <c r="E631" s="55"/>
    </row>
    <row r="632" ht="14.25" customHeight="1">
      <c r="E632" s="55"/>
    </row>
    <row r="633" ht="14.25" customHeight="1">
      <c r="E633" s="55"/>
    </row>
    <row r="634" ht="14.25" customHeight="1">
      <c r="E634" s="55"/>
    </row>
    <row r="635" ht="14.25" customHeight="1">
      <c r="E635" s="55"/>
    </row>
    <row r="636" ht="14.25" customHeight="1">
      <c r="E636" s="55"/>
    </row>
    <row r="637" ht="14.25" customHeight="1">
      <c r="E637" s="55"/>
    </row>
    <row r="638" ht="14.25" customHeight="1">
      <c r="E638" s="55"/>
    </row>
    <row r="639" ht="14.25" customHeight="1">
      <c r="E639" s="55"/>
    </row>
    <row r="640" ht="14.25" customHeight="1">
      <c r="E640" s="55"/>
    </row>
    <row r="641" ht="14.25" customHeight="1">
      <c r="E641" s="55"/>
    </row>
    <row r="642" ht="14.25" customHeight="1">
      <c r="E642" s="55"/>
    </row>
    <row r="643" ht="14.25" customHeight="1">
      <c r="E643" s="55"/>
    </row>
    <row r="644" ht="14.25" customHeight="1">
      <c r="E644" s="55"/>
    </row>
    <row r="645" ht="14.25" customHeight="1">
      <c r="E645" s="55"/>
    </row>
    <row r="646" ht="14.25" customHeight="1">
      <c r="E646" s="55"/>
    </row>
    <row r="647" ht="14.25" customHeight="1">
      <c r="E647" s="55"/>
    </row>
    <row r="648" ht="14.25" customHeight="1">
      <c r="E648" s="55"/>
    </row>
    <row r="649" ht="14.25" customHeight="1">
      <c r="E649" s="55"/>
    </row>
    <row r="650" ht="14.25" customHeight="1">
      <c r="E650" s="55"/>
    </row>
    <row r="651" ht="14.25" customHeight="1">
      <c r="E651" s="55"/>
    </row>
    <row r="652" ht="14.25" customHeight="1">
      <c r="E652" s="55"/>
    </row>
    <row r="653" ht="14.25" customHeight="1">
      <c r="E653" s="55"/>
    </row>
    <row r="654" ht="14.25" customHeight="1">
      <c r="E654" s="55"/>
    </row>
    <row r="655" ht="14.25" customHeight="1">
      <c r="E655" s="55"/>
    </row>
    <row r="656" ht="14.25" customHeight="1">
      <c r="E656" s="55"/>
    </row>
    <row r="657" ht="14.25" customHeight="1">
      <c r="E657" s="55"/>
    </row>
    <row r="658" ht="14.25" customHeight="1">
      <c r="E658" s="55"/>
    </row>
    <row r="659" ht="14.25" customHeight="1">
      <c r="E659" s="55"/>
    </row>
    <row r="660" ht="14.25" customHeight="1">
      <c r="E660" s="55"/>
    </row>
    <row r="661" ht="14.25" customHeight="1">
      <c r="E661" s="55"/>
    </row>
    <row r="662" ht="14.25" customHeight="1">
      <c r="E662" s="55"/>
    </row>
    <row r="663" ht="14.25" customHeight="1">
      <c r="E663" s="55"/>
    </row>
    <row r="664" ht="14.25" customHeight="1">
      <c r="E664" s="55"/>
    </row>
    <row r="665" ht="14.25" customHeight="1">
      <c r="E665" s="55"/>
    </row>
    <row r="666" ht="14.25" customHeight="1">
      <c r="E666" s="55"/>
    </row>
    <row r="667" ht="14.25" customHeight="1">
      <c r="E667" s="55"/>
    </row>
    <row r="668" ht="14.25" customHeight="1">
      <c r="E668" s="55"/>
    </row>
    <row r="669" ht="14.25" customHeight="1">
      <c r="E669" s="55"/>
    </row>
    <row r="670" ht="14.25" customHeight="1">
      <c r="E670" s="55"/>
    </row>
    <row r="671" ht="14.25" customHeight="1">
      <c r="E671" s="55"/>
    </row>
    <row r="672" ht="14.25" customHeight="1">
      <c r="E672" s="55"/>
    </row>
    <row r="673" ht="14.25" customHeight="1">
      <c r="E673" s="55"/>
    </row>
    <row r="674" ht="14.25" customHeight="1">
      <c r="E674" s="55"/>
    </row>
    <row r="675" ht="14.25" customHeight="1">
      <c r="E675" s="55"/>
    </row>
    <row r="676" ht="14.25" customHeight="1">
      <c r="E676" s="55"/>
    </row>
    <row r="677" ht="14.25" customHeight="1">
      <c r="E677" s="55"/>
    </row>
    <row r="678" ht="14.25" customHeight="1">
      <c r="E678" s="55"/>
    </row>
    <row r="679" ht="14.25" customHeight="1">
      <c r="E679" s="55"/>
    </row>
    <row r="680" ht="14.25" customHeight="1">
      <c r="E680" s="55"/>
    </row>
    <row r="681" ht="14.25" customHeight="1">
      <c r="E681" s="55"/>
    </row>
    <row r="682" ht="14.25" customHeight="1">
      <c r="E682" s="55"/>
    </row>
    <row r="683" ht="14.25" customHeight="1">
      <c r="E683" s="55"/>
    </row>
    <row r="684" ht="14.25" customHeight="1">
      <c r="E684" s="55"/>
    </row>
    <row r="685" ht="14.25" customHeight="1">
      <c r="E685" s="55"/>
    </row>
    <row r="686" ht="14.25" customHeight="1">
      <c r="E686" s="55"/>
    </row>
    <row r="687" ht="14.25" customHeight="1">
      <c r="E687" s="55"/>
    </row>
    <row r="688" ht="14.25" customHeight="1">
      <c r="E688" s="55"/>
    </row>
    <row r="689" ht="14.25" customHeight="1">
      <c r="E689" s="55"/>
    </row>
    <row r="690" ht="14.25" customHeight="1">
      <c r="E690" s="55"/>
    </row>
    <row r="691" ht="14.25" customHeight="1">
      <c r="E691" s="55"/>
    </row>
    <row r="692" ht="14.25" customHeight="1">
      <c r="E692" s="55"/>
    </row>
    <row r="693" ht="14.25" customHeight="1">
      <c r="E693" s="55"/>
    </row>
    <row r="694" ht="14.25" customHeight="1">
      <c r="E694" s="55"/>
    </row>
    <row r="695" ht="14.25" customHeight="1">
      <c r="E695" s="55"/>
    </row>
    <row r="696" ht="14.25" customHeight="1">
      <c r="E696" s="55"/>
    </row>
    <row r="697" ht="14.25" customHeight="1">
      <c r="E697" s="55"/>
    </row>
    <row r="698" ht="14.25" customHeight="1">
      <c r="E698" s="55"/>
    </row>
    <row r="699" ht="14.25" customHeight="1">
      <c r="E699" s="55"/>
    </row>
    <row r="700" ht="14.25" customHeight="1">
      <c r="E700" s="55"/>
    </row>
    <row r="701" ht="14.25" customHeight="1">
      <c r="E701" s="55"/>
    </row>
    <row r="702" ht="14.25" customHeight="1">
      <c r="E702" s="55"/>
    </row>
    <row r="703" ht="14.25" customHeight="1">
      <c r="E703" s="55"/>
    </row>
    <row r="704" ht="14.25" customHeight="1">
      <c r="E704" s="55"/>
    </row>
    <row r="705" ht="14.25" customHeight="1">
      <c r="E705" s="55"/>
    </row>
    <row r="706" ht="14.25" customHeight="1">
      <c r="E706" s="55"/>
    </row>
    <row r="707" ht="14.25" customHeight="1">
      <c r="E707" s="55"/>
    </row>
    <row r="708" ht="14.25" customHeight="1">
      <c r="E708" s="55"/>
    </row>
    <row r="709" ht="14.25" customHeight="1">
      <c r="E709" s="55"/>
    </row>
    <row r="710" ht="14.25" customHeight="1">
      <c r="E710" s="55"/>
    </row>
    <row r="711" ht="14.25" customHeight="1">
      <c r="E711" s="55"/>
    </row>
    <row r="712" ht="14.25" customHeight="1">
      <c r="E712" s="55"/>
    </row>
    <row r="713" ht="14.25" customHeight="1">
      <c r="E713" s="55"/>
    </row>
    <row r="714" ht="14.25" customHeight="1">
      <c r="E714" s="55"/>
    </row>
    <row r="715" ht="14.25" customHeight="1">
      <c r="E715" s="55"/>
    </row>
    <row r="716" ht="14.25" customHeight="1">
      <c r="E716" s="55"/>
    </row>
    <row r="717" ht="14.25" customHeight="1">
      <c r="E717" s="55"/>
    </row>
    <row r="718" ht="14.25" customHeight="1">
      <c r="E718" s="55"/>
    </row>
    <row r="719" ht="14.25" customHeight="1">
      <c r="E719" s="55"/>
    </row>
    <row r="720" ht="14.25" customHeight="1">
      <c r="E720" s="55"/>
    </row>
    <row r="721" ht="14.25" customHeight="1">
      <c r="E721" s="55"/>
    </row>
    <row r="722" ht="14.25" customHeight="1">
      <c r="E722" s="55"/>
    </row>
    <row r="723" ht="14.25" customHeight="1">
      <c r="E723" s="55"/>
    </row>
    <row r="724" ht="14.25" customHeight="1">
      <c r="E724" s="55"/>
    </row>
    <row r="725" ht="14.25" customHeight="1">
      <c r="E725" s="55"/>
    </row>
    <row r="726" ht="14.25" customHeight="1">
      <c r="E726" s="55"/>
    </row>
    <row r="727" ht="14.25" customHeight="1">
      <c r="E727" s="55"/>
    </row>
    <row r="728" ht="14.25" customHeight="1">
      <c r="E728" s="55"/>
    </row>
    <row r="729" ht="14.25" customHeight="1">
      <c r="E729" s="55"/>
    </row>
    <row r="730" ht="14.25" customHeight="1">
      <c r="E730" s="55"/>
    </row>
    <row r="731" ht="14.25" customHeight="1">
      <c r="E731" s="55"/>
    </row>
    <row r="732" ht="14.25" customHeight="1">
      <c r="E732" s="55"/>
    </row>
    <row r="733" ht="14.25" customHeight="1">
      <c r="E733" s="55"/>
    </row>
    <row r="734" ht="14.25" customHeight="1">
      <c r="E734" s="55"/>
    </row>
    <row r="735" ht="14.25" customHeight="1">
      <c r="E735" s="55"/>
    </row>
    <row r="736" ht="14.25" customHeight="1">
      <c r="E736" s="55"/>
    </row>
    <row r="737" ht="14.25" customHeight="1">
      <c r="E737" s="55"/>
    </row>
    <row r="738" ht="14.25" customHeight="1">
      <c r="E738" s="55"/>
    </row>
    <row r="739" ht="14.25" customHeight="1">
      <c r="E739" s="55"/>
    </row>
    <row r="740" ht="14.25" customHeight="1">
      <c r="E740" s="55"/>
    </row>
    <row r="741" ht="14.25" customHeight="1">
      <c r="E741" s="55"/>
    </row>
    <row r="742" ht="14.25" customHeight="1">
      <c r="E742" s="55"/>
    </row>
    <row r="743" ht="14.25" customHeight="1">
      <c r="E743" s="55"/>
    </row>
    <row r="744" ht="14.25" customHeight="1">
      <c r="E744" s="55"/>
    </row>
    <row r="745" ht="14.25" customHeight="1">
      <c r="E745" s="55"/>
    </row>
    <row r="746" ht="14.25" customHeight="1">
      <c r="E746" s="55"/>
    </row>
    <row r="747" ht="14.25" customHeight="1">
      <c r="E747" s="55"/>
    </row>
    <row r="748" ht="14.25" customHeight="1">
      <c r="E748" s="55"/>
    </row>
    <row r="749" ht="14.25" customHeight="1">
      <c r="E749" s="55"/>
    </row>
    <row r="750" ht="14.25" customHeight="1">
      <c r="E750" s="55"/>
    </row>
    <row r="751" ht="14.25" customHeight="1">
      <c r="E751" s="55"/>
    </row>
    <row r="752" ht="14.25" customHeight="1">
      <c r="E752" s="55"/>
    </row>
    <row r="753" ht="14.25" customHeight="1">
      <c r="E753" s="55"/>
    </row>
    <row r="754" ht="14.25" customHeight="1">
      <c r="E754" s="55"/>
    </row>
    <row r="755" ht="14.25" customHeight="1">
      <c r="E755" s="55"/>
    </row>
    <row r="756" ht="14.25" customHeight="1">
      <c r="E756" s="55"/>
    </row>
    <row r="757" ht="14.25" customHeight="1">
      <c r="E757" s="55"/>
    </row>
    <row r="758" ht="14.25" customHeight="1">
      <c r="E758" s="55"/>
    </row>
    <row r="759" ht="14.25" customHeight="1">
      <c r="E759" s="55"/>
    </row>
    <row r="760" ht="14.25" customHeight="1">
      <c r="E760" s="55"/>
    </row>
    <row r="761" ht="14.25" customHeight="1">
      <c r="E761" s="55"/>
    </row>
    <row r="762" ht="14.25" customHeight="1">
      <c r="E762" s="55"/>
    </row>
    <row r="763" ht="14.25" customHeight="1">
      <c r="E763" s="55"/>
    </row>
    <row r="764" ht="14.25" customHeight="1">
      <c r="E764" s="55"/>
    </row>
    <row r="765" ht="14.25" customHeight="1">
      <c r="E765" s="55"/>
    </row>
    <row r="766" ht="14.25" customHeight="1">
      <c r="E766" s="55"/>
    </row>
    <row r="767" ht="14.25" customHeight="1">
      <c r="E767" s="55"/>
    </row>
    <row r="768" ht="14.25" customHeight="1">
      <c r="E768" s="55"/>
    </row>
    <row r="769" ht="14.25" customHeight="1">
      <c r="E769" s="55"/>
    </row>
    <row r="770" ht="14.25" customHeight="1">
      <c r="E770" s="55"/>
    </row>
    <row r="771" ht="14.25" customHeight="1">
      <c r="E771" s="55"/>
    </row>
    <row r="772" ht="14.25" customHeight="1">
      <c r="E772" s="55"/>
    </row>
    <row r="773" ht="14.25" customHeight="1">
      <c r="E773" s="55"/>
    </row>
    <row r="774" ht="14.25" customHeight="1">
      <c r="E774" s="55"/>
    </row>
    <row r="775" ht="14.25" customHeight="1">
      <c r="E775" s="55"/>
    </row>
    <row r="776" ht="14.25" customHeight="1">
      <c r="E776" s="55"/>
    </row>
    <row r="777" ht="14.25" customHeight="1">
      <c r="E777" s="55"/>
    </row>
    <row r="778" ht="14.25" customHeight="1">
      <c r="E778" s="55"/>
    </row>
    <row r="779" ht="14.25" customHeight="1">
      <c r="E779" s="55"/>
    </row>
    <row r="780" ht="14.25" customHeight="1">
      <c r="E780" s="55"/>
    </row>
    <row r="781" ht="14.25" customHeight="1">
      <c r="E781" s="55"/>
    </row>
    <row r="782" ht="14.25" customHeight="1">
      <c r="E782" s="55"/>
    </row>
    <row r="783" ht="14.25" customHeight="1">
      <c r="E783" s="55"/>
    </row>
    <row r="784" ht="14.25" customHeight="1">
      <c r="E784" s="55"/>
    </row>
    <row r="785" ht="14.25" customHeight="1">
      <c r="E785" s="55"/>
    </row>
    <row r="786" ht="14.25" customHeight="1">
      <c r="E786" s="55"/>
    </row>
    <row r="787" ht="14.25" customHeight="1">
      <c r="E787" s="55"/>
    </row>
    <row r="788" ht="14.25" customHeight="1">
      <c r="E788" s="55"/>
    </row>
    <row r="789" ht="14.25" customHeight="1">
      <c r="E789" s="55"/>
    </row>
    <row r="790" ht="14.25" customHeight="1">
      <c r="E790" s="55"/>
    </row>
    <row r="791" ht="14.25" customHeight="1">
      <c r="E791" s="55"/>
    </row>
    <row r="792" ht="14.25" customHeight="1">
      <c r="E792" s="55"/>
    </row>
    <row r="793" ht="14.25" customHeight="1">
      <c r="E793" s="55"/>
    </row>
    <row r="794" ht="14.25" customHeight="1">
      <c r="E794" s="55"/>
    </row>
    <row r="795" ht="14.25" customHeight="1">
      <c r="E795" s="55"/>
    </row>
    <row r="796" ht="14.25" customHeight="1">
      <c r="E796" s="55"/>
    </row>
    <row r="797" ht="14.25" customHeight="1">
      <c r="E797" s="55"/>
    </row>
    <row r="798" ht="14.25" customHeight="1">
      <c r="E798" s="55"/>
    </row>
    <row r="799" ht="14.25" customHeight="1">
      <c r="E799" s="55"/>
    </row>
    <row r="800" ht="14.25" customHeight="1">
      <c r="E800" s="55"/>
    </row>
    <row r="801" ht="14.25" customHeight="1">
      <c r="E801" s="55"/>
    </row>
    <row r="802" ht="14.25" customHeight="1">
      <c r="E802" s="55"/>
    </row>
    <row r="803" ht="14.25" customHeight="1">
      <c r="E803" s="55"/>
    </row>
    <row r="804" ht="14.25" customHeight="1">
      <c r="E804" s="55"/>
    </row>
    <row r="805" ht="14.25" customHeight="1">
      <c r="E805" s="55"/>
    </row>
    <row r="806" ht="14.25" customHeight="1">
      <c r="E806" s="55"/>
    </row>
    <row r="807" ht="14.25" customHeight="1">
      <c r="E807" s="55"/>
    </row>
    <row r="808" ht="14.25" customHeight="1">
      <c r="E808" s="55"/>
    </row>
    <row r="809" ht="14.25" customHeight="1">
      <c r="E809" s="55"/>
    </row>
    <row r="810" ht="14.25" customHeight="1">
      <c r="E810" s="55"/>
    </row>
    <row r="811" ht="14.25" customHeight="1">
      <c r="E811" s="55"/>
    </row>
    <row r="812" ht="14.25" customHeight="1">
      <c r="E812" s="55"/>
    </row>
    <row r="813" ht="14.25" customHeight="1">
      <c r="E813" s="55"/>
    </row>
    <row r="814" ht="14.25" customHeight="1">
      <c r="E814" s="55"/>
    </row>
    <row r="815" ht="14.25" customHeight="1">
      <c r="E815" s="55"/>
    </row>
    <row r="816" ht="14.25" customHeight="1">
      <c r="E816" s="55"/>
    </row>
    <row r="817" ht="14.25" customHeight="1">
      <c r="E817" s="55"/>
    </row>
    <row r="818" ht="14.25" customHeight="1">
      <c r="E818" s="55"/>
    </row>
    <row r="819" ht="14.25" customHeight="1">
      <c r="E819" s="55"/>
    </row>
    <row r="820" ht="14.25" customHeight="1">
      <c r="E820" s="55"/>
    </row>
    <row r="821" ht="14.25" customHeight="1">
      <c r="E821" s="55"/>
    </row>
    <row r="822" ht="14.25" customHeight="1">
      <c r="E822" s="55"/>
    </row>
    <row r="823" ht="14.25" customHeight="1">
      <c r="E823" s="55"/>
    </row>
    <row r="824" ht="14.25" customHeight="1">
      <c r="E824" s="55"/>
    </row>
    <row r="825" ht="14.25" customHeight="1">
      <c r="E825" s="55"/>
    </row>
    <row r="826" ht="14.25" customHeight="1">
      <c r="E826" s="55"/>
    </row>
    <row r="827" ht="14.25" customHeight="1">
      <c r="E827" s="55"/>
    </row>
    <row r="828" ht="14.25" customHeight="1">
      <c r="E828" s="55"/>
    </row>
    <row r="829" ht="14.25" customHeight="1">
      <c r="E829" s="55"/>
    </row>
    <row r="830" ht="14.25" customHeight="1">
      <c r="E830" s="55"/>
    </row>
    <row r="831" ht="14.25" customHeight="1">
      <c r="E831" s="55"/>
    </row>
    <row r="832" ht="14.25" customHeight="1">
      <c r="E832" s="55"/>
    </row>
    <row r="833" ht="14.25" customHeight="1">
      <c r="E833" s="55"/>
    </row>
    <row r="834" ht="14.25" customHeight="1">
      <c r="E834" s="55"/>
    </row>
    <row r="835" ht="14.25" customHeight="1">
      <c r="E835" s="55"/>
    </row>
    <row r="836" ht="14.25" customHeight="1">
      <c r="E836" s="55"/>
    </row>
    <row r="837" ht="14.25" customHeight="1">
      <c r="E837" s="55"/>
    </row>
    <row r="838" ht="14.25" customHeight="1">
      <c r="E838" s="55"/>
    </row>
    <row r="839" ht="14.25" customHeight="1">
      <c r="E839" s="55"/>
    </row>
    <row r="840" ht="14.25" customHeight="1">
      <c r="E840" s="55"/>
    </row>
    <row r="841" ht="14.25" customHeight="1">
      <c r="E841" s="55"/>
    </row>
    <row r="842" ht="14.25" customHeight="1">
      <c r="E842" s="55"/>
    </row>
    <row r="843" ht="14.25" customHeight="1">
      <c r="E843" s="55"/>
    </row>
    <row r="844" ht="14.25" customHeight="1">
      <c r="E844" s="55"/>
    </row>
    <row r="845" ht="14.25" customHeight="1">
      <c r="E845" s="55"/>
    </row>
    <row r="846" ht="14.25" customHeight="1">
      <c r="E846" s="55"/>
    </row>
    <row r="847" ht="14.25" customHeight="1">
      <c r="E847" s="55"/>
    </row>
    <row r="848" ht="14.25" customHeight="1">
      <c r="E848" s="55"/>
    </row>
    <row r="849" ht="14.25" customHeight="1">
      <c r="E849" s="55"/>
    </row>
    <row r="850" ht="14.25" customHeight="1">
      <c r="E850" s="55"/>
    </row>
    <row r="851" ht="14.25" customHeight="1">
      <c r="E851" s="55"/>
    </row>
    <row r="852" ht="14.25" customHeight="1">
      <c r="E852" s="55"/>
    </row>
    <row r="853" ht="14.25" customHeight="1">
      <c r="E853" s="55"/>
    </row>
    <row r="854" ht="14.25" customHeight="1">
      <c r="E854" s="55"/>
    </row>
    <row r="855" ht="14.25" customHeight="1">
      <c r="E855" s="55"/>
    </row>
    <row r="856" ht="14.25" customHeight="1">
      <c r="E856" s="55"/>
    </row>
    <row r="857" ht="14.25" customHeight="1">
      <c r="E857" s="55"/>
    </row>
    <row r="858" ht="14.25" customHeight="1">
      <c r="E858" s="55"/>
    </row>
    <row r="859" ht="14.25" customHeight="1">
      <c r="E859" s="55"/>
    </row>
    <row r="860" ht="14.25" customHeight="1">
      <c r="E860" s="55"/>
    </row>
    <row r="861" ht="14.25" customHeight="1">
      <c r="E861" s="55"/>
    </row>
    <row r="862" ht="14.25" customHeight="1">
      <c r="E862" s="55"/>
    </row>
    <row r="863" ht="14.25" customHeight="1">
      <c r="E863" s="55"/>
    </row>
    <row r="864" ht="14.25" customHeight="1">
      <c r="E864" s="55"/>
    </row>
    <row r="865" ht="14.25" customHeight="1">
      <c r="E865" s="55"/>
    </row>
    <row r="866" ht="14.25" customHeight="1">
      <c r="E866" s="55"/>
    </row>
    <row r="867" ht="14.25" customHeight="1">
      <c r="E867" s="55"/>
    </row>
    <row r="868" ht="14.25" customHeight="1">
      <c r="E868" s="55"/>
    </row>
    <row r="869" ht="14.25" customHeight="1">
      <c r="E869" s="55"/>
    </row>
    <row r="870" ht="14.25" customHeight="1">
      <c r="E870" s="55"/>
    </row>
    <row r="871" ht="14.25" customHeight="1">
      <c r="E871" s="55"/>
    </row>
    <row r="872" ht="14.25" customHeight="1">
      <c r="E872" s="55"/>
    </row>
    <row r="873" ht="14.25" customHeight="1">
      <c r="E873" s="55"/>
    </row>
    <row r="874" ht="14.25" customHeight="1">
      <c r="E874" s="55"/>
    </row>
    <row r="875" ht="14.25" customHeight="1">
      <c r="E875" s="55"/>
    </row>
    <row r="876" ht="14.25" customHeight="1">
      <c r="E876" s="55"/>
    </row>
    <row r="877" ht="14.25" customHeight="1">
      <c r="E877" s="55"/>
    </row>
    <row r="878" ht="14.25" customHeight="1">
      <c r="E878" s="55"/>
    </row>
    <row r="879" ht="14.25" customHeight="1">
      <c r="E879" s="55"/>
    </row>
    <row r="880" ht="14.25" customHeight="1">
      <c r="E880" s="55"/>
    </row>
    <row r="881" ht="14.25" customHeight="1">
      <c r="E881" s="55"/>
    </row>
    <row r="882" ht="14.25" customHeight="1">
      <c r="E882" s="55"/>
    </row>
    <row r="883" ht="14.25" customHeight="1">
      <c r="E883" s="55"/>
    </row>
    <row r="884" ht="14.25" customHeight="1">
      <c r="E884" s="55"/>
    </row>
    <row r="885" ht="14.25" customHeight="1">
      <c r="E885" s="55"/>
    </row>
    <row r="886" ht="14.25" customHeight="1">
      <c r="E886" s="55"/>
    </row>
    <row r="887" ht="14.25" customHeight="1">
      <c r="E887" s="55"/>
    </row>
    <row r="888" ht="14.25" customHeight="1">
      <c r="E888" s="55"/>
    </row>
    <row r="889" ht="14.25" customHeight="1">
      <c r="E889" s="55"/>
    </row>
    <row r="890" ht="14.25" customHeight="1">
      <c r="E890" s="55"/>
    </row>
    <row r="891" ht="14.25" customHeight="1">
      <c r="E891" s="55"/>
    </row>
    <row r="892" ht="14.25" customHeight="1">
      <c r="E892" s="55"/>
    </row>
    <row r="893" ht="14.25" customHeight="1">
      <c r="E893" s="55"/>
    </row>
    <row r="894" ht="14.25" customHeight="1">
      <c r="E894" s="55"/>
    </row>
    <row r="895" ht="14.25" customHeight="1">
      <c r="E895" s="55"/>
    </row>
    <row r="896" ht="14.25" customHeight="1">
      <c r="E896" s="55"/>
    </row>
    <row r="897" ht="14.25" customHeight="1">
      <c r="E897" s="55"/>
    </row>
    <row r="898" ht="14.25" customHeight="1">
      <c r="E898" s="55"/>
    </row>
    <row r="899" ht="14.25" customHeight="1">
      <c r="E899" s="55"/>
    </row>
    <row r="900" ht="14.25" customHeight="1">
      <c r="E900" s="55"/>
    </row>
    <row r="901" ht="14.25" customHeight="1">
      <c r="E901" s="55"/>
    </row>
    <row r="902" ht="14.25" customHeight="1">
      <c r="E902" s="55"/>
    </row>
    <row r="903" ht="14.25" customHeight="1">
      <c r="E903" s="55"/>
    </row>
    <row r="904" ht="14.25" customHeight="1">
      <c r="E904" s="55"/>
    </row>
    <row r="905" ht="14.25" customHeight="1">
      <c r="E905" s="55"/>
    </row>
    <row r="906" ht="14.25" customHeight="1">
      <c r="E906" s="55"/>
    </row>
    <row r="907" ht="14.25" customHeight="1">
      <c r="E907" s="55"/>
    </row>
    <row r="908" ht="14.25" customHeight="1">
      <c r="E908" s="55"/>
    </row>
    <row r="909" ht="14.25" customHeight="1">
      <c r="E909" s="55"/>
    </row>
    <row r="910" ht="14.25" customHeight="1">
      <c r="E910" s="55"/>
    </row>
    <row r="911" ht="14.25" customHeight="1">
      <c r="E911" s="55"/>
    </row>
    <row r="912" ht="14.25" customHeight="1">
      <c r="E912" s="55"/>
    </row>
    <row r="913" ht="14.25" customHeight="1">
      <c r="E913" s="55"/>
    </row>
    <row r="914" ht="14.25" customHeight="1">
      <c r="E914" s="55"/>
    </row>
    <row r="915" ht="14.25" customHeight="1">
      <c r="E915" s="55"/>
    </row>
    <row r="916" ht="14.25" customHeight="1">
      <c r="E916" s="55"/>
    </row>
    <row r="917" ht="14.25" customHeight="1">
      <c r="E917" s="55"/>
    </row>
    <row r="918" ht="14.25" customHeight="1">
      <c r="E918" s="55"/>
    </row>
    <row r="919" ht="14.25" customHeight="1">
      <c r="E919" s="55"/>
    </row>
    <row r="920" ht="14.25" customHeight="1">
      <c r="E920" s="55"/>
    </row>
    <row r="921" ht="14.25" customHeight="1">
      <c r="E921" s="55"/>
    </row>
    <row r="922" ht="14.25" customHeight="1">
      <c r="E922" s="55"/>
    </row>
    <row r="923" ht="14.25" customHeight="1">
      <c r="E923" s="55"/>
    </row>
    <row r="924" ht="14.25" customHeight="1">
      <c r="E924" s="55"/>
    </row>
    <row r="925" ht="14.25" customHeight="1">
      <c r="E925" s="55"/>
    </row>
    <row r="926" ht="14.25" customHeight="1">
      <c r="E926" s="55"/>
    </row>
    <row r="927" ht="14.25" customHeight="1">
      <c r="E927" s="55"/>
    </row>
    <row r="928" ht="14.25" customHeight="1">
      <c r="E928" s="55"/>
    </row>
    <row r="929" ht="14.25" customHeight="1">
      <c r="E929" s="55"/>
    </row>
    <row r="930" ht="14.25" customHeight="1">
      <c r="E930" s="55"/>
    </row>
    <row r="931" ht="14.25" customHeight="1">
      <c r="E931" s="55"/>
    </row>
    <row r="932" ht="14.25" customHeight="1">
      <c r="E932" s="55"/>
    </row>
    <row r="933" ht="14.25" customHeight="1">
      <c r="E933" s="55"/>
    </row>
    <row r="934" ht="14.25" customHeight="1">
      <c r="E934" s="55"/>
    </row>
    <row r="935" ht="14.25" customHeight="1">
      <c r="E935" s="55"/>
    </row>
    <row r="936" ht="14.25" customHeight="1">
      <c r="E936" s="55"/>
    </row>
    <row r="937" ht="14.25" customHeight="1">
      <c r="E937" s="55"/>
    </row>
    <row r="938" ht="14.25" customHeight="1">
      <c r="E938" s="55"/>
    </row>
    <row r="939" ht="14.25" customHeight="1">
      <c r="E939" s="55"/>
    </row>
    <row r="940" ht="14.25" customHeight="1">
      <c r="E940" s="55"/>
    </row>
    <row r="941" ht="14.25" customHeight="1">
      <c r="E941" s="55"/>
    </row>
    <row r="942" ht="14.25" customHeight="1">
      <c r="E942" s="55"/>
    </row>
    <row r="943" ht="14.25" customHeight="1">
      <c r="E943" s="55"/>
    </row>
    <row r="944" ht="14.25" customHeight="1">
      <c r="E944" s="55"/>
    </row>
    <row r="945" ht="14.25" customHeight="1">
      <c r="E945" s="55"/>
    </row>
    <row r="946" ht="14.25" customHeight="1">
      <c r="E946" s="55"/>
    </row>
    <row r="947" ht="14.25" customHeight="1">
      <c r="E947" s="55"/>
    </row>
    <row r="948" ht="14.25" customHeight="1">
      <c r="E948" s="55"/>
    </row>
    <row r="949" ht="14.25" customHeight="1">
      <c r="E949" s="55"/>
    </row>
    <row r="950" ht="14.25" customHeight="1">
      <c r="E950" s="55"/>
    </row>
    <row r="951" ht="14.25" customHeight="1">
      <c r="E951" s="55"/>
    </row>
    <row r="952" ht="14.25" customHeight="1">
      <c r="E952" s="55"/>
    </row>
    <row r="953" ht="14.25" customHeight="1">
      <c r="E953" s="55"/>
    </row>
    <row r="954" ht="14.25" customHeight="1">
      <c r="E954" s="55"/>
    </row>
    <row r="955" ht="14.25" customHeight="1">
      <c r="E955" s="55"/>
    </row>
    <row r="956" ht="14.25" customHeight="1">
      <c r="E956" s="55"/>
    </row>
    <row r="957" ht="14.25" customHeight="1">
      <c r="E957" s="55"/>
    </row>
    <row r="958" ht="14.25" customHeight="1">
      <c r="E958" s="55"/>
    </row>
    <row r="959" ht="14.25" customHeight="1">
      <c r="E959" s="55"/>
    </row>
    <row r="960" ht="14.25" customHeight="1">
      <c r="E960" s="55"/>
    </row>
    <row r="961" ht="14.25" customHeight="1">
      <c r="E961" s="55"/>
    </row>
    <row r="962" ht="14.25" customHeight="1">
      <c r="E962" s="55"/>
    </row>
    <row r="963" ht="14.25" customHeight="1">
      <c r="E963" s="55"/>
    </row>
    <row r="964" ht="14.25" customHeight="1">
      <c r="E964" s="55"/>
    </row>
    <row r="965" ht="14.25" customHeight="1">
      <c r="E965" s="55"/>
    </row>
    <row r="966" ht="14.25" customHeight="1">
      <c r="E966" s="55"/>
    </row>
    <row r="967" ht="14.25" customHeight="1">
      <c r="E967" s="55"/>
    </row>
    <row r="968" ht="14.25" customHeight="1">
      <c r="E968" s="55"/>
    </row>
    <row r="969" ht="14.25" customHeight="1">
      <c r="E969" s="55"/>
    </row>
    <row r="970" ht="14.25" customHeight="1">
      <c r="E970" s="55"/>
    </row>
    <row r="971" ht="14.25" customHeight="1">
      <c r="E971" s="55"/>
    </row>
    <row r="972" ht="14.25" customHeight="1">
      <c r="E972" s="55"/>
    </row>
    <row r="973" ht="14.25" customHeight="1">
      <c r="E973" s="55"/>
    </row>
    <row r="974" ht="14.25" customHeight="1">
      <c r="E974" s="55"/>
    </row>
    <row r="975" ht="14.25" customHeight="1">
      <c r="E975" s="55"/>
    </row>
    <row r="976" ht="14.25" customHeight="1">
      <c r="E976" s="55"/>
    </row>
    <row r="977" ht="14.25" customHeight="1">
      <c r="E977" s="55"/>
    </row>
    <row r="978" ht="14.25" customHeight="1">
      <c r="E978" s="55"/>
    </row>
    <row r="979" ht="14.25" customHeight="1">
      <c r="E979" s="55"/>
    </row>
    <row r="980" ht="14.25" customHeight="1">
      <c r="E980" s="55"/>
    </row>
    <row r="981" ht="14.25" customHeight="1">
      <c r="E981" s="55"/>
    </row>
    <row r="982" ht="14.25" customHeight="1">
      <c r="E982" s="55"/>
    </row>
    <row r="983" ht="14.25" customHeight="1">
      <c r="E983" s="55"/>
    </row>
    <row r="984" ht="14.25" customHeight="1">
      <c r="E984" s="55"/>
    </row>
    <row r="985" ht="14.25" customHeight="1">
      <c r="E985" s="55"/>
    </row>
    <row r="986" ht="14.25" customHeight="1">
      <c r="E986" s="55"/>
    </row>
    <row r="987" ht="14.25" customHeight="1">
      <c r="E987" s="55"/>
    </row>
    <row r="988" ht="14.25" customHeight="1">
      <c r="E988" s="55"/>
    </row>
    <row r="989" ht="14.25" customHeight="1">
      <c r="E989" s="55"/>
    </row>
    <row r="990" ht="14.25" customHeight="1">
      <c r="E990" s="55"/>
    </row>
    <row r="991" ht="14.25" customHeight="1">
      <c r="E991" s="55"/>
    </row>
    <row r="992" ht="14.25" customHeight="1">
      <c r="E992" s="55"/>
    </row>
    <row r="993" ht="14.25" customHeight="1">
      <c r="E993" s="55"/>
    </row>
    <row r="994" ht="14.25" customHeight="1">
      <c r="E994" s="55"/>
    </row>
    <row r="995" ht="14.25" customHeight="1">
      <c r="E995" s="55"/>
    </row>
    <row r="996" ht="14.25" customHeight="1">
      <c r="E996" s="55"/>
    </row>
    <row r="997" ht="14.25" customHeight="1">
      <c r="E997" s="55"/>
    </row>
    <row r="998" ht="14.25" customHeight="1">
      <c r="E998" s="55"/>
    </row>
    <row r="999" ht="14.25" customHeight="1">
      <c r="E999" s="55"/>
    </row>
    <row r="1000" ht="14.25" customHeight="1">
      <c r="E1000" s="55"/>
    </row>
  </sheetData>
  <autoFilter ref="$A$2:$H$30"/>
  <printOptions/>
  <pageMargins bottom="0.75" footer="0.0" header="0.0" left="0.7" right="0.7" top="0.75"/>
  <pageSetup orientation="landscape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4.43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  <c r="E1" s="55"/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26" t="s">
        <v>1010</v>
      </c>
      <c r="C3" s="9"/>
      <c r="D3" s="9"/>
      <c r="E3" s="10">
        <v>28.1</v>
      </c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49" t="s">
        <v>1011</v>
      </c>
      <c r="C4" s="9"/>
      <c r="D4" s="9"/>
      <c r="E4" s="10">
        <v>24.5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49" t="s">
        <v>1013</v>
      </c>
      <c r="C5" s="9"/>
      <c r="D5" s="9"/>
      <c r="E5" s="10">
        <v>192.0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49" t="s">
        <v>1012</v>
      </c>
      <c r="C6" s="9"/>
      <c r="D6" s="9"/>
      <c r="E6" s="10">
        <v>65.3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49" t="s">
        <v>1014</v>
      </c>
      <c r="C7" s="9"/>
      <c r="D7" s="9"/>
      <c r="E7" s="205">
        <v>44.1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49"/>
      <c r="C8" s="9"/>
      <c r="D8" s="9"/>
      <c r="E8" s="10"/>
      <c r="F8" s="36"/>
      <c r="G8" s="12"/>
      <c r="H8" s="13"/>
      <c r="I8" s="14"/>
      <c r="J8" s="15"/>
      <c r="K8" s="5"/>
      <c r="P8" s="19"/>
    </row>
    <row r="9" ht="14.25" customHeight="1">
      <c r="A9" s="7" t="s">
        <v>32</v>
      </c>
      <c r="B9" s="49"/>
      <c r="C9" s="9"/>
      <c r="D9" s="9"/>
      <c r="E9" s="10"/>
      <c r="F9" s="36"/>
      <c r="G9" s="12"/>
      <c r="H9" s="13"/>
      <c r="I9" s="14"/>
      <c r="J9" s="15"/>
      <c r="K9" s="5"/>
      <c r="P9" s="19"/>
    </row>
    <row r="10" ht="14.25" customHeight="1">
      <c r="A10" s="7" t="s">
        <v>34</v>
      </c>
      <c r="C10" s="9"/>
      <c r="D10" s="9"/>
      <c r="E10" s="10"/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49"/>
      <c r="C11" s="9"/>
      <c r="D11" s="9"/>
      <c r="E11" s="92"/>
      <c r="F11" s="36"/>
      <c r="G11" s="12"/>
      <c r="H11" s="13"/>
      <c r="I11" s="14"/>
      <c r="J11" s="15"/>
      <c r="K11" s="5"/>
      <c r="N11" s="17"/>
      <c r="P11" s="19"/>
    </row>
    <row r="12" ht="14.25" customHeight="1">
      <c r="A12" s="7" t="s">
        <v>38</v>
      </c>
      <c r="B12" s="206"/>
      <c r="C12" s="9"/>
      <c r="D12" s="9"/>
      <c r="E12" s="10"/>
      <c r="F12" s="36"/>
      <c r="G12" s="12"/>
      <c r="H12" s="13"/>
      <c r="I12" s="14"/>
      <c r="J12" s="15"/>
      <c r="K12" s="5"/>
      <c r="N12" s="17"/>
      <c r="P12" s="19"/>
    </row>
    <row r="13" ht="14.25" customHeight="1">
      <c r="A13" s="7" t="s">
        <v>43</v>
      </c>
      <c r="B13" s="49"/>
      <c r="C13" s="9"/>
      <c r="D13" s="9"/>
      <c r="E13" s="10"/>
      <c r="F13" s="36"/>
      <c r="G13" s="12"/>
      <c r="H13" s="13"/>
      <c r="I13" s="14"/>
      <c r="J13" s="15"/>
      <c r="N13" s="17"/>
      <c r="P13" s="19"/>
    </row>
    <row r="14" ht="14.25" customHeight="1">
      <c r="A14" s="7" t="s">
        <v>46</v>
      </c>
      <c r="C14" s="9"/>
      <c r="D14" s="9"/>
      <c r="E14" s="205"/>
      <c r="F14" s="36"/>
      <c r="G14" s="20"/>
      <c r="H14" s="13"/>
      <c r="I14" s="14"/>
      <c r="J14" s="15"/>
      <c r="N14" s="17"/>
      <c r="P14" s="19"/>
    </row>
    <row r="15" ht="14.25" customHeight="1">
      <c r="A15" s="7" t="s">
        <v>50</v>
      </c>
      <c r="B15" s="49"/>
      <c r="C15" s="9"/>
      <c r="D15" s="9"/>
      <c r="E15" s="10"/>
      <c r="F15" s="36"/>
      <c r="G15" s="12"/>
      <c r="H15" s="13"/>
      <c r="I15" s="14"/>
      <c r="J15" s="15"/>
      <c r="N15" s="17"/>
    </row>
    <row r="16" ht="14.25" customHeight="1">
      <c r="A16" s="7" t="s">
        <v>52</v>
      </c>
      <c r="B16" s="49"/>
      <c r="C16" s="9"/>
      <c r="D16" s="9"/>
      <c r="E16" s="10"/>
      <c r="F16" s="36"/>
      <c r="G16" s="12"/>
      <c r="H16" s="13"/>
      <c r="I16" s="14"/>
      <c r="J16" s="15"/>
      <c r="N16" s="17"/>
    </row>
    <row r="17" ht="14.25" customHeight="1">
      <c r="A17" s="7" t="s">
        <v>54</v>
      </c>
      <c r="B17" s="49"/>
      <c r="C17" s="9"/>
      <c r="D17" s="9"/>
      <c r="E17" s="10"/>
      <c r="F17" s="36"/>
      <c r="G17" s="20"/>
      <c r="H17" s="13"/>
      <c r="I17" s="14"/>
      <c r="J17" s="15"/>
      <c r="N17" s="17"/>
    </row>
    <row r="18" ht="14.25" customHeight="1">
      <c r="A18" s="7" t="s">
        <v>56</v>
      </c>
      <c r="B18" s="49"/>
      <c r="C18" s="9"/>
      <c r="D18" s="9"/>
      <c r="E18" s="207"/>
      <c r="F18" s="36"/>
      <c r="G18" s="20"/>
      <c r="H18" s="13"/>
      <c r="I18" s="14"/>
      <c r="J18" s="15"/>
      <c r="N18" s="17"/>
    </row>
    <row r="19" ht="14.25" customHeight="1">
      <c r="A19" s="7" t="s">
        <v>57</v>
      </c>
      <c r="B19" s="49"/>
      <c r="C19" s="9"/>
      <c r="D19" s="9"/>
      <c r="E19" s="10"/>
      <c r="F19" s="36"/>
      <c r="G19" s="12"/>
      <c r="H19" s="13"/>
      <c r="I19" s="14"/>
      <c r="J19" s="15"/>
      <c r="N19" s="17"/>
    </row>
    <row r="20" ht="14.25" customHeight="1">
      <c r="A20" s="7" t="s">
        <v>60</v>
      </c>
      <c r="B20" s="49"/>
      <c r="C20" s="9"/>
      <c r="D20" s="9"/>
      <c r="E20" s="10"/>
      <c r="F20" s="36"/>
      <c r="G20" s="12"/>
      <c r="H20" s="13"/>
      <c r="I20" s="14"/>
      <c r="J20" s="15"/>
      <c r="N20" s="17"/>
    </row>
    <row r="21" ht="14.25" customHeight="1">
      <c r="A21" s="7" t="s">
        <v>63</v>
      </c>
      <c r="C21" s="9"/>
      <c r="D21" s="9"/>
      <c r="E21" s="10"/>
      <c r="F21" s="36"/>
      <c r="G21" s="12"/>
      <c r="H21" s="13"/>
      <c r="I21" s="14"/>
      <c r="J21" s="15"/>
      <c r="N21" s="17"/>
    </row>
    <row r="22" ht="14.25" customHeight="1">
      <c r="A22" s="7" t="s">
        <v>66</v>
      </c>
      <c r="B22" s="49"/>
      <c r="C22" s="9"/>
      <c r="D22" s="9"/>
      <c r="E22" s="10"/>
      <c r="F22" s="12"/>
      <c r="G22" s="12"/>
      <c r="H22" s="13"/>
      <c r="I22" s="14"/>
      <c r="J22" s="15"/>
      <c r="N22" s="17"/>
    </row>
    <row r="23" ht="14.25" customHeight="1">
      <c r="A23" s="7" t="s">
        <v>68</v>
      </c>
      <c r="B23" s="49"/>
      <c r="C23" s="9"/>
      <c r="D23" s="7"/>
      <c r="E23" s="10"/>
      <c r="F23" s="36"/>
      <c r="G23" s="20"/>
      <c r="H23" s="13"/>
      <c r="I23" s="14"/>
      <c r="J23" s="15"/>
      <c r="N23" s="17"/>
    </row>
    <row r="24" ht="14.25" customHeight="1">
      <c r="A24" s="7" t="s">
        <v>70</v>
      </c>
      <c r="B24" s="49"/>
      <c r="C24" s="9"/>
      <c r="D24" s="9"/>
      <c r="E24" s="10"/>
      <c r="F24" s="12"/>
      <c r="G24" s="12"/>
      <c r="H24" s="13"/>
      <c r="I24" s="14"/>
      <c r="J24" s="15"/>
      <c r="N24" s="17"/>
    </row>
    <row r="25" ht="14.25" customHeight="1">
      <c r="A25" s="7" t="s">
        <v>71</v>
      </c>
      <c r="B25" s="49"/>
      <c r="C25" s="9"/>
      <c r="D25" s="7"/>
      <c r="E25" s="10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/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/>
      <c r="H29" s="13"/>
      <c r="I29" s="14"/>
      <c r="N29" s="17"/>
    </row>
    <row r="30" ht="14.25" customHeight="1">
      <c r="E30" s="209">
        <f>SUM(E3:E29)</f>
        <v>354</v>
      </c>
      <c r="N30" s="17"/>
    </row>
    <row r="31" ht="14.25" customHeight="1">
      <c r="B31" s="28"/>
      <c r="D31" s="29"/>
      <c r="E31" s="55"/>
      <c r="N31" s="17"/>
    </row>
    <row r="32" ht="14.25" customHeight="1">
      <c r="B32" s="28"/>
      <c r="D32" s="28"/>
      <c r="E32" s="55"/>
      <c r="N32" s="17"/>
    </row>
    <row r="33" ht="14.25" customHeight="1">
      <c r="B33" s="28"/>
      <c r="D33" s="29"/>
      <c r="E33" s="55"/>
      <c r="N33" s="17"/>
    </row>
    <row r="34" ht="14.25" customHeight="1">
      <c r="B34" s="28"/>
      <c r="D34" s="28"/>
      <c r="E34" s="55"/>
      <c r="N34" s="17"/>
    </row>
    <row r="35" ht="14.25" customHeight="1">
      <c r="B35" s="28" t="s">
        <v>89</v>
      </c>
      <c r="D35" s="29">
        <v>4.0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7.5</v>
      </c>
      <c r="N37" s="17"/>
    </row>
    <row r="38" ht="14.25" customHeight="1">
      <c r="B38" s="28" t="s">
        <v>92</v>
      </c>
      <c r="D38" s="30">
        <f>+D37*D36*D35</f>
        <v>30</v>
      </c>
      <c r="N38" s="17"/>
    </row>
    <row r="39" ht="14.25" customHeight="1">
      <c r="B39" s="28" t="s">
        <v>93</v>
      </c>
      <c r="D39" s="30">
        <f>+D38*3600</f>
        <v>108000</v>
      </c>
      <c r="N39" s="17"/>
    </row>
    <row r="40" ht="14.25" customHeight="1">
      <c r="B40" s="28" t="s">
        <v>4</v>
      </c>
      <c r="D40" s="31">
        <f>E30</f>
        <v>354</v>
      </c>
    </row>
    <row r="41" ht="14.25" customHeight="1">
      <c r="B41" s="28" t="s">
        <v>94</v>
      </c>
      <c r="D41" s="32">
        <f>+D39/D40</f>
        <v>305.0847458</v>
      </c>
      <c r="E41" s="28" t="s">
        <v>95</v>
      </c>
      <c r="F41" s="6">
        <f>D41*0.9</f>
        <v>274.5762712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423.6</v>
      </c>
    </row>
    <row r="46" ht="14.25" customHeight="1">
      <c r="B46" s="28" t="s">
        <v>95</v>
      </c>
      <c r="D46" s="33">
        <f>+D39/D45</f>
        <v>254.9575071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216.713881</v>
      </c>
    </row>
    <row r="49" ht="14.25" customHeight="1">
      <c r="E49" s="55"/>
    </row>
    <row r="50" ht="14.25" customHeight="1">
      <c r="E50" s="55"/>
    </row>
    <row r="51" ht="14.25" customHeight="1">
      <c r="E51" s="55"/>
    </row>
    <row r="52" ht="14.25" customHeight="1">
      <c r="E52" s="55"/>
    </row>
    <row r="53" ht="14.25" customHeight="1">
      <c r="E53" s="55"/>
    </row>
    <row r="54" ht="14.25" customHeight="1">
      <c r="E54" s="55"/>
    </row>
    <row r="55" ht="14.25" customHeight="1">
      <c r="E55" s="55"/>
    </row>
    <row r="56" ht="14.25" customHeight="1">
      <c r="E56" s="55"/>
    </row>
    <row r="57" ht="14.25" customHeight="1">
      <c r="E57" s="55"/>
    </row>
    <row r="58" ht="14.25" customHeight="1">
      <c r="E58" s="55"/>
    </row>
    <row r="59" ht="14.25" customHeight="1">
      <c r="E59" s="55"/>
    </row>
    <row r="60" ht="14.25" customHeight="1">
      <c r="E60" s="55"/>
    </row>
    <row r="61" ht="14.25" customHeight="1">
      <c r="E61" s="55"/>
    </row>
    <row r="62" ht="14.25" customHeight="1">
      <c r="E62" s="55"/>
    </row>
    <row r="63" ht="14.25" customHeight="1">
      <c r="E63" s="55"/>
    </row>
    <row r="64" ht="14.25" customHeight="1">
      <c r="E64" s="55"/>
    </row>
    <row r="65" ht="14.25" customHeight="1">
      <c r="E65" s="55"/>
    </row>
    <row r="66" ht="14.25" customHeight="1">
      <c r="E66" s="55"/>
    </row>
    <row r="67" ht="14.25" customHeight="1">
      <c r="E67" s="55"/>
    </row>
    <row r="68" ht="14.25" customHeight="1">
      <c r="E68" s="55"/>
    </row>
    <row r="69" ht="14.25" customHeight="1">
      <c r="E69" s="55"/>
    </row>
    <row r="70" ht="14.25" customHeight="1">
      <c r="E70" s="55"/>
    </row>
    <row r="71" ht="14.25" customHeight="1">
      <c r="E71" s="55"/>
    </row>
    <row r="72" ht="14.25" customHeight="1">
      <c r="E72" s="55"/>
    </row>
    <row r="73" ht="14.25" customHeight="1">
      <c r="E73" s="55"/>
    </row>
    <row r="74" ht="14.25" customHeight="1">
      <c r="E74" s="55"/>
    </row>
    <row r="75" ht="14.25" customHeight="1">
      <c r="E75" s="55"/>
    </row>
    <row r="76" ht="14.25" customHeight="1">
      <c r="E76" s="55"/>
    </row>
    <row r="77" ht="14.25" customHeight="1">
      <c r="E77" s="55"/>
    </row>
    <row r="78" ht="14.25" customHeight="1">
      <c r="E78" s="55"/>
    </row>
    <row r="79" ht="14.25" customHeight="1">
      <c r="E79" s="55"/>
    </row>
    <row r="80" ht="14.25" customHeight="1">
      <c r="E80" s="55"/>
    </row>
    <row r="81" ht="14.25" customHeight="1">
      <c r="E81" s="55"/>
    </row>
    <row r="82" ht="14.25" customHeight="1">
      <c r="E82" s="55"/>
    </row>
    <row r="83" ht="14.25" customHeight="1">
      <c r="E83" s="55"/>
    </row>
    <row r="84" ht="14.25" customHeight="1">
      <c r="E84" s="55"/>
    </row>
    <row r="85" ht="14.25" customHeight="1">
      <c r="E85" s="55"/>
    </row>
    <row r="86" ht="14.25" customHeight="1">
      <c r="E86" s="55"/>
    </row>
    <row r="87" ht="14.25" customHeight="1">
      <c r="E87" s="55"/>
    </row>
    <row r="88" ht="14.25" customHeight="1">
      <c r="E88" s="55"/>
    </row>
    <row r="89" ht="14.25" customHeight="1">
      <c r="E89" s="55"/>
    </row>
    <row r="90" ht="14.25" customHeight="1">
      <c r="E90" s="55"/>
    </row>
    <row r="91" ht="14.25" customHeight="1">
      <c r="E91" s="55"/>
    </row>
    <row r="92" ht="14.25" customHeight="1">
      <c r="E92" s="55"/>
    </row>
    <row r="93" ht="14.25" customHeight="1">
      <c r="E93" s="55"/>
    </row>
    <row r="94" ht="14.25" customHeight="1">
      <c r="E94" s="55"/>
    </row>
    <row r="95" ht="14.25" customHeight="1">
      <c r="E95" s="55"/>
    </row>
    <row r="96" ht="14.25" customHeight="1">
      <c r="E96" s="55"/>
    </row>
    <row r="97" ht="14.25" customHeight="1">
      <c r="E97" s="55"/>
    </row>
    <row r="98" ht="14.25" customHeight="1">
      <c r="E98" s="55"/>
    </row>
    <row r="99" ht="14.25" customHeight="1">
      <c r="E99" s="55"/>
    </row>
    <row r="100" ht="14.25" customHeight="1">
      <c r="E100" s="55"/>
    </row>
    <row r="101" ht="14.25" customHeight="1">
      <c r="E101" s="55"/>
    </row>
    <row r="102" ht="14.25" customHeight="1">
      <c r="E102" s="55"/>
    </row>
    <row r="103" ht="14.25" customHeight="1">
      <c r="E103" s="55"/>
    </row>
    <row r="104" ht="14.25" customHeight="1">
      <c r="E104" s="55"/>
    </row>
    <row r="105" ht="14.25" customHeight="1">
      <c r="E105" s="55"/>
    </row>
    <row r="106" ht="14.25" customHeight="1">
      <c r="E106" s="55"/>
    </row>
    <row r="107" ht="14.25" customHeight="1">
      <c r="E107" s="55"/>
    </row>
    <row r="108" ht="14.25" customHeight="1">
      <c r="E108" s="55"/>
    </row>
    <row r="109" ht="14.25" customHeight="1">
      <c r="E109" s="55"/>
    </row>
    <row r="110" ht="14.25" customHeight="1">
      <c r="E110" s="55"/>
    </row>
    <row r="111" ht="14.25" customHeight="1">
      <c r="E111" s="55"/>
    </row>
    <row r="112" ht="14.25" customHeight="1">
      <c r="E112" s="55"/>
    </row>
    <row r="113" ht="14.25" customHeight="1">
      <c r="E113" s="55"/>
    </row>
    <row r="114" ht="14.25" customHeight="1">
      <c r="E114" s="55"/>
    </row>
    <row r="115" ht="14.25" customHeight="1">
      <c r="E115" s="55"/>
    </row>
    <row r="116" ht="14.25" customHeight="1">
      <c r="E116" s="55"/>
    </row>
    <row r="117" ht="14.25" customHeight="1">
      <c r="E117" s="55"/>
    </row>
    <row r="118" ht="14.25" customHeight="1">
      <c r="E118" s="55"/>
    </row>
    <row r="119" ht="14.25" customHeight="1">
      <c r="E119" s="55"/>
    </row>
    <row r="120" ht="14.25" customHeight="1">
      <c r="E120" s="55"/>
    </row>
    <row r="121" ht="14.25" customHeight="1">
      <c r="E121" s="55"/>
    </row>
    <row r="122" ht="14.25" customHeight="1">
      <c r="E122" s="55"/>
    </row>
    <row r="123" ht="14.25" customHeight="1">
      <c r="E123" s="55"/>
    </row>
    <row r="124" ht="14.25" customHeight="1">
      <c r="E124" s="55"/>
    </row>
    <row r="125" ht="14.25" customHeight="1">
      <c r="E125" s="55"/>
    </row>
    <row r="126" ht="14.25" customHeight="1">
      <c r="E126" s="55"/>
    </row>
    <row r="127" ht="14.25" customHeight="1">
      <c r="E127" s="55"/>
    </row>
    <row r="128" ht="14.25" customHeight="1">
      <c r="E128" s="55"/>
    </row>
    <row r="129" ht="14.25" customHeight="1">
      <c r="E129" s="55"/>
    </row>
    <row r="130" ht="14.25" customHeight="1">
      <c r="E130" s="55"/>
    </row>
    <row r="131" ht="14.25" customHeight="1">
      <c r="E131" s="55"/>
    </row>
    <row r="132" ht="14.25" customHeight="1">
      <c r="E132" s="55"/>
    </row>
    <row r="133" ht="14.25" customHeight="1">
      <c r="E133" s="55"/>
    </row>
    <row r="134" ht="14.25" customHeight="1">
      <c r="E134" s="55"/>
    </row>
    <row r="135" ht="14.25" customHeight="1">
      <c r="E135" s="55"/>
    </row>
    <row r="136" ht="14.25" customHeight="1">
      <c r="E136" s="55"/>
    </row>
    <row r="137" ht="14.25" customHeight="1">
      <c r="E137" s="55"/>
    </row>
    <row r="138" ht="14.25" customHeight="1">
      <c r="E138" s="55"/>
    </row>
    <row r="139" ht="14.25" customHeight="1">
      <c r="E139" s="55"/>
    </row>
    <row r="140" ht="14.25" customHeight="1">
      <c r="E140" s="55"/>
    </row>
    <row r="141" ht="14.25" customHeight="1">
      <c r="E141" s="55"/>
    </row>
    <row r="142" ht="14.25" customHeight="1">
      <c r="E142" s="55"/>
    </row>
    <row r="143" ht="14.25" customHeight="1">
      <c r="E143" s="55"/>
    </row>
    <row r="144" ht="14.25" customHeight="1">
      <c r="E144" s="55"/>
    </row>
    <row r="145" ht="14.25" customHeight="1">
      <c r="E145" s="55"/>
    </row>
    <row r="146" ht="14.25" customHeight="1">
      <c r="E146" s="55"/>
    </row>
    <row r="147" ht="14.25" customHeight="1">
      <c r="E147" s="55"/>
    </row>
    <row r="148" ht="14.25" customHeight="1">
      <c r="E148" s="55"/>
    </row>
    <row r="149" ht="14.25" customHeight="1">
      <c r="E149" s="55"/>
    </row>
    <row r="150" ht="14.25" customHeight="1">
      <c r="E150" s="55"/>
    </row>
    <row r="151" ht="14.25" customHeight="1">
      <c r="E151" s="55"/>
    </row>
    <row r="152" ht="14.25" customHeight="1">
      <c r="E152" s="55"/>
    </row>
    <row r="153" ht="14.25" customHeight="1">
      <c r="E153" s="55"/>
    </row>
    <row r="154" ht="14.25" customHeight="1">
      <c r="E154" s="55"/>
    </row>
    <row r="155" ht="14.25" customHeight="1">
      <c r="E155" s="55"/>
    </row>
    <row r="156" ht="14.25" customHeight="1">
      <c r="E156" s="55"/>
    </row>
    <row r="157" ht="14.25" customHeight="1">
      <c r="E157" s="55"/>
    </row>
    <row r="158" ht="14.25" customHeight="1">
      <c r="E158" s="55"/>
    </row>
    <row r="159" ht="14.25" customHeight="1">
      <c r="E159" s="55"/>
    </row>
    <row r="160" ht="14.25" customHeight="1">
      <c r="E160" s="55"/>
    </row>
    <row r="161" ht="14.25" customHeight="1">
      <c r="E161" s="55"/>
    </row>
    <row r="162" ht="14.25" customHeight="1">
      <c r="E162" s="55"/>
    </row>
    <row r="163" ht="14.25" customHeight="1">
      <c r="E163" s="55"/>
    </row>
    <row r="164" ht="14.25" customHeight="1">
      <c r="E164" s="55"/>
    </row>
    <row r="165" ht="14.25" customHeight="1">
      <c r="E165" s="55"/>
    </row>
    <row r="166" ht="14.25" customHeight="1">
      <c r="E166" s="55"/>
    </row>
    <row r="167" ht="14.25" customHeight="1">
      <c r="E167" s="55"/>
    </row>
    <row r="168" ht="14.25" customHeight="1">
      <c r="E168" s="55"/>
    </row>
    <row r="169" ht="14.25" customHeight="1">
      <c r="E169" s="55"/>
    </row>
    <row r="170" ht="14.25" customHeight="1">
      <c r="E170" s="55"/>
    </row>
    <row r="171" ht="14.25" customHeight="1">
      <c r="E171" s="55"/>
    </row>
    <row r="172" ht="14.25" customHeight="1">
      <c r="E172" s="55"/>
    </row>
    <row r="173" ht="14.25" customHeight="1">
      <c r="E173" s="55"/>
    </row>
    <row r="174" ht="14.25" customHeight="1">
      <c r="E174" s="55"/>
    </row>
    <row r="175" ht="14.25" customHeight="1">
      <c r="E175" s="55"/>
    </row>
    <row r="176" ht="14.25" customHeight="1">
      <c r="E176" s="55"/>
    </row>
    <row r="177" ht="14.25" customHeight="1">
      <c r="E177" s="55"/>
    </row>
    <row r="178" ht="14.25" customHeight="1">
      <c r="E178" s="55"/>
    </row>
    <row r="179" ht="14.25" customHeight="1">
      <c r="E179" s="55"/>
    </row>
    <row r="180" ht="14.25" customHeight="1">
      <c r="E180" s="55"/>
    </row>
    <row r="181" ht="14.25" customHeight="1">
      <c r="E181" s="55"/>
    </row>
    <row r="182" ht="14.25" customHeight="1">
      <c r="E182" s="55"/>
    </row>
    <row r="183" ht="14.25" customHeight="1">
      <c r="E183" s="55"/>
    </row>
    <row r="184" ht="14.25" customHeight="1">
      <c r="E184" s="55"/>
    </row>
    <row r="185" ht="14.25" customHeight="1">
      <c r="E185" s="55"/>
    </row>
    <row r="186" ht="14.25" customHeight="1">
      <c r="E186" s="55"/>
    </row>
    <row r="187" ht="14.25" customHeight="1">
      <c r="E187" s="55"/>
    </row>
    <row r="188" ht="14.25" customHeight="1">
      <c r="E188" s="55"/>
    </row>
    <row r="189" ht="14.25" customHeight="1">
      <c r="E189" s="55"/>
    </row>
    <row r="190" ht="14.25" customHeight="1">
      <c r="E190" s="55"/>
    </row>
    <row r="191" ht="14.25" customHeight="1">
      <c r="E191" s="55"/>
    </row>
    <row r="192" ht="14.25" customHeight="1">
      <c r="E192" s="55"/>
    </row>
    <row r="193" ht="14.25" customHeight="1">
      <c r="E193" s="55"/>
    </row>
    <row r="194" ht="14.25" customHeight="1">
      <c r="E194" s="55"/>
    </row>
    <row r="195" ht="14.25" customHeight="1">
      <c r="E195" s="55"/>
    </row>
    <row r="196" ht="14.25" customHeight="1">
      <c r="E196" s="55"/>
    </row>
    <row r="197" ht="14.25" customHeight="1">
      <c r="E197" s="55"/>
    </row>
    <row r="198" ht="14.25" customHeight="1">
      <c r="E198" s="55"/>
    </row>
    <row r="199" ht="14.25" customHeight="1">
      <c r="E199" s="55"/>
    </row>
    <row r="200" ht="14.25" customHeight="1">
      <c r="E200" s="55"/>
    </row>
    <row r="201" ht="14.25" customHeight="1">
      <c r="E201" s="55"/>
    </row>
    <row r="202" ht="14.25" customHeight="1">
      <c r="E202" s="55"/>
    </row>
    <row r="203" ht="14.25" customHeight="1">
      <c r="E203" s="55"/>
    </row>
    <row r="204" ht="14.25" customHeight="1">
      <c r="E204" s="55"/>
    </row>
    <row r="205" ht="14.25" customHeight="1">
      <c r="E205" s="55"/>
    </row>
    <row r="206" ht="14.25" customHeight="1">
      <c r="E206" s="55"/>
    </row>
    <row r="207" ht="14.25" customHeight="1">
      <c r="E207" s="55"/>
    </row>
    <row r="208" ht="14.25" customHeight="1">
      <c r="E208" s="55"/>
    </row>
    <row r="209" ht="14.25" customHeight="1">
      <c r="E209" s="55"/>
    </row>
    <row r="210" ht="14.25" customHeight="1">
      <c r="E210" s="55"/>
    </row>
    <row r="211" ht="14.25" customHeight="1">
      <c r="E211" s="55"/>
    </row>
    <row r="212" ht="14.25" customHeight="1">
      <c r="E212" s="55"/>
    </row>
    <row r="213" ht="14.25" customHeight="1">
      <c r="E213" s="55"/>
    </row>
    <row r="214" ht="14.25" customHeight="1">
      <c r="E214" s="55"/>
    </row>
    <row r="215" ht="14.25" customHeight="1">
      <c r="E215" s="55"/>
    </row>
    <row r="216" ht="14.25" customHeight="1">
      <c r="E216" s="55"/>
    </row>
    <row r="217" ht="14.25" customHeight="1">
      <c r="E217" s="55"/>
    </row>
    <row r="218" ht="14.25" customHeight="1">
      <c r="E218" s="55"/>
    </row>
    <row r="219" ht="14.25" customHeight="1">
      <c r="E219" s="55"/>
    </row>
    <row r="220" ht="14.25" customHeight="1">
      <c r="E220" s="55"/>
    </row>
    <row r="221" ht="14.25" customHeight="1">
      <c r="E221" s="55"/>
    </row>
    <row r="222" ht="14.25" customHeight="1">
      <c r="E222" s="55"/>
    </row>
    <row r="223" ht="14.25" customHeight="1">
      <c r="E223" s="55"/>
    </row>
    <row r="224" ht="14.25" customHeight="1">
      <c r="E224" s="55"/>
    </row>
    <row r="225" ht="14.25" customHeight="1">
      <c r="E225" s="55"/>
    </row>
    <row r="226" ht="14.25" customHeight="1">
      <c r="E226" s="55"/>
    </row>
    <row r="227" ht="14.25" customHeight="1">
      <c r="E227" s="55"/>
    </row>
    <row r="228" ht="14.25" customHeight="1">
      <c r="E228" s="55"/>
    </row>
    <row r="229" ht="14.25" customHeight="1">
      <c r="E229" s="55"/>
    </row>
    <row r="230" ht="14.25" customHeight="1">
      <c r="E230" s="55"/>
    </row>
    <row r="231" ht="14.25" customHeight="1">
      <c r="E231" s="55"/>
    </row>
    <row r="232" ht="14.25" customHeight="1">
      <c r="E232" s="55"/>
    </row>
    <row r="233" ht="14.25" customHeight="1">
      <c r="E233" s="55"/>
    </row>
    <row r="234" ht="14.25" customHeight="1">
      <c r="E234" s="55"/>
    </row>
    <row r="235" ht="14.25" customHeight="1">
      <c r="E235" s="55"/>
    </row>
    <row r="236" ht="14.25" customHeight="1">
      <c r="E236" s="55"/>
    </row>
    <row r="237" ht="14.25" customHeight="1">
      <c r="E237" s="55"/>
    </row>
    <row r="238" ht="14.25" customHeight="1">
      <c r="E238" s="55"/>
    </row>
    <row r="239" ht="14.25" customHeight="1">
      <c r="E239" s="55"/>
    </row>
    <row r="240" ht="14.25" customHeight="1">
      <c r="E240" s="55"/>
    </row>
    <row r="241" ht="14.25" customHeight="1">
      <c r="E241" s="55"/>
    </row>
    <row r="242" ht="14.25" customHeight="1">
      <c r="E242" s="55"/>
    </row>
    <row r="243" ht="14.25" customHeight="1">
      <c r="E243" s="55"/>
    </row>
    <row r="244" ht="14.25" customHeight="1">
      <c r="E244" s="55"/>
    </row>
    <row r="245" ht="14.25" customHeight="1">
      <c r="E245" s="55"/>
    </row>
    <row r="246" ht="14.25" customHeight="1">
      <c r="E246" s="55"/>
    </row>
    <row r="247" ht="14.25" customHeight="1">
      <c r="E247" s="55"/>
    </row>
    <row r="248" ht="14.25" customHeight="1">
      <c r="E248" s="55"/>
    </row>
    <row r="249" ht="14.25" customHeight="1">
      <c r="E249" s="55"/>
    </row>
    <row r="250" ht="14.25" customHeight="1">
      <c r="E250" s="55"/>
    </row>
    <row r="251" ht="14.25" customHeight="1">
      <c r="E251" s="55"/>
    </row>
    <row r="252" ht="14.25" customHeight="1">
      <c r="E252" s="55"/>
    </row>
    <row r="253" ht="14.25" customHeight="1">
      <c r="E253" s="55"/>
    </row>
    <row r="254" ht="14.25" customHeight="1">
      <c r="E254" s="55"/>
    </row>
    <row r="255" ht="14.25" customHeight="1">
      <c r="E255" s="55"/>
    </row>
    <row r="256" ht="14.25" customHeight="1">
      <c r="E256" s="55"/>
    </row>
    <row r="257" ht="14.25" customHeight="1">
      <c r="E257" s="55"/>
    </row>
    <row r="258" ht="14.25" customHeight="1">
      <c r="E258" s="55"/>
    </row>
    <row r="259" ht="14.25" customHeight="1">
      <c r="E259" s="55"/>
    </row>
    <row r="260" ht="14.25" customHeight="1">
      <c r="E260" s="55"/>
    </row>
    <row r="261" ht="14.25" customHeight="1">
      <c r="E261" s="55"/>
    </row>
    <row r="262" ht="14.25" customHeight="1">
      <c r="E262" s="55"/>
    </row>
    <row r="263" ht="14.25" customHeight="1">
      <c r="E263" s="55"/>
    </row>
    <row r="264" ht="14.25" customHeight="1">
      <c r="E264" s="55"/>
    </row>
    <row r="265" ht="14.25" customHeight="1">
      <c r="E265" s="55"/>
    </row>
    <row r="266" ht="14.25" customHeight="1">
      <c r="E266" s="55"/>
    </row>
    <row r="267" ht="14.25" customHeight="1">
      <c r="E267" s="55"/>
    </row>
    <row r="268" ht="14.25" customHeight="1">
      <c r="E268" s="55"/>
    </row>
    <row r="269" ht="14.25" customHeight="1">
      <c r="E269" s="55"/>
    </row>
    <row r="270" ht="14.25" customHeight="1">
      <c r="E270" s="55"/>
    </row>
    <row r="271" ht="14.25" customHeight="1">
      <c r="E271" s="55"/>
    </row>
    <row r="272" ht="14.25" customHeight="1">
      <c r="E272" s="55"/>
    </row>
    <row r="273" ht="14.25" customHeight="1">
      <c r="E273" s="55"/>
    </row>
    <row r="274" ht="14.25" customHeight="1">
      <c r="E274" s="55"/>
    </row>
    <row r="275" ht="14.25" customHeight="1">
      <c r="E275" s="55"/>
    </row>
    <row r="276" ht="14.25" customHeight="1">
      <c r="E276" s="55"/>
    </row>
    <row r="277" ht="14.25" customHeight="1">
      <c r="E277" s="55"/>
    </row>
    <row r="278" ht="14.25" customHeight="1">
      <c r="E278" s="55"/>
    </row>
    <row r="279" ht="14.25" customHeight="1">
      <c r="E279" s="55"/>
    </row>
    <row r="280" ht="14.25" customHeight="1">
      <c r="E280" s="55"/>
    </row>
    <row r="281" ht="14.25" customHeight="1">
      <c r="E281" s="55"/>
    </row>
    <row r="282" ht="14.25" customHeight="1">
      <c r="E282" s="55"/>
    </row>
    <row r="283" ht="14.25" customHeight="1">
      <c r="E283" s="55"/>
    </row>
    <row r="284" ht="14.25" customHeight="1">
      <c r="E284" s="55"/>
    </row>
    <row r="285" ht="14.25" customHeight="1">
      <c r="E285" s="55"/>
    </row>
    <row r="286" ht="14.25" customHeight="1">
      <c r="E286" s="55"/>
    </row>
    <row r="287" ht="14.25" customHeight="1">
      <c r="E287" s="55"/>
    </row>
    <row r="288" ht="14.25" customHeight="1">
      <c r="E288" s="55"/>
    </row>
    <row r="289" ht="14.25" customHeight="1">
      <c r="E289" s="55"/>
    </row>
    <row r="290" ht="14.25" customHeight="1">
      <c r="E290" s="55"/>
    </row>
    <row r="291" ht="14.25" customHeight="1">
      <c r="E291" s="55"/>
    </row>
    <row r="292" ht="14.25" customHeight="1">
      <c r="E292" s="55"/>
    </row>
    <row r="293" ht="14.25" customHeight="1">
      <c r="E293" s="55"/>
    </row>
    <row r="294" ht="14.25" customHeight="1">
      <c r="E294" s="55"/>
    </row>
    <row r="295" ht="14.25" customHeight="1">
      <c r="E295" s="55"/>
    </row>
    <row r="296" ht="14.25" customHeight="1">
      <c r="E296" s="55"/>
    </row>
    <row r="297" ht="14.25" customHeight="1">
      <c r="E297" s="55"/>
    </row>
    <row r="298" ht="14.25" customHeight="1">
      <c r="E298" s="55"/>
    </row>
    <row r="299" ht="14.25" customHeight="1">
      <c r="E299" s="55"/>
    </row>
    <row r="300" ht="14.25" customHeight="1">
      <c r="E300" s="55"/>
    </row>
    <row r="301" ht="14.25" customHeight="1">
      <c r="E301" s="55"/>
    </row>
    <row r="302" ht="14.25" customHeight="1">
      <c r="E302" s="55"/>
    </row>
    <row r="303" ht="14.25" customHeight="1">
      <c r="E303" s="55"/>
    </row>
    <row r="304" ht="14.25" customHeight="1">
      <c r="E304" s="55"/>
    </row>
    <row r="305" ht="14.25" customHeight="1">
      <c r="E305" s="55"/>
    </row>
    <row r="306" ht="14.25" customHeight="1">
      <c r="E306" s="55"/>
    </row>
    <row r="307" ht="14.25" customHeight="1">
      <c r="E307" s="55"/>
    </row>
    <row r="308" ht="14.25" customHeight="1">
      <c r="E308" s="55"/>
    </row>
    <row r="309" ht="14.25" customHeight="1">
      <c r="E309" s="55"/>
    </row>
    <row r="310" ht="14.25" customHeight="1">
      <c r="E310" s="55"/>
    </row>
    <row r="311" ht="14.25" customHeight="1">
      <c r="E311" s="55"/>
    </row>
    <row r="312" ht="14.25" customHeight="1">
      <c r="E312" s="55"/>
    </row>
    <row r="313" ht="14.25" customHeight="1">
      <c r="E313" s="55"/>
    </row>
    <row r="314" ht="14.25" customHeight="1">
      <c r="E314" s="55"/>
    </row>
    <row r="315" ht="14.25" customHeight="1">
      <c r="E315" s="55"/>
    </row>
    <row r="316" ht="14.25" customHeight="1">
      <c r="E316" s="55"/>
    </row>
    <row r="317" ht="14.25" customHeight="1">
      <c r="E317" s="55"/>
    </row>
    <row r="318" ht="14.25" customHeight="1">
      <c r="E318" s="55"/>
    </row>
    <row r="319" ht="14.25" customHeight="1">
      <c r="E319" s="55"/>
    </row>
    <row r="320" ht="14.25" customHeight="1">
      <c r="E320" s="55"/>
    </row>
    <row r="321" ht="14.25" customHeight="1">
      <c r="E321" s="55"/>
    </row>
    <row r="322" ht="14.25" customHeight="1">
      <c r="E322" s="55"/>
    </row>
    <row r="323" ht="14.25" customHeight="1">
      <c r="E323" s="55"/>
    </row>
    <row r="324" ht="14.25" customHeight="1">
      <c r="E324" s="55"/>
    </row>
    <row r="325" ht="14.25" customHeight="1">
      <c r="E325" s="55"/>
    </row>
    <row r="326" ht="14.25" customHeight="1">
      <c r="E326" s="55"/>
    </row>
    <row r="327" ht="14.25" customHeight="1">
      <c r="E327" s="55"/>
    </row>
    <row r="328" ht="14.25" customHeight="1">
      <c r="E328" s="55"/>
    </row>
    <row r="329" ht="14.25" customHeight="1">
      <c r="E329" s="55"/>
    </row>
    <row r="330" ht="14.25" customHeight="1">
      <c r="E330" s="55"/>
    </row>
    <row r="331" ht="14.25" customHeight="1">
      <c r="E331" s="55"/>
    </row>
    <row r="332" ht="14.25" customHeight="1">
      <c r="E332" s="55"/>
    </row>
    <row r="333" ht="14.25" customHeight="1">
      <c r="E333" s="55"/>
    </row>
    <row r="334" ht="14.25" customHeight="1">
      <c r="E334" s="55"/>
    </row>
    <row r="335" ht="14.25" customHeight="1">
      <c r="E335" s="55"/>
    </row>
    <row r="336" ht="14.25" customHeight="1">
      <c r="E336" s="55"/>
    </row>
    <row r="337" ht="14.25" customHeight="1">
      <c r="E337" s="55"/>
    </row>
    <row r="338" ht="14.25" customHeight="1">
      <c r="E338" s="55"/>
    </row>
    <row r="339" ht="14.25" customHeight="1">
      <c r="E339" s="55"/>
    </row>
    <row r="340" ht="14.25" customHeight="1">
      <c r="E340" s="55"/>
    </row>
    <row r="341" ht="14.25" customHeight="1">
      <c r="E341" s="55"/>
    </row>
    <row r="342" ht="14.25" customHeight="1">
      <c r="E342" s="55"/>
    </row>
    <row r="343" ht="14.25" customHeight="1">
      <c r="E343" s="55"/>
    </row>
    <row r="344" ht="14.25" customHeight="1">
      <c r="E344" s="55"/>
    </row>
    <row r="345" ht="14.25" customHeight="1">
      <c r="E345" s="55"/>
    </row>
    <row r="346" ht="14.25" customHeight="1">
      <c r="E346" s="55"/>
    </row>
    <row r="347" ht="14.25" customHeight="1">
      <c r="E347" s="55"/>
    </row>
    <row r="348" ht="14.25" customHeight="1">
      <c r="E348" s="55"/>
    </row>
    <row r="349" ht="14.25" customHeight="1">
      <c r="E349" s="55"/>
    </row>
    <row r="350" ht="14.25" customHeight="1">
      <c r="E350" s="55"/>
    </row>
    <row r="351" ht="14.25" customHeight="1">
      <c r="E351" s="55"/>
    </row>
    <row r="352" ht="14.25" customHeight="1">
      <c r="E352" s="55"/>
    </row>
    <row r="353" ht="14.25" customHeight="1">
      <c r="E353" s="55"/>
    </row>
    <row r="354" ht="14.25" customHeight="1">
      <c r="E354" s="55"/>
    </row>
    <row r="355" ht="14.25" customHeight="1">
      <c r="E355" s="55"/>
    </row>
    <row r="356" ht="14.25" customHeight="1">
      <c r="E356" s="55"/>
    </row>
    <row r="357" ht="14.25" customHeight="1">
      <c r="E357" s="55"/>
    </row>
    <row r="358" ht="14.25" customHeight="1">
      <c r="E358" s="55"/>
    </row>
    <row r="359" ht="14.25" customHeight="1">
      <c r="E359" s="55"/>
    </row>
    <row r="360" ht="14.25" customHeight="1">
      <c r="E360" s="55"/>
    </row>
    <row r="361" ht="14.25" customHeight="1">
      <c r="E361" s="55"/>
    </row>
    <row r="362" ht="14.25" customHeight="1">
      <c r="E362" s="55"/>
    </row>
    <row r="363" ht="14.25" customHeight="1">
      <c r="E363" s="55"/>
    </row>
    <row r="364" ht="14.25" customHeight="1">
      <c r="E364" s="55"/>
    </row>
    <row r="365" ht="14.25" customHeight="1">
      <c r="E365" s="55"/>
    </row>
    <row r="366" ht="14.25" customHeight="1">
      <c r="E366" s="55"/>
    </row>
    <row r="367" ht="14.25" customHeight="1">
      <c r="E367" s="55"/>
    </row>
    <row r="368" ht="14.25" customHeight="1">
      <c r="E368" s="55"/>
    </row>
    <row r="369" ht="14.25" customHeight="1">
      <c r="E369" s="55"/>
    </row>
    <row r="370" ht="14.25" customHeight="1">
      <c r="E370" s="55"/>
    </row>
    <row r="371" ht="14.25" customHeight="1">
      <c r="E371" s="55"/>
    </row>
    <row r="372" ht="14.25" customHeight="1">
      <c r="E372" s="55"/>
    </row>
    <row r="373" ht="14.25" customHeight="1">
      <c r="E373" s="55"/>
    </row>
    <row r="374" ht="14.25" customHeight="1">
      <c r="E374" s="55"/>
    </row>
    <row r="375" ht="14.25" customHeight="1">
      <c r="E375" s="55"/>
    </row>
    <row r="376" ht="14.25" customHeight="1">
      <c r="E376" s="55"/>
    </row>
    <row r="377" ht="14.25" customHeight="1">
      <c r="E377" s="55"/>
    </row>
    <row r="378" ht="14.25" customHeight="1">
      <c r="E378" s="55"/>
    </row>
    <row r="379" ht="14.25" customHeight="1">
      <c r="E379" s="55"/>
    </row>
    <row r="380" ht="14.25" customHeight="1">
      <c r="E380" s="55"/>
    </row>
    <row r="381" ht="14.25" customHeight="1">
      <c r="E381" s="55"/>
    </row>
    <row r="382" ht="14.25" customHeight="1">
      <c r="E382" s="55"/>
    </row>
    <row r="383" ht="14.25" customHeight="1">
      <c r="E383" s="55"/>
    </row>
    <row r="384" ht="14.25" customHeight="1">
      <c r="E384" s="55"/>
    </row>
    <row r="385" ht="14.25" customHeight="1">
      <c r="E385" s="55"/>
    </row>
    <row r="386" ht="14.25" customHeight="1">
      <c r="E386" s="55"/>
    </row>
    <row r="387" ht="14.25" customHeight="1">
      <c r="E387" s="55"/>
    </row>
    <row r="388" ht="14.25" customHeight="1">
      <c r="E388" s="55"/>
    </row>
    <row r="389" ht="14.25" customHeight="1">
      <c r="E389" s="55"/>
    </row>
    <row r="390" ht="14.25" customHeight="1">
      <c r="E390" s="55"/>
    </row>
    <row r="391" ht="14.25" customHeight="1">
      <c r="E391" s="55"/>
    </row>
    <row r="392" ht="14.25" customHeight="1">
      <c r="E392" s="55"/>
    </row>
    <row r="393" ht="14.25" customHeight="1">
      <c r="E393" s="55"/>
    </row>
    <row r="394" ht="14.25" customHeight="1">
      <c r="E394" s="55"/>
    </row>
    <row r="395" ht="14.25" customHeight="1">
      <c r="E395" s="55"/>
    </row>
    <row r="396" ht="14.25" customHeight="1">
      <c r="E396" s="55"/>
    </row>
    <row r="397" ht="14.25" customHeight="1">
      <c r="E397" s="55"/>
    </row>
    <row r="398" ht="14.25" customHeight="1">
      <c r="E398" s="55"/>
    </row>
    <row r="399" ht="14.25" customHeight="1">
      <c r="E399" s="55"/>
    </row>
    <row r="400" ht="14.25" customHeight="1">
      <c r="E400" s="55"/>
    </row>
    <row r="401" ht="14.25" customHeight="1">
      <c r="E401" s="55"/>
    </row>
    <row r="402" ht="14.25" customHeight="1">
      <c r="E402" s="55"/>
    </row>
    <row r="403" ht="14.25" customHeight="1">
      <c r="E403" s="55"/>
    </row>
    <row r="404" ht="14.25" customHeight="1">
      <c r="E404" s="55"/>
    </row>
    <row r="405" ht="14.25" customHeight="1">
      <c r="E405" s="55"/>
    </row>
    <row r="406" ht="14.25" customHeight="1">
      <c r="E406" s="55"/>
    </row>
    <row r="407" ht="14.25" customHeight="1">
      <c r="E407" s="55"/>
    </row>
    <row r="408" ht="14.25" customHeight="1">
      <c r="E408" s="55"/>
    </row>
    <row r="409" ht="14.25" customHeight="1">
      <c r="E409" s="55"/>
    </row>
    <row r="410" ht="14.25" customHeight="1">
      <c r="E410" s="55"/>
    </row>
    <row r="411" ht="14.25" customHeight="1">
      <c r="E411" s="55"/>
    </row>
    <row r="412" ht="14.25" customHeight="1">
      <c r="E412" s="55"/>
    </row>
    <row r="413" ht="14.25" customHeight="1">
      <c r="E413" s="55"/>
    </row>
    <row r="414" ht="14.25" customHeight="1">
      <c r="E414" s="55"/>
    </row>
    <row r="415" ht="14.25" customHeight="1">
      <c r="E415" s="55"/>
    </row>
    <row r="416" ht="14.25" customHeight="1">
      <c r="E416" s="55"/>
    </row>
    <row r="417" ht="14.25" customHeight="1">
      <c r="E417" s="55"/>
    </row>
    <row r="418" ht="14.25" customHeight="1">
      <c r="E418" s="55"/>
    </row>
    <row r="419" ht="14.25" customHeight="1">
      <c r="E419" s="55"/>
    </row>
    <row r="420" ht="14.25" customHeight="1">
      <c r="E420" s="55"/>
    </row>
    <row r="421" ht="14.25" customHeight="1">
      <c r="E421" s="55"/>
    </row>
    <row r="422" ht="14.25" customHeight="1">
      <c r="E422" s="55"/>
    </row>
    <row r="423" ht="14.25" customHeight="1">
      <c r="E423" s="55"/>
    </row>
    <row r="424" ht="14.25" customHeight="1">
      <c r="E424" s="55"/>
    </row>
    <row r="425" ht="14.25" customHeight="1">
      <c r="E425" s="55"/>
    </row>
    <row r="426" ht="14.25" customHeight="1">
      <c r="E426" s="55"/>
    </row>
    <row r="427" ht="14.25" customHeight="1">
      <c r="E427" s="55"/>
    </row>
    <row r="428" ht="14.25" customHeight="1">
      <c r="E428" s="55"/>
    </row>
    <row r="429" ht="14.25" customHeight="1">
      <c r="E429" s="55"/>
    </row>
    <row r="430" ht="14.25" customHeight="1">
      <c r="E430" s="55"/>
    </row>
    <row r="431" ht="14.25" customHeight="1">
      <c r="E431" s="55"/>
    </row>
    <row r="432" ht="14.25" customHeight="1">
      <c r="E432" s="55"/>
    </row>
    <row r="433" ht="14.25" customHeight="1">
      <c r="E433" s="55"/>
    </row>
    <row r="434" ht="14.25" customHeight="1">
      <c r="E434" s="55"/>
    </row>
    <row r="435" ht="14.25" customHeight="1">
      <c r="E435" s="55"/>
    </row>
    <row r="436" ht="14.25" customHeight="1">
      <c r="E436" s="55"/>
    </row>
    <row r="437" ht="14.25" customHeight="1">
      <c r="E437" s="55"/>
    </row>
    <row r="438" ht="14.25" customHeight="1">
      <c r="E438" s="55"/>
    </row>
    <row r="439" ht="14.25" customHeight="1">
      <c r="E439" s="55"/>
    </row>
    <row r="440" ht="14.25" customHeight="1">
      <c r="E440" s="55"/>
    </row>
    <row r="441" ht="14.25" customHeight="1">
      <c r="E441" s="55"/>
    </row>
    <row r="442" ht="14.25" customHeight="1">
      <c r="E442" s="55"/>
    </row>
    <row r="443" ht="14.25" customHeight="1">
      <c r="E443" s="55"/>
    </row>
    <row r="444" ht="14.25" customHeight="1">
      <c r="E444" s="55"/>
    </row>
    <row r="445" ht="14.25" customHeight="1">
      <c r="E445" s="55"/>
    </row>
    <row r="446" ht="14.25" customHeight="1">
      <c r="E446" s="55"/>
    </row>
    <row r="447" ht="14.25" customHeight="1">
      <c r="E447" s="55"/>
    </row>
    <row r="448" ht="14.25" customHeight="1">
      <c r="E448" s="55"/>
    </row>
    <row r="449" ht="14.25" customHeight="1">
      <c r="E449" s="55"/>
    </row>
    <row r="450" ht="14.25" customHeight="1">
      <c r="E450" s="55"/>
    </row>
    <row r="451" ht="14.25" customHeight="1">
      <c r="E451" s="55"/>
    </row>
    <row r="452" ht="14.25" customHeight="1">
      <c r="E452" s="55"/>
    </row>
    <row r="453" ht="14.25" customHeight="1">
      <c r="E453" s="55"/>
    </row>
    <row r="454" ht="14.25" customHeight="1">
      <c r="E454" s="55"/>
    </row>
    <row r="455" ht="14.25" customHeight="1">
      <c r="E455" s="55"/>
    </row>
    <row r="456" ht="14.25" customHeight="1">
      <c r="E456" s="55"/>
    </row>
    <row r="457" ht="14.25" customHeight="1">
      <c r="E457" s="55"/>
    </row>
    <row r="458" ht="14.25" customHeight="1">
      <c r="E458" s="55"/>
    </row>
    <row r="459" ht="14.25" customHeight="1">
      <c r="E459" s="55"/>
    </row>
    <row r="460" ht="14.25" customHeight="1">
      <c r="E460" s="55"/>
    </row>
    <row r="461" ht="14.25" customHeight="1">
      <c r="E461" s="55"/>
    </row>
    <row r="462" ht="14.25" customHeight="1">
      <c r="E462" s="55"/>
    </row>
    <row r="463" ht="14.25" customHeight="1">
      <c r="E463" s="55"/>
    </row>
    <row r="464" ht="14.25" customHeight="1">
      <c r="E464" s="55"/>
    </row>
    <row r="465" ht="14.25" customHeight="1">
      <c r="E465" s="55"/>
    </row>
    <row r="466" ht="14.25" customHeight="1">
      <c r="E466" s="55"/>
    </row>
    <row r="467" ht="14.25" customHeight="1">
      <c r="E467" s="55"/>
    </row>
    <row r="468" ht="14.25" customHeight="1">
      <c r="E468" s="55"/>
    </row>
    <row r="469" ht="14.25" customHeight="1">
      <c r="E469" s="55"/>
    </row>
    <row r="470" ht="14.25" customHeight="1">
      <c r="E470" s="55"/>
    </row>
    <row r="471" ht="14.25" customHeight="1">
      <c r="E471" s="55"/>
    </row>
    <row r="472" ht="14.25" customHeight="1">
      <c r="E472" s="55"/>
    </row>
    <row r="473" ht="14.25" customHeight="1">
      <c r="E473" s="55"/>
    </row>
    <row r="474" ht="14.25" customHeight="1">
      <c r="E474" s="55"/>
    </row>
    <row r="475" ht="14.25" customHeight="1">
      <c r="E475" s="55"/>
    </row>
    <row r="476" ht="14.25" customHeight="1">
      <c r="E476" s="55"/>
    </row>
    <row r="477" ht="14.25" customHeight="1">
      <c r="E477" s="55"/>
    </row>
    <row r="478" ht="14.25" customHeight="1">
      <c r="E478" s="55"/>
    </row>
    <row r="479" ht="14.25" customHeight="1">
      <c r="E479" s="55"/>
    </row>
    <row r="480" ht="14.25" customHeight="1">
      <c r="E480" s="55"/>
    </row>
    <row r="481" ht="14.25" customHeight="1">
      <c r="E481" s="55"/>
    </row>
    <row r="482" ht="14.25" customHeight="1">
      <c r="E482" s="55"/>
    </row>
    <row r="483" ht="14.25" customHeight="1">
      <c r="E483" s="55"/>
    </row>
    <row r="484" ht="14.25" customHeight="1">
      <c r="E484" s="55"/>
    </row>
    <row r="485" ht="14.25" customHeight="1">
      <c r="E485" s="55"/>
    </row>
    <row r="486" ht="14.25" customHeight="1">
      <c r="E486" s="55"/>
    </row>
    <row r="487" ht="14.25" customHeight="1">
      <c r="E487" s="55"/>
    </row>
    <row r="488" ht="14.25" customHeight="1">
      <c r="E488" s="55"/>
    </row>
    <row r="489" ht="14.25" customHeight="1">
      <c r="E489" s="55"/>
    </row>
    <row r="490" ht="14.25" customHeight="1">
      <c r="E490" s="55"/>
    </row>
    <row r="491" ht="14.25" customHeight="1">
      <c r="E491" s="55"/>
    </row>
    <row r="492" ht="14.25" customHeight="1">
      <c r="E492" s="55"/>
    </row>
    <row r="493" ht="14.25" customHeight="1">
      <c r="E493" s="55"/>
    </row>
    <row r="494" ht="14.25" customHeight="1">
      <c r="E494" s="55"/>
    </row>
    <row r="495" ht="14.25" customHeight="1">
      <c r="E495" s="55"/>
    </row>
    <row r="496" ht="14.25" customHeight="1">
      <c r="E496" s="55"/>
    </row>
    <row r="497" ht="14.25" customHeight="1">
      <c r="E497" s="55"/>
    </row>
    <row r="498" ht="14.25" customHeight="1">
      <c r="E498" s="55"/>
    </row>
    <row r="499" ht="14.25" customHeight="1">
      <c r="E499" s="55"/>
    </row>
    <row r="500" ht="14.25" customHeight="1">
      <c r="E500" s="55"/>
    </row>
    <row r="501" ht="14.25" customHeight="1">
      <c r="E501" s="55"/>
    </row>
    <row r="502" ht="14.25" customHeight="1">
      <c r="E502" s="55"/>
    </row>
    <row r="503" ht="14.25" customHeight="1">
      <c r="E503" s="55"/>
    </row>
    <row r="504" ht="14.25" customHeight="1">
      <c r="E504" s="55"/>
    </row>
    <row r="505" ht="14.25" customHeight="1">
      <c r="E505" s="55"/>
    </row>
    <row r="506" ht="14.25" customHeight="1">
      <c r="E506" s="55"/>
    </row>
    <row r="507" ht="14.25" customHeight="1">
      <c r="E507" s="55"/>
    </row>
    <row r="508" ht="14.25" customHeight="1">
      <c r="E508" s="55"/>
    </row>
    <row r="509" ht="14.25" customHeight="1">
      <c r="E509" s="55"/>
    </row>
    <row r="510" ht="14.25" customHeight="1">
      <c r="E510" s="55"/>
    </row>
    <row r="511" ht="14.25" customHeight="1">
      <c r="E511" s="55"/>
    </row>
    <row r="512" ht="14.25" customHeight="1">
      <c r="E512" s="55"/>
    </row>
    <row r="513" ht="14.25" customHeight="1">
      <c r="E513" s="55"/>
    </row>
    <row r="514" ht="14.25" customHeight="1">
      <c r="E514" s="55"/>
    </row>
    <row r="515" ht="14.25" customHeight="1">
      <c r="E515" s="55"/>
    </row>
    <row r="516" ht="14.25" customHeight="1">
      <c r="E516" s="55"/>
    </row>
    <row r="517" ht="14.25" customHeight="1">
      <c r="E517" s="55"/>
    </row>
    <row r="518" ht="14.25" customHeight="1">
      <c r="E518" s="55"/>
    </row>
    <row r="519" ht="14.25" customHeight="1">
      <c r="E519" s="55"/>
    </row>
    <row r="520" ht="14.25" customHeight="1">
      <c r="E520" s="55"/>
    </row>
    <row r="521" ht="14.25" customHeight="1">
      <c r="E521" s="55"/>
    </row>
    <row r="522" ht="14.25" customHeight="1">
      <c r="E522" s="55"/>
    </row>
    <row r="523" ht="14.25" customHeight="1">
      <c r="E523" s="55"/>
    </row>
    <row r="524" ht="14.25" customHeight="1">
      <c r="E524" s="55"/>
    </row>
    <row r="525" ht="14.25" customHeight="1">
      <c r="E525" s="55"/>
    </row>
    <row r="526" ht="14.25" customHeight="1">
      <c r="E526" s="55"/>
    </row>
    <row r="527" ht="14.25" customHeight="1">
      <c r="E527" s="55"/>
    </row>
    <row r="528" ht="14.25" customHeight="1">
      <c r="E528" s="55"/>
    </row>
    <row r="529" ht="14.25" customHeight="1">
      <c r="E529" s="55"/>
    </row>
    <row r="530" ht="14.25" customHeight="1">
      <c r="E530" s="55"/>
    </row>
    <row r="531" ht="14.25" customHeight="1">
      <c r="E531" s="55"/>
    </row>
    <row r="532" ht="14.25" customHeight="1">
      <c r="E532" s="55"/>
    </row>
    <row r="533" ht="14.25" customHeight="1">
      <c r="E533" s="55"/>
    </row>
    <row r="534" ht="14.25" customHeight="1">
      <c r="E534" s="55"/>
    </row>
    <row r="535" ht="14.25" customHeight="1">
      <c r="E535" s="55"/>
    </row>
    <row r="536" ht="14.25" customHeight="1">
      <c r="E536" s="55"/>
    </row>
    <row r="537" ht="14.25" customHeight="1">
      <c r="E537" s="55"/>
    </row>
    <row r="538" ht="14.25" customHeight="1">
      <c r="E538" s="55"/>
    </row>
    <row r="539" ht="14.25" customHeight="1">
      <c r="E539" s="55"/>
    </row>
    <row r="540" ht="14.25" customHeight="1">
      <c r="E540" s="55"/>
    </row>
    <row r="541" ht="14.25" customHeight="1">
      <c r="E541" s="55"/>
    </row>
    <row r="542" ht="14.25" customHeight="1">
      <c r="E542" s="55"/>
    </row>
    <row r="543" ht="14.25" customHeight="1">
      <c r="E543" s="55"/>
    </row>
    <row r="544" ht="14.25" customHeight="1">
      <c r="E544" s="55"/>
    </row>
    <row r="545" ht="14.25" customHeight="1">
      <c r="E545" s="55"/>
    </row>
    <row r="546" ht="14.25" customHeight="1">
      <c r="E546" s="55"/>
    </row>
    <row r="547" ht="14.25" customHeight="1">
      <c r="E547" s="55"/>
    </row>
    <row r="548" ht="14.25" customHeight="1">
      <c r="E548" s="55"/>
    </row>
    <row r="549" ht="14.25" customHeight="1">
      <c r="E549" s="55"/>
    </row>
    <row r="550" ht="14.25" customHeight="1">
      <c r="E550" s="55"/>
    </row>
    <row r="551" ht="14.25" customHeight="1">
      <c r="E551" s="55"/>
    </row>
    <row r="552" ht="14.25" customHeight="1">
      <c r="E552" s="55"/>
    </row>
    <row r="553" ht="14.25" customHeight="1">
      <c r="E553" s="55"/>
    </row>
    <row r="554" ht="14.25" customHeight="1">
      <c r="E554" s="55"/>
    </row>
    <row r="555" ht="14.25" customHeight="1">
      <c r="E555" s="55"/>
    </row>
    <row r="556" ht="14.25" customHeight="1">
      <c r="E556" s="55"/>
    </row>
    <row r="557" ht="14.25" customHeight="1">
      <c r="E557" s="55"/>
    </row>
    <row r="558" ht="14.25" customHeight="1">
      <c r="E558" s="55"/>
    </row>
    <row r="559" ht="14.25" customHeight="1">
      <c r="E559" s="55"/>
    </row>
    <row r="560" ht="14.25" customHeight="1">
      <c r="E560" s="55"/>
    </row>
    <row r="561" ht="14.25" customHeight="1">
      <c r="E561" s="55"/>
    </row>
    <row r="562" ht="14.25" customHeight="1">
      <c r="E562" s="55"/>
    </row>
    <row r="563" ht="14.25" customHeight="1">
      <c r="E563" s="55"/>
    </row>
    <row r="564" ht="14.25" customHeight="1">
      <c r="E564" s="55"/>
    </row>
    <row r="565" ht="14.25" customHeight="1">
      <c r="E565" s="55"/>
    </row>
    <row r="566" ht="14.25" customHeight="1">
      <c r="E566" s="55"/>
    </row>
    <row r="567" ht="14.25" customHeight="1">
      <c r="E567" s="55"/>
    </row>
    <row r="568" ht="14.25" customHeight="1">
      <c r="E568" s="55"/>
    </row>
    <row r="569" ht="14.25" customHeight="1">
      <c r="E569" s="55"/>
    </row>
    <row r="570" ht="14.25" customHeight="1">
      <c r="E570" s="55"/>
    </row>
    <row r="571" ht="14.25" customHeight="1">
      <c r="E571" s="55"/>
    </row>
    <row r="572" ht="14.25" customHeight="1">
      <c r="E572" s="55"/>
    </row>
    <row r="573" ht="14.25" customHeight="1">
      <c r="E573" s="55"/>
    </row>
    <row r="574" ht="14.25" customHeight="1">
      <c r="E574" s="55"/>
    </row>
    <row r="575" ht="14.25" customHeight="1">
      <c r="E575" s="55"/>
    </row>
    <row r="576" ht="14.25" customHeight="1">
      <c r="E576" s="55"/>
    </row>
    <row r="577" ht="14.25" customHeight="1">
      <c r="E577" s="55"/>
    </row>
    <row r="578" ht="14.25" customHeight="1">
      <c r="E578" s="55"/>
    </row>
    <row r="579" ht="14.25" customHeight="1">
      <c r="E579" s="55"/>
    </row>
    <row r="580" ht="14.25" customHeight="1">
      <c r="E580" s="55"/>
    </row>
    <row r="581" ht="14.25" customHeight="1">
      <c r="E581" s="55"/>
    </row>
    <row r="582" ht="14.25" customHeight="1">
      <c r="E582" s="55"/>
    </row>
    <row r="583" ht="14.25" customHeight="1">
      <c r="E583" s="55"/>
    </row>
    <row r="584" ht="14.25" customHeight="1">
      <c r="E584" s="55"/>
    </row>
    <row r="585" ht="14.25" customHeight="1">
      <c r="E585" s="55"/>
    </row>
    <row r="586" ht="14.25" customHeight="1">
      <c r="E586" s="55"/>
    </row>
    <row r="587" ht="14.25" customHeight="1">
      <c r="E587" s="55"/>
    </row>
    <row r="588" ht="14.25" customHeight="1">
      <c r="E588" s="55"/>
    </row>
    <row r="589" ht="14.25" customHeight="1">
      <c r="E589" s="55"/>
    </row>
    <row r="590" ht="14.25" customHeight="1">
      <c r="E590" s="55"/>
    </row>
    <row r="591" ht="14.25" customHeight="1">
      <c r="E591" s="55"/>
    </row>
    <row r="592" ht="14.25" customHeight="1">
      <c r="E592" s="55"/>
    </row>
    <row r="593" ht="14.25" customHeight="1">
      <c r="E593" s="55"/>
    </row>
    <row r="594" ht="14.25" customHeight="1">
      <c r="E594" s="55"/>
    </row>
    <row r="595" ht="14.25" customHeight="1">
      <c r="E595" s="55"/>
    </row>
    <row r="596" ht="14.25" customHeight="1">
      <c r="E596" s="55"/>
    </row>
    <row r="597" ht="14.25" customHeight="1">
      <c r="E597" s="55"/>
    </row>
    <row r="598" ht="14.25" customHeight="1">
      <c r="E598" s="55"/>
    </row>
    <row r="599" ht="14.25" customHeight="1">
      <c r="E599" s="55"/>
    </row>
    <row r="600" ht="14.25" customHeight="1">
      <c r="E600" s="55"/>
    </row>
    <row r="601" ht="14.25" customHeight="1">
      <c r="E601" s="55"/>
    </row>
    <row r="602" ht="14.25" customHeight="1">
      <c r="E602" s="55"/>
    </row>
    <row r="603" ht="14.25" customHeight="1">
      <c r="E603" s="55"/>
    </row>
    <row r="604" ht="14.25" customHeight="1">
      <c r="E604" s="55"/>
    </row>
    <row r="605" ht="14.25" customHeight="1">
      <c r="E605" s="55"/>
    </row>
    <row r="606" ht="14.25" customHeight="1">
      <c r="E606" s="55"/>
    </row>
    <row r="607" ht="14.25" customHeight="1">
      <c r="E607" s="55"/>
    </row>
    <row r="608" ht="14.25" customHeight="1">
      <c r="E608" s="55"/>
    </row>
    <row r="609" ht="14.25" customHeight="1">
      <c r="E609" s="55"/>
    </row>
    <row r="610" ht="14.25" customHeight="1">
      <c r="E610" s="55"/>
    </row>
    <row r="611" ht="14.25" customHeight="1">
      <c r="E611" s="55"/>
    </row>
    <row r="612" ht="14.25" customHeight="1">
      <c r="E612" s="55"/>
    </row>
    <row r="613" ht="14.25" customHeight="1">
      <c r="E613" s="55"/>
    </row>
    <row r="614" ht="14.25" customHeight="1">
      <c r="E614" s="55"/>
    </row>
    <row r="615" ht="14.25" customHeight="1">
      <c r="E615" s="55"/>
    </row>
    <row r="616" ht="14.25" customHeight="1">
      <c r="E616" s="55"/>
    </row>
    <row r="617" ht="14.25" customHeight="1">
      <c r="E617" s="55"/>
    </row>
    <row r="618" ht="14.25" customHeight="1">
      <c r="E618" s="55"/>
    </row>
    <row r="619" ht="14.25" customHeight="1">
      <c r="E619" s="55"/>
    </row>
    <row r="620" ht="14.25" customHeight="1">
      <c r="E620" s="55"/>
    </row>
    <row r="621" ht="14.25" customHeight="1">
      <c r="E621" s="55"/>
    </row>
    <row r="622" ht="14.25" customHeight="1">
      <c r="E622" s="55"/>
    </row>
    <row r="623" ht="14.25" customHeight="1">
      <c r="E623" s="55"/>
    </row>
    <row r="624" ht="14.25" customHeight="1">
      <c r="E624" s="55"/>
    </row>
    <row r="625" ht="14.25" customHeight="1">
      <c r="E625" s="55"/>
    </row>
    <row r="626" ht="14.25" customHeight="1">
      <c r="E626" s="55"/>
    </row>
    <row r="627" ht="14.25" customHeight="1">
      <c r="E627" s="55"/>
    </row>
    <row r="628" ht="14.25" customHeight="1">
      <c r="E628" s="55"/>
    </row>
    <row r="629" ht="14.25" customHeight="1">
      <c r="E629" s="55"/>
    </row>
    <row r="630" ht="14.25" customHeight="1">
      <c r="E630" s="55"/>
    </row>
    <row r="631" ht="14.25" customHeight="1">
      <c r="E631" s="55"/>
    </row>
    <row r="632" ht="14.25" customHeight="1">
      <c r="E632" s="55"/>
    </row>
    <row r="633" ht="14.25" customHeight="1">
      <c r="E633" s="55"/>
    </row>
    <row r="634" ht="14.25" customHeight="1">
      <c r="E634" s="55"/>
    </row>
    <row r="635" ht="14.25" customHeight="1">
      <c r="E635" s="55"/>
    </row>
    <row r="636" ht="14.25" customHeight="1">
      <c r="E636" s="55"/>
    </row>
    <row r="637" ht="14.25" customHeight="1">
      <c r="E637" s="55"/>
    </row>
    <row r="638" ht="14.25" customHeight="1">
      <c r="E638" s="55"/>
    </row>
    <row r="639" ht="14.25" customHeight="1">
      <c r="E639" s="55"/>
    </row>
    <row r="640" ht="14.25" customHeight="1">
      <c r="E640" s="55"/>
    </row>
    <row r="641" ht="14.25" customHeight="1">
      <c r="E641" s="55"/>
    </row>
    <row r="642" ht="14.25" customHeight="1">
      <c r="E642" s="55"/>
    </row>
    <row r="643" ht="14.25" customHeight="1">
      <c r="E643" s="55"/>
    </row>
    <row r="644" ht="14.25" customHeight="1">
      <c r="E644" s="55"/>
    </row>
    <row r="645" ht="14.25" customHeight="1">
      <c r="E645" s="55"/>
    </row>
    <row r="646" ht="14.25" customHeight="1">
      <c r="E646" s="55"/>
    </row>
    <row r="647" ht="14.25" customHeight="1">
      <c r="E647" s="55"/>
    </row>
    <row r="648" ht="14.25" customHeight="1">
      <c r="E648" s="55"/>
    </row>
    <row r="649" ht="14.25" customHeight="1">
      <c r="E649" s="55"/>
    </row>
    <row r="650" ht="14.25" customHeight="1">
      <c r="E650" s="55"/>
    </row>
    <row r="651" ht="14.25" customHeight="1">
      <c r="E651" s="55"/>
    </row>
    <row r="652" ht="14.25" customHeight="1">
      <c r="E652" s="55"/>
    </row>
    <row r="653" ht="14.25" customHeight="1">
      <c r="E653" s="55"/>
    </row>
    <row r="654" ht="14.25" customHeight="1">
      <c r="E654" s="55"/>
    </row>
    <row r="655" ht="14.25" customHeight="1">
      <c r="E655" s="55"/>
    </row>
    <row r="656" ht="14.25" customHeight="1">
      <c r="E656" s="55"/>
    </row>
    <row r="657" ht="14.25" customHeight="1">
      <c r="E657" s="55"/>
    </row>
    <row r="658" ht="14.25" customHeight="1">
      <c r="E658" s="55"/>
    </row>
    <row r="659" ht="14.25" customHeight="1">
      <c r="E659" s="55"/>
    </row>
    <row r="660" ht="14.25" customHeight="1">
      <c r="E660" s="55"/>
    </row>
    <row r="661" ht="14.25" customHeight="1">
      <c r="E661" s="55"/>
    </row>
    <row r="662" ht="14.25" customHeight="1">
      <c r="E662" s="55"/>
    </row>
    <row r="663" ht="14.25" customHeight="1">
      <c r="E663" s="55"/>
    </row>
    <row r="664" ht="14.25" customHeight="1">
      <c r="E664" s="55"/>
    </row>
    <row r="665" ht="14.25" customHeight="1">
      <c r="E665" s="55"/>
    </row>
    <row r="666" ht="14.25" customHeight="1">
      <c r="E666" s="55"/>
    </row>
    <row r="667" ht="14.25" customHeight="1">
      <c r="E667" s="55"/>
    </row>
    <row r="668" ht="14.25" customHeight="1">
      <c r="E668" s="55"/>
    </row>
    <row r="669" ht="14.25" customHeight="1">
      <c r="E669" s="55"/>
    </row>
    <row r="670" ht="14.25" customHeight="1">
      <c r="E670" s="55"/>
    </row>
    <row r="671" ht="14.25" customHeight="1">
      <c r="E671" s="55"/>
    </row>
    <row r="672" ht="14.25" customHeight="1">
      <c r="E672" s="55"/>
    </row>
    <row r="673" ht="14.25" customHeight="1">
      <c r="E673" s="55"/>
    </row>
    <row r="674" ht="14.25" customHeight="1">
      <c r="E674" s="55"/>
    </row>
    <row r="675" ht="14.25" customHeight="1">
      <c r="E675" s="55"/>
    </row>
    <row r="676" ht="14.25" customHeight="1">
      <c r="E676" s="55"/>
    </row>
    <row r="677" ht="14.25" customHeight="1">
      <c r="E677" s="55"/>
    </row>
    <row r="678" ht="14.25" customHeight="1">
      <c r="E678" s="55"/>
    </row>
    <row r="679" ht="14.25" customHeight="1">
      <c r="E679" s="55"/>
    </row>
    <row r="680" ht="14.25" customHeight="1">
      <c r="E680" s="55"/>
    </row>
    <row r="681" ht="14.25" customHeight="1">
      <c r="E681" s="55"/>
    </row>
    <row r="682" ht="14.25" customHeight="1">
      <c r="E682" s="55"/>
    </row>
    <row r="683" ht="14.25" customHeight="1">
      <c r="E683" s="55"/>
    </row>
    <row r="684" ht="14.25" customHeight="1">
      <c r="E684" s="55"/>
    </row>
    <row r="685" ht="14.25" customHeight="1">
      <c r="E685" s="55"/>
    </row>
    <row r="686" ht="14.25" customHeight="1">
      <c r="E686" s="55"/>
    </row>
    <row r="687" ht="14.25" customHeight="1">
      <c r="E687" s="55"/>
    </row>
    <row r="688" ht="14.25" customHeight="1">
      <c r="E688" s="55"/>
    </row>
    <row r="689" ht="14.25" customHeight="1">
      <c r="E689" s="55"/>
    </row>
    <row r="690" ht="14.25" customHeight="1">
      <c r="E690" s="55"/>
    </row>
    <row r="691" ht="14.25" customHeight="1">
      <c r="E691" s="55"/>
    </row>
    <row r="692" ht="14.25" customHeight="1">
      <c r="E692" s="55"/>
    </row>
    <row r="693" ht="14.25" customHeight="1">
      <c r="E693" s="55"/>
    </row>
    <row r="694" ht="14.25" customHeight="1">
      <c r="E694" s="55"/>
    </row>
    <row r="695" ht="14.25" customHeight="1">
      <c r="E695" s="55"/>
    </row>
    <row r="696" ht="14.25" customHeight="1">
      <c r="E696" s="55"/>
    </row>
    <row r="697" ht="14.25" customHeight="1">
      <c r="E697" s="55"/>
    </row>
    <row r="698" ht="14.25" customHeight="1">
      <c r="E698" s="55"/>
    </row>
    <row r="699" ht="14.25" customHeight="1">
      <c r="E699" s="55"/>
    </row>
    <row r="700" ht="14.25" customHeight="1">
      <c r="E700" s="55"/>
    </row>
    <row r="701" ht="14.25" customHeight="1">
      <c r="E701" s="55"/>
    </row>
    <row r="702" ht="14.25" customHeight="1">
      <c r="E702" s="55"/>
    </row>
    <row r="703" ht="14.25" customHeight="1">
      <c r="E703" s="55"/>
    </row>
    <row r="704" ht="14.25" customHeight="1">
      <c r="E704" s="55"/>
    </row>
    <row r="705" ht="14.25" customHeight="1">
      <c r="E705" s="55"/>
    </row>
    <row r="706" ht="14.25" customHeight="1">
      <c r="E706" s="55"/>
    </row>
    <row r="707" ht="14.25" customHeight="1">
      <c r="E707" s="55"/>
    </row>
    <row r="708" ht="14.25" customHeight="1">
      <c r="E708" s="55"/>
    </row>
    <row r="709" ht="14.25" customHeight="1">
      <c r="E709" s="55"/>
    </row>
    <row r="710" ht="14.25" customHeight="1">
      <c r="E710" s="55"/>
    </row>
    <row r="711" ht="14.25" customHeight="1">
      <c r="E711" s="55"/>
    </row>
    <row r="712" ht="14.25" customHeight="1">
      <c r="E712" s="55"/>
    </row>
    <row r="713" ht="14.25" customHeight="1">
      <c r="E713" s="55"/>
    </row>
    <row r="714" ht="14.25" customHeight="1">
      <c r="E714" s="55"/>
    </row>
    <row r="715" ht="14.25" customHeight="1">
      <c r="E715" s="55"/>
    </row>
    <row r="716" ht="14.25" customHeight="1">
      <c r="E716" s="55"/>
    </row>
    <row r="717" ht="14.25" customHeight="1">
      <c r="E717" s="55"/>
    </row>
    <row r="718" ht="14.25" customHeight="1">
      <c r="E718" s="55"/>
    </row>
    <row r="719" ht="14.25" customHeight="1">
      <c r="E719" s="55"/>
    </row>
    <row r="720" ht="14.25" customHeight="1">
      <c r="E720" s="55"/>
    </row>
    <row r="721" ht="14.25" customHeight="1">
      <c r="E721" s="55"/>
    </row>
    <row r="722" ht="14.25" customHeight="1">
      <c r="E722" s="55"/>
    </row>
    <row r="723" ht="14.25" customHeight="1">
      <c r="E723" s="55"/>
    </row>
    <row r="724" ht="14.25" customHeight="1">
      <c r="E724" s="55"/>
    </row>
    <row r="725" ht="14.25" customHeight="1">
      <c r="E725" s="55"/>
    </row>
    <row r="726" ht="14.25" customHeight="1">
      <c r="E726" s="55"/>
    </row>
    <row r="727" ht="14.25" customHeight="1">
      <c r="E727" s="55"/>
    </row>
    <row r="728" ht="14.25" customHeight="1">
      <c r="E728" s="55"/>
    </row>
    <row r="729" ht="14.25" customHeight="1">
      <c r="E729" s="55"/>
    </row>
    <row r="730" ht="14.25" customHeight="1">
      <c r="E730" s="55"/>
    </row>
    <row r="731" ht="14.25" customHeight="1">
      <c r="E731" s="55"/>
    </row>
    <row r="732" ht="14.25" customHeight="1">
      <c r="E732" s="55"/>
    </row>
    <row r="733" ht="14.25" customHeight="1">
      <c r="E733" s="55"/>
    </row>
    <row r="734" ht="14.25" customHeight="1">
      <c r="E734" s="55"/>
    </row>
    <row r="735" ht="14.25" customHeight="1">
      <c r="E735" s="55"/>
    </row>
    <row r="736" ht="14.25" customHeight="1">
      <c r="E736" s="55"/>
    </row>
    <row r="737" ht="14.25" customHeight="1">
      <c r="E737" s="55"/>
    </row>
    <row r="738" ht="14.25" customHeight="1">
      <c r="E738" s="55"/>
    </row>
    <row r="739" ht="14.25" customHeight="1">
      <c r="E739" s="55"/>
    </row>
    <row r="740" ht="14.25" customHeight="1">
      <c r="E740" s="55"/>
    </row>
    <row r="741" ht="14.25" customHeight="1">
      <c r="E741" s="55"/>
    </row>
    <row r="742" ht="14.25" customHeight="1">
      <c r="E742" s="55"/>
    </row>
    <row r="743" ht="14.25" customHeight="1">
      <c r="E743" s="55"/>
    </row>
    <row r="744" ht="14.25" customHeight="1">
      <c r="E744" s="55"/>
    </row>
    <row r="745" ht="14.25" customHeight="1">
      <c r="E745" s="55"/>
    </row>
    <row r="746" ht="14.25" customHeight="1">
      <c r="E746" s="55"/>
    </row>
    <row r="747" ht="14.25" customHeight="1">
      <c r="E747" s="55"/>
    </row>
    <row r="748" ht="14.25" customHeight="1">
      <c r="E748" s="55"/>
    </row>
    <row r="749" ht="14.25" customHeight="1">
      <c r="E749" s="55"/>
    </row>
    <row r="750" ht="14.25" customHeight="1">
      <c r="E750" s="55"/>
    </row>
    <row r="751" ht="14.25" customHeight="1">
      <c r="E751" s="55"/>
    </row>
    <row r="752" ht="14.25" customHeight="1">
      <c r="E752" s="55"/>
    </row>
    <row r="753" ht="14.25" customHeight="1">
      <c r="E753" s="55"/>
    </row>
    <row r="754" ht="14.25" customHeight="1">
      <c r="E754" s="55"/>
    </row>
    <row r="755" ht="14.25" customHeight="1">
      <c r="E755" s="55"/>
    </row>
    <row r="756" ht="14.25" customHeight="1">
      <c r="E756" s="55"/>
    </row>
    <row r="757" ht="14.25" customHeight="1">
      <c r="E757" s="55"/>
    </row>
    <row r="758" ht="14.25" customHeight="1">
      <c r="E758" s="55"/>
    </row>
    <row r="759" ht="14.25" customHeight="1">
      <c r="E759" s="55"/>
    </row>
    <row r="760" ht="14.25" customHeight="1">
      <c r="E760" s="55"/>
    </row>
    <row r="761" ht="14.25" customHeight="1">
      <c r="E761" s="55"/>
    </row>
    <row r="762" ht="14.25" customHeight="1">
      <c r="E762" s="55"/>
    </row>
    <row r="763" ht="14.25" customHeight="1">
      <c r="E763" s="55"/>
    </row>
    <row r="764" ht="14.25" customHeight="1">
      <c r="E764" s="55"/>
    </row>
    <row r="765" ht="14.25" customHeight="1">
      <c r="E765" s="55"/>
    </row>
    <row r="766" ht="14.25" customHeight="1">
      <c r="E766" s="55"/>
    </row>
    <row r="767" ht="14.25" customHeight="1">
      <c r="E767" s="55"/>
    </row>
    <row r="768" ht="14.25" customHeight="1">
      <c r="E768" s="55"/>
    </row>
    <row r="769" ht="14.25" customHeight="1">
      <c r="E769" s="55"/>
    </row>
    <row r="770" ht="14.25" customHeight="1">
      <c r="E770" s="55"/>
    </row>
    <row r="771" ht="14.25" customHeight="1">
      <c r="E771" s="55"/>
    </row>
    <row r="772" ht="14.25" customHeight="1">
      <c r="E772" s="55"/>
    </row>
    <row r="773" ht="14.25" customHeight="1">
      <c r="E773" s="55"/>
    </row>
    <row r="774" ht="14.25" customHeight="1">
      <c r="E774" s="55"/>
    </row>
    <row r="775" ht="14.25" customHeight="1">
      <c r="E775" s="55"/>
    </row>
    <row r="776" ht="14.25" customHeight="1">
      <c r="E776" s="55"/>
    </row>
    <row r="777" ht="14.25" customHeight="1">
      <c r="E777" s="55"/>
    </row>
    <row r="778" ht="14.25" customHeight="1">
      <c r="E778" s="55"/>
    </row>
    <row r="779" ht="14.25" customHeight="1">
      <c r="E779" s="55"/>
    </row>
    <row r="780" ht="14.25" customHeight="1">
      <c r="E780" s="55"/>
    </row>
    <row r="781" ht="14.25" customHeight="1">
      <c r="E781" s="55"/>
    </row>
    <row r="782" ht="14.25" customHeight="1">
      <c r="E782" s="55"/>
    </row>
    <row r="783" ht="14.25" customHeight="1">
      <c r="E783" s="55"/>
    </row>
    <row r="784" ht="14.25" customHeight="1">
      <c r="E784" s="55"/>
    </row>
    <row r="785" ht="14.25" customHeight="1">
      <c r="E785" s="55"/>
    </row>
    <row r="786" ht="14.25" customHeight="1">
      <c r="E786" s="55"/>
    </row>
    <row r="787" ht="14.25" customHeight="1">
      <c r="E787" s="55"/>
    </row>
    <row r="788" ht="14.25" customHeight="1">
      <c r="E788" s="55"/>
    </row>
    <row r="789" ht="14.25" customHeight="1">
      <c r="E789" s="55"/>
    </row>
    <row r="790" ht="14.25" customHeight="1">
      <c r="E790" s="55"/>
    </row>
    <row r="791" ht="14.25" customHeight="1">
      <c r="E791" s="55"/>
    </row>
    <row r="792" ht="14.25" customHeight="1">
      <c r="E792" s="55"/>
    </row>
    <row r="793" ht="14.25" customHeight="1">
      <c r="E793" s="55"/>
    </row>
    <row r="794" ht="14.25" customHeight="1">
      <c r="E794" s="55"/>
    </row>
    <row r="795" ht="14.25" customHeight="1">
      <c r="E795" s="55"/>
    </row>
    <row r="796" ht="14.25" customHeight="1">
      <c r="E796" s="55"/>
    </row>
    <row r="797" ht="14.25" customHeight="1">
      <c r="E797" s="55"/>
    </row>
    <row r="798" ht="14.25" customHeight="1">
      <c r="E798" s="55"/>
    </row>
    <row r="799" ht="14.25" customHeight="1">
      <c r="E799" s="55"/>
    </row>
    <row r="800" ht="14.25" customHeight="1">
      <c r="E800" s="55"/>
    </row>
    <row r="801" ht="14.25" customHeight="1">
      <c r="E801" s="55"/>
    </row>
    <row r="802" ht="14.25" customHeight="1">
      <c r="E802" s="55"/>
    </row>
    <row r="803" ht="14.25" customHeight="1">
      <c r="E803" s="55"/>
    </row>
    <row r="804" ht="14.25" customHeight="1">
      <c r="E804" s="55"/>
    </row>
    <row r="805" ht="14.25" customHeight="1">
      <c r="E805" s="55"/>
    </row>
    <row r="806" ht="14.25" customHeight="1">
      <c r="E806" s="55"/>
    </row>
    <row r="807" ht="14.25" customHeight="1">
      <c r="E807" s="55"/>
    </row>
    <row r="808" ht="14.25" customHeight="1">
      <c r="E808" s="55"/>
    </row>
    <row r="809" ht="14.25" customHeight="1">
      <c r="E809" s="55"/>
    </row>
    <row r="810" ht="14.25" customHeight="1">
      <c r="E810" s="55"/>
    </row>
    <row r="811" ht="14.25" customHeight="1">
      <c r="E811" s="55"/>
    </row>
    <row r="812" ht="14.25" customHeight="1">
      <c r="E812" s="55"/>
    </row>
    <row r="813" ht="14.25" customHeight="1">
      <c r="E813" s="55"/>
    </row>
    <row r="814" ht="14.25" customHeight="1">
      <c r="E814" s="55"/>
    </row>
    <row r="815" ht="14.25" customHeight="1">
      <c r="E815" s="55"/>
    </row>
    <row r="816" ht="14.25" customHeight="1">
      <c r="E816" s="55"/>
    </row>
    <row r="817" ht="14.25" customHeight="1">
      <c r="E817" s="55"/>
    </row>
    <row r="818" ht="14.25" customHeight="1">
      <c r="E818" s="55"/>
    </row>
    <row r="819" ht="14.25" customHeight="1">
      <c r="E819" s="55"/>
    </row>
    <row r="820" ht="14.25" customHeight="1">
      <c r="E820" s="55"/>
    </row>
    <row r="821" ht="14.25" customHeight="1">
      <c r="E821" s="55"/>
    </row>
    <row r="822" ht="14.25" customHeight="1">
      <c r="E822" s="55"/>
    </row>
    <row r="823" ht="14.25" customHeight="1">
      <c r="E823" s="55"/>
    </row>
    <row r="824" ht="14.25" customHeight="1">
      <c r="E824" s="55"/>
    </row>
    <row r="825" ht="14.25" customHeight="1">
      <c r="E825" s="55"/>
    </row>
    <row r="826" ht="14.25" customHeight="1">
      <c r="E826" s="55"/>
    </row>
    <row r="827" ht="14.25" customHeight="1">
      <c r="E827" s="55"/>
    </row>
    <row r="828" ht="14.25" customHeight="1">
      <c r="E828" s="55"/>
    </row>
    <row r="829" ht="14.25" customHeight="1">
      <c r="E829" s="55"/>
    </row>
    <row r="830" ht="14.25" customHeight="1">
      <c r="E830" s="55"/>
    </row>
    <row r="831" ht="14.25" customHeight="1">
      <c r="E831" s="55"/>
    </row>
    <row r="832" ht="14.25" customHeight="1">
      <c r="E832" s="55"/>
    </row>
    <row r="833" ht="14.25" customHeight="1">
      <c r="E833" s="55"/>
    </row>
    <row r="834" ht="14.25" customHeight="1">
      <c r="E834" s="55"/>
    </row>
    <row r="835" ht="14.25" customHeight="1">
      <c r="E835" s="55"/>
    </row>
    <row r="836" ht="14.25" customHeight="1">
      <c r="E836" s="55"/>
    </row>
    <row r="837" ht="14.25" customHeight="1">
      <c r="E837" s="55"/>
    </row>
    <row r="838" ht="14.25" customHeight="1">
      <c r="E838" s="55"/>
    </row>
    <row r="839" ht="14.25" customHeight="1">
      <c r="E839" s="55"/>
    </row>
    <row r="840" ht="14.25" customHeight="1">
      <c r="E840" s="55"/>
    </row>
    <row r="841" ht="14.25" customHeight="1">
      <c r="E841" s="55"/>
    </row>
    <row r="842" ht="14.25" customHeight="1">
      <c r="E842" s="55"/>
    </row>
    <row r="843" ht="14.25" customHeight="1">
      <c r="E843" s="55"/>
    </row>
    <row r="844" ht="14.25" customHeight="1">
      <c r="E844" s="55"/>
    </row>
    <row r="845" ht="14.25" customHeight="1">
      <c r="E845" s="55"/>
    </row>
    <row r="846" ht="14.25" customHeight="1">
      <c r="E846" s="55"/>
    </row>
    <row r="847" ht="14.25" customHeight="1">
      <c r="E847" s="55"/>
    </row>
    <row r="848" ht="14.25" customHeight="1">
      <c r="E848" s="55"/>
    </row>
    <row r="849" ht="14.25" customHeight="1">
      <c r="E849" s="55"/>
    </row>
    <row r="850" ht="14.25" customHeight="1">
      <c r="E850" s="55"/>
    </row>
    <row r="851" ht="14.25" customHeight="1">
      <c r="E851" s="55"/>
    </row>
    <row r="852" ht="14.25" customHeight="1">
      <c r="E852" s="55"/>
    </row>
    <row r="853" ht="14.25" customHeight="1">
      <c r="E853" s="55"/>
    </row>
    <row r="854" ht="14.25" customHeight="1">
      <c r="E854" s="55"/>
    </row>
    <row r="855" ht="14.25" customHeight="1">
      <c r="E855" s="55"/>
    </row>
    <row r="856" ht="14.25" customHeight="1">
      <c r="E856" s="55"/>
    </row>
    <row r="857" ht="14.25" customHeight="1">
      <c r="E857" s="55"/>
    </row>
    <row r="858" ht="14.25" customHeight="1">
      <c r="E858" s="55"/>
    </row>
    <row r="859" ht="14.25" customHeight="1">
      <c r="E859" s="55"/>
    </row>
    <row r="860" ht="14.25" customHeight="1">
      <c r="E860" s="55"/>
    </row>
    <row r="861" ht="14.25" customHeight="1">
      <c r="E861" s="55"/>
    </row>
    <row r="862" ht="14.25" customHeight="1">
      <c r="E862" s="55"/>
    </row>
    <row r="863" ht="14.25" customHeight="1">
      <c r="E863" s="55"/>
    </row>
    <row r="864" ht="14.25" customHeight="1">
      <c r="E864" s="55"/>
    </row>
    <row r="865" ht="14.25" customHeight="1">
      <c r="E865" s="55"/>
    </row>
    <row r="866" ht="14.25" customHeight="1">
      <c r="E866" s="55"/>
    </row>
    <row r="867" ht="14.25" customHeight="1">
      <c r="E867" s="55"/>
    </row>
    <row r="868" ht="14.25" customHeight="1">
      <c r="E868" s="55"/>
    </row>
    <row r="869" ht="14.25" customHeight="1">
      <c r="E869" s="55"/>
    </row>
    <row r="870" ht="14.25" customHeight="1">
      <c r="E870" s="55"/>
    </row>
    <row r="871" ht="14.25" customHeight="1">
      <c r="E871" s="55"/>
    </row>
    <row r="872" ht="14.25" customHeight="1">
      <c r="E872" s="55"/>
    </row>
    <row r="873" ht="14.25" customHeight="1">
      <c r="E873" s="55"/>
    </row>
    <row r="874" ht="14.25" customHeight="1">
      <c r="E874" s="55"/>
    </row>
    <row r="875" ht="14.25" customHeight="1">
      <c r="E875" s="55"/>
    </row>
    <row r="876" ht="14.25" customHeight="1">
      <c r="E876" s="55"/>
    </row>
    <row r="877" ht="14.25" customHeight="1">
      <c r="E877" s="55"/>
    </row>
    <row r="878" ht="14.25" customHeight="1">
      <c r="E878" s="55"/>
    </row>
    <row r="879" ht="14.25" customHeight="1">
      <c r="E879" s="55"/>
    </row>
    <row r="880" ht="14.25" customHeight="1">
      <c r="E880" s="55"/>
    </row>
    <row r="881" ht="14.25" customHeight="1">
      <c r="E881" s="55"/>
    </row>
    <row r="882" ht="14.25" customHeight="1">
      <c r="E882" s="55"/>
    </row>
    <row r="883" ht="14.25" customHeight="1">
      <c r="E883" s="55"/>
    </row>
    <row r="884" ht="14.25" customHeight="1">
      <c r="E884" s="55"/>
    </row>
    <row r="885" ht="14.25" customHeight="1">
      <c r="E885" s="55"/>
    </row>
    <row r="886" ht="14.25" customHeight="1">
      <c r="E886" s="55"/>
    </row>
    <row r="887" ht="14.25" customHeight="1">
      <c r="E887" s="55"/>
    </row>
    <row r="888" ht="14.25" customHeight="1">
      <c r="E888" s="55"/>
    </row>
    <row r="889" ht="14.25" customHeight="1">
      <c r="E889" s="55"/>
    </row>
    <row r="890" ht="14.25" customHeight="1">
      <c r="E890" s="55"/>
    </row>
    <row r="891" ht="14.25" customHeight="1">
      <c r="E891" s="55"/>
    </row>
    <row r="892" ht="14.25" customHeight="1">
      <c r="E892" s="55"/>
    </row>
    <row r="893" ht="14.25" customHeight="1">
      <c r="E893" s="55"/>
    </row>
    <row r="894" ht="14.25" customHeight="1">
      <c r="E894" s="55"/>
    </row>
    <row r="895" ht="14.25" customHeight="1">
      <c r="E895" s="55"/>
    </row>
    <row r="896" ht="14.25" customHeight="1">
      <c r="E896" s="55"/>
    </row>
    <row r="897" ht="14.25" customHeight="1">
      <c r="E897" s="55"/>
    </row>
    <row r="898" ht="14.25" customHeight="1">
      <c r="E898" s="55"/>
    </row>
    <row r="899" ht="14.25" customHeight="1">
      <c r="E899" s="55"/>
    </row>
    <row r="900" ht="14.25" customHeight="1">
      <c r="E900" s="55"/>
    </row>
    <row r="901" ht="14.25" customHeight="1">
      <c r="E901" s="55"/>
    </row>
    <row r="902" ht="14.25" customHeight="1">
      <c r="E902" s="55"/>
    </row>
    <row r="903" ht="14.25" customHeight="1">
      <c r="E903" s="55"/>
    </row>
    <row r="904" ht="14.25" customHeight="1">
      <c r="E904" s="55"/>
    </row>
    <row r="905" ht="14.25" customHeight="1">
      <c r="E905" s="55"/>
    </row>
    <row r="906" ht="14.25" customHeight="1">
      <c r="E906" s="55"/>
    </row>
    <row r="907" ht="14.25" customHeight="1">
      <c r="E907" s="55"/>
    </row>
    <row r="908" ht="14.25" customHeight="1">
      <c r="E908" s="55"/>
    </row>
    <row r="909" ht="14.25" customHeight="1">
      <c r="E909" s="55"/>
    </row>
    <row r="910" ht="14.25" customHeight="1">
      <c r="E910" s="55"/>
    </row>
    <row r="911" ht="14.25" customHeight="1">
      <c r="E911" s="55"/>
    </row>
    <row r="912" ht="14.25" customHeight="1">
      <c r="E912" s="55"/>
    </row>
    <row r="913" ht="14.25" customHeight="1">
      <c r="E913" s="55"/>
    </row>
    <row r="914" ht="14.25" customHeight="1">
      <c r="E914" s="55"/>
    </row>
    <row r="915" ht="14.25" customHeight="1">
      <c r="E915" s="55"/>
    </row>
    <row r="916" ht="14.25" customHeight="1">
      <c r="E916" s="55"/>
    </row>
    <row r="917" ht="14.25" customHeight="1">
      <c r="E917" s="55"/>
    </row>
    <row r="918" ht="14.25" customHeight="1">
      <c r="E918" s="55"/>
    </row>
    <row r="919" ht="14.25" customHeight="1">
      <c r="E919" s="55"/>
    </row>
    <row r="920" ht="14.25" customHeight="1">
      <c r="E920" s="55"/>
    </row>
    <row r="921" ht="14.25" customHeight="1">
      <c r="E921" s="55"/>
    </row>
    <row r="922" ht="14.25" customHeight="1">
      <c r="E922" s="55"/>
    </row>
    <row r="923" ht="14.25" customHeight="1">
      <c r="E923" s="55"/>
    </row>
    <row r="924" ht="14.25" customHeight="1">
      <c r="E924" s="55"/>
    </row>
    <row r="925" ht="14.25" customHeight="1">
      <c r="E925" s="55"/>
    </row>
    <row r="926" ht="14.25" customHeight="1">
      <c r="E926" s="55"/>
    </row>
    <row r="927" ht="14.25" customHeight="1">
      <c r="E927" s="55"/>
    </row>
    <row r="928" ht="14.25" customHeight="1">
      <c r="E928" s="55"/>
    </row>
    <row r="929" ht="14.25" customHeight="1">
      <c r="E929" s="55"/>
    </row>
    <row r="930" ht="14.25" customHeight="1">
      <c r="E930" s="55"/>
    </row>
    <row r="931" ht="14.25" customHeight="1">
      <c r="E931" s="55"/>
    </row>
    <row r="932" ht="14.25" customHeight="1">
      <c r="E932" s="55"/>
    </row>
    <row r="933" ht="14.25" customHeight="1">
      <c r="E933" s="55"/>
    </row>
    <row r="934" ht="14.25" customHeight="1">
      <c r="E934" s="55"/>
    </row>
    <row r="935" ht="14.25" customHeight="1">
      <c r="E935" s="55"/>
    </row>
    <row r="936" ht="14.25" customHeight="1">
      <c r="E936" s="55"/>
    </row>
    <row r="937" ht="14.25" customHeight="1">
      <c r="E937" s="55"/>
    </row>
    <row r="938" ht="14.25" customHeight="1">
      <c r="E938" s="55"/>
    </row>
    <row r="939" ht="14.25" customHeight="1">
      <c r="E939" s="55"/>
    </row>
    <row r="940" ht="14.25" customHeight="1">
      <c r="E940" s="55"/>
    </row>
    <row r="941" ht="14.25" customHeight="1">
      <c r="E941" s="55"/>
    </row>
    <row r="942" ht="14.25" customHeight="1">
      <c r="E942" s="55"/>
    </row>
    <row r="943" ht="14.25" customHeight="1">
      <c r="E943" s="55"/>
    </row>
    <row r="944" ht="14.25" customHeight="1">
      <c r="E944" s="55"/>
    </row>
    <row r="945" ht="14.25" customHeight="1">
      <c r="E945" s="55"/>
    </row>
    <row r="946" ht="14.25" customHeight="1">
      <c r="E946" s="55"/>
    </row>
    <row r="947" ht="14.25" customHeight="1">
      <c r="E947" s="55"/>
    </row>
    <row r="948" ht="14.25" customHeight="1">
      <c r="E948" s="55"/>
    </row>
    <row r="949" ht="14.25" customHeight="1">
      <c r="E949" s="55"/>
    </row>
    <row r="950" ht="14.25" customHeight="1">
      <c r="E950" s="55"/>
    </row>
    <row r="951" ht="14.25" customHeight="1">
      <c r="E951" s="55"/>
    </row>
    <row r="952" ht="14.25" customHeight="1">
      <c r="E952" s="55"/>
    </row>
    <row r="953" ht="14.25" customHeight="1">
      <c r="E953" s="55"/>
    </row>
    <row r="954" ht="14.25" customHeight="1">
      <c r="E954" s="55"/>
    </row>
    <row r="955" ht="14.25" customHeight="1">
      <c r="E955" s="55"/>
    </row>
    <row r="956" ht="14.25" customHeight="1">
      <c r="E956" s="55"/>
    </row>
    <row r="957" ht="14.25" customHeight="1">
      <c r="E957" s="55"/>
    </row>
    <row r="958" ht="14.25" customHeight="1">
      <c r="E958" s="55"/>
    </row>
    <row r="959" ht="14.25" customHeight="1">
      <c r="E959" s="55"/>
    </row>
    <row r="960" ht="14.25" customHeight="1">
      <c r="E960" s="55"/>
    </row>
    <row r="961" ht="14.25" customHeight="1">
      <c r="E961" s="55"/>
    </row>
    <row r="962" ht="14.25" customHeight="1">
      <c r="E962" s="55"/>
    </row>
    <row r="963" ht="14.25" customHeight="1">
      <c r="E963" s="55"/>
    </row>
    <row r="964" ht="14.25" customHeight="1">
      <c r="E964" s="55"/>
    </row>
    <row r="965" ht="14.25" customHeight="1">
      <c r="E965" s="55"/>
    </row>
    <row r="966" ht="14.25" customHeight="1">
      <c r="E966" s="55"/>
    </row>
    <row r="967" ht="14.25" customHeight="1">
      <c r="E967" s="55"/>
    </row>
    <row r="968" ht="14.25" customHeight="1">
      <c r="E968" s="55"/>
    </row>
    <row r="969" ht="14.25" customHeight="1">
      <c r="E969" s="55"/>
    </row>
    <row r="970" ht="14.25" customHeight="1">
      <c r="E970" s="55"/>
    </row>
    <row r="971" ht="14.25" customHeight="1">
      <c r="E971" s="55"/>
    </row>
    <row r="972" ht="14.25" customHeight="1">
      <c r="E972" s="55"/>
    </row>
    <row r="973" ht="14.25" customHeight="1">
      <c r="E973" s="55"/>
    </row>
    <row r="974" ht="14.25" customHeight="1">
      <c r="E974" s="55"/>
    </row>
    <row r="975" ht="14.25" customHeight="1">
      <c r="E975" s="55"/>
    </row>
    <row r="976" ht="14.25" customHeight="1">
      <c r="E976" s="55"/>
    </row>
    <row r="977" ht="14.25" customHeight="1">
      <c r="E977" s="55"/>
    </row>
    <row r="978" ht="14.25" customHeight="1">
      <c r="E978" s="55"/>
    </row>
    <row r="979" ht="14.25" customHeight="1">
      <c r="E979" s="55"/>
    </row>
    <row r="980" ht="14.25" customHeight="1">
      <c r="E980" s="55"/>
    </row>
    <row r="981" ht="14.25" customHeight="1">
      <c r="E981" s="55"/>
    </row>
    <row r="982" ht="14.25" customHeight="1">
      <c r="E982" s="55"/>
    </row>
    <row r="983" ht="14.25" customHeight="1">
      <c r="E983" s="55"/>
    </row>
    <row r="984" ht="14.25" customHeight="1">
      <c r="E984" s="55"/>
    </row>
    <row r="985" ht="14.25" customHeight="1">
      <c r="E985" s="55"/>
    </row>
    <row r="986" ht="14.25" customHeight="1">
      <c r="E986" s="55"/>
    </row>
    <row r="987" ht="14.25" customHeight="1">
      <c r="E987" s="55"/>
    </row>
    <row r="988" ht="14.25" customHeight="1">
      <c r="E988" s="55"/>
    </row>
    <row r="989" ht="14.25" customHeight="1">
      <c r="E989" s="55"/>
    </row>
    <row r="990" ht="14.25" customHeight="1">
      <c r="E990" s="55"/>
    </row>
    <row r="991" ht="14.25" customHeight="1">
      <c r="E991" s="55"/>
    </row>
    <row r="992" ht="14.25" customHeight="1">
      <c r="E992" s="55"/>
    </row>
    <row r="993" ht="14.25" customHeight="1">
      <c r="E993" s="55"/>
    </row>
    <row r="994" ht="14.25" customHeight="1">
      <c r="E994" s="55"/>
    </row>
    <row r="995" ht="14.25" customHeight="1">
      <c r="E995" s="55"/>
    </row>
    <row r="996" ht="14.25" customHeight="1">
      <c r="E996" s="55"/>
    </row>
    <row r="997" ht="14.25" customHeight="1">
      <c r="E997" s="55"/>
    </row>
    <row r="998" ht="14.25" customHeight="1">
      <c r="E998" s="55"/>
    </row>
    <row r="999" ht="14.25" customHeight="1">
      <c r="E999" s="55"/>
    </row>
    <row r="1000" ht="14.25" customHeight="1">
      <c r="E1000" s="55"/>
    </row>
  </sheetData>
  <autoFilter ref="$A$2:$H$30"/>
  <printOptions/>
  <pageMargins bottom="0.75" footer="0.0" header="0.0" left="0.7" right="0.7" top="0.75"/>
  <pageSetup orientation="landscape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4.43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  <c r="E1" s="55"/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210" t="s">
        <v>1015</v>
      </c>
      <c r="C3" s="9" t="s">
        <v>103</v>
      </c>
      <c r="D3" s="9" t="s">
        <v>1016</v>
      </c>
      <c r="E3" s="35">
        <v>22.213760000000008</v>
      </c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61" t="s">
        <v>1017</v>
      </c>
      <c r="C4" s="9" t="s">
        <v>103</v>
      </c>
      <c r="D4" s="9" t="s">
        <v>104</v>
      </c>
      <c r="E4" s="35">
        <v>64.0744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91" t="s">
        <v>1019</v>
      </c>
      <c r="C5" s="9" t="s">
        <v>103</v>
      </c>
      <c r="D5" s="9" t="s">
        <v>1016</v>
      </c>
      <c r="E5" s="35">
        <v>25.982340000000004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91" t="s">
        <v>1018</v>
      </c>
      <c r="C6" s="9" t="s">
        <v>1020</v>
      </c>
      <c r="D6" s="9" t="s">
        <v>104</v>
      </c>
      <c r="E6" s="35">
        <v>125.416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91" t="s">
        <v>1021</v>
      </c>
      <c r="C7" s="9" t="s">
        <v>16</v>
      </c>
      <c r="D7" s="9" t="s">
        <v>1016</v>
      </c>
      <c r="E7" s="211">
        <v>109.85978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91" t="s">
        <v>1022</v>
      </c>
      <c r="C8" s="9" t="s">
        <v>1023</v>
      </c>
      <c r="D8" s="9" t="s">
        <v>104</v>
      </c>
      <c r="E8" s="35">
        <v>106.77562</v>
      </c>
      <c r="F8" s="36"/>
      <c r="G8" s="12"/>
      <c r="H8" s="13"/>
      <c r="I8" s="14"/>
      <c r="J8" s="15"/>
      <c r="K8" s="5"/>
      <c r="P8" s="19"/>
    </row>
    <row r="9" ht="14.25" customHeight="1">
      <c r="A9" s="7" t="s">
        <v>32</v>
      </c>
      <c r="B9" s="49"/>
      <c r="C9" s="9"/>
      <c r="D9" s="9"/>
      <c r="E9" s="10"/>
      <c r="F9" s="36"/>
      <c r="G9" s="12"/>
      <c r="H9" s="13"/>
      <c r="I9" s="14"/>
      <c r="J9" s="15"/>
      <c r="K9" s="5"/>
      <c r="P9" s="19"/>
    </row>
    <row r="10" ht="14.25" customHeight="1">
      <c r="A10" s="7" t="s">
        <v>34</v>
      </c>
      <c r="C10" s="9"/>
      <c r="D10" s="9"/>
      <c r="E10" s="10"/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49"/>
      <c r="C11" s="9"/>
      <c r="D11" s="9"/>
      <c r="E11" s="92"/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206"/>
      <c r="C12" s="9"/>
      <c r="D12" s="9"/>
      <c r="E12" s="10"/>
      <c r="F12" s="36"/>
      <c r="G12" s="12"/>
      <c r="H12" s="13"/>
      <c r="I12" s="14"/>
      <c r="J12" s="15"/>
      <c r="K12" s="5"/>
      <c r="N12" s="17"/>
      <c r="P12" s="19"/>
    </row>
    <row r="13" ht="14.25" customHeight="1">
      <c r="A13" s="7" t="s">
        <v>43</v>
      </c>
      <c r="B13" s="49"/>
      <c r="C13" s="9"/>
      <c r="D13" s="9"/>
      <c r="E13" s="10"/>
      <c r="F13" s="36"/>
      <c r="G13" s="12"/>
      <c r="H13" s="13"/>
      <c r="I13" s="14"/>
      <c r="J13" s="15"/>
      <c r="N13" s="17"/>
      <c r="P13" s="19"/>
    </row>
    <row r="14" ht="14.25" customHeight="1">
      <c r="A14" s="7" t="s">
        <v>46</v>
      </c>
      <c r="C14" s="9"/>
      <c r="D14" s="9"/>
      <c r="E14" s="205"/>
      <c r="F14" s="36"/>
      <c r="G14" s="20"/>
      <c r="H14" s="13"/>
      <c r="I14" s="14"/>
      <c r="J14" s="15"/>
      <c r="N14" s="17"/>
      <c r="P14" s="19"/>
    </row>
    <row r="15" ht="14.25" customHeight="1">
      <c r="A15" s="7" t="s">
        <v>50</v>
      </c>
      <c r="B15" s="49"/>
      <c r="C15" s="9"/>
      <c r="D15" s="9"/>
      <c r="E15" s="10"/>
      <c r="F15" s="36"/>
      <c r="G15" s="12"/>
      <c r="H15" s="13"/>
      <c r="I15" s="14"/>
      <c r="J15" s="15"/>
      <c r="N15" s="17"/>
    </row>
    <row r="16" ht="14.25" customHeight="1">
      <c r="A16" s="7" t="s">
        <v>52</v>
      </c>
      <c r="B16" s="49"/>
      <c r="C16" s="9"/>
      <c r="D16" s="9"/>
      <c r="E16" s="10"/>
      <c r="F16" s="36"/>
      <c r="G16" s="12"/>
      <c r="H16" s="13"/>
      <c r="I16" s="14"/>
      <c r="J16" s="15"/>
      <c r="N16" s="17"/>
    </row>
    <row r="17" ht="14.25" customHeight="1">
      <c r="A17" s="7" t="s">
        <v>54</v>
      </c>
      <c r="B17" s="49"/>
      <c r="C17" s="9"/>
      <c r="D17" s="9"/>
      <c r="E17" s="10"/>
      <c r="F17" s="36"/>
      <c r="G17" s="20"/>
      <c r="H17" s="13"/>
      <c r="I17" s="14"/>
      <c r="J17" s="15"/>
      <c r="N17" s="17"/>
    </row>
    <row r="18" ht="14.25" customHeight="1">
      <c r="A18" s="7" t="s">
        <v>56</v>
      </c>
      <c r="B18" s="49"/>
      <c r="C18" s="9"/>
      <c r="D18" s="9"/>
      <c r="E18" s="207"/>
      <c r="F18" s="36"/>
      <c r="G18" s="20"/>
      <c r="H18" s="13"/>
      <c r="I18" s="14"/>
      <c r="J18" s="15"/>
      <c r="N18" s="17"/>
    </row>
    <row r="19" ht="14.25" customHeight="1">
      <c r="A19" s="7" t="s">
        <v>57</v>
      </c>
      <c r="B19" s="49"/>
      <c r="C19" s="9"/>
      <c r="D19" s="9"/>
      <c r="E19" s="10"/>
      <c r="F19" s="36"/>
      <c r="G19" s="12"/>
      <c r="H19" s="13"/>
      <c r="I19" s="14"/>
      <c r="J19" s="15"/>
      <c r="N19" s="17"/>
    </row>
    <row r="20" ht="14.25" customHeight="1">
      <c r="A20" s="7" t="s">
        <v>60</v>
      </c>
      <c r="B20" s="49"/>
      <c r="C20" s="9"/>
      <c r="D20" s="9"/>
      <c r="E20" s="10"/>
      <c r="F20" s="36"/>
      <c r="G20" s="12"/>
      <c r="H20" s="13"/>
      <c r="I20" s="14"/>
      <c r="J20" s="15"/>
      <c r="N20" s="17"/>
    </row>
    <row r="21" ht="14.25" customHeight="1">
      <c r="A21" s="7" t="s">
        <v>63</v>
      </c>
      <c r="C21" s="9"/>
      <c r="D21" s="9"/>
      <c r="E21" s="10"/>
      <c r="F21" s="36"/>
      <c r="G21" s="12"/>
      <c r="H21" s="13"/>
      <c r="I21" s="14"/>
      <c r="J21" s="15"/>
      <c r="N21" s="17"/>
    </row>
    <row r="22" ht="14.25" customHeight="1">
      <c r="A22" s="7" t="s">
        <v>66</v>
      </c>
      <c r="B22" s="49"/>
      <c r="C22" s="9"/>
      <c r="D22" s="9"/>
      <c r="E22" s="10"/>
      <c r="F22" s="12"/>
      <c r="G22" s="12"/>
      <c r="H22" s="13"/>
      <c r="I22" s="14"/>
      <c r="J22" s="15"/>
      <c r="N22" s="17"/>
    </row>
    <row r="23" ht="14.25" customHeight="1">
      <c r="A23" s="7" t="s">
        <v>68</v>
      </c>
      <c r="B23" s="49"/>
      <c r="C23" s="9"/>
      <c r="D23" s="7"/>
      <c r="E23" s="10"/>
      <c r="F23" s="36"/>
      <c r="G23" s="20"/>
      <c r="H23" s="13"/>
      <c r="I23" s="14"/>
      <c r="J23" s="15"/>
      <c r="N23" s="17"/>
    </row>
    <row r="24" ht="14.25" customHeight="1">
      <c r="A24" s="7" t="s">
        <v>70</v>
      </c>
      <c r="B24" s="49"/>
      <c r="C24" s="9"/>
      <c r="D24" s="9"/>
      <c r="E24" s="10"/>
      <c r="F24" s="12"/>
      <c r="G24" s="12"/>
      <c r="H24" s="13"/>
      <c r="I24" s="14"/>
      <c r="J24" s="15"/>
      <c r="N24" s="17"/>
    </row>
    <row r="25" ht="14.25" customHeight="1">
      <c r="A25" s="7" t="s">
        <v>71</v>
      </c>
      <c r="B25" s="49"/>
      <c r="C25" s="9"/>
      <c r="D25" s="7"/>
      <c r="E25" s="10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/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/>
      <c r="H29" s="13"/>
      <c r="I29" s="14"/>
      <c r="N29" s="17"/>
    </row>
    <row r="30" ht="14.25" customHeight="1">
      <c r="E30" s="55">
        <f>SUM(E3:E29)*1.21</f>
        <v>549.729499</v>
      </c>
      <c r="N30" s="17"/>
    </row>
    <row r="31" ht="14.25" customHeight="1">
      <c r="B31" s="28"/>
      <c r="D31" s="29"/>
      <c r="E31" s="55"/>
      <c r="N31" s="17"/>
    </row>
    <row r="32" ht="14.25" customHeight="1">
      <c r="B32" s="28"/>
      <c r="D32" s="28"/>
      <c r="E32" s="55"/>
      <c r="N32" s="17"/>
    </row>
    <row r="33" ht="14.25" customHeight="1">
      <c r="B33" s="28"/>
      <c r="D33" s="29"/>
      <c r="E33" s="55"/>
      <c r="N33" s="17"/>
    </row>
    <row r="34" ht="14.25" customHeight="1">
      <c r="B34" s="28"/>
      <c r="D34" s="28"/>
      <c r="E34" s="55"/>
      <c r="N34" s="17"/>
    </row>
    <row r="35" ht="14.25" customHeight="1">
      <c r="B35" s="28" t="s">
        <v>89</v>
      </c>
      <c r="D35" s="29">
        <v>3.0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2.0</v>
      </c>
      <c r="N37" s="17"/>
    </row>
    <row r="38" ht="14.25" customHeight="1">
      <c r="B38" s="28" t="s">
        <v>92</v>
      </c>
      <c r="D38" s="30">
        <f>+D37*D36*D35</f>
        <v>6</v>
      </c>
      <c r="I38" s="6">
        <f>3600/(21/2)</f>
        <v>342.8571429</v>
      </c>
      <c r="N38" s="17"/>
    </row>
    <row r="39" ht="14.25" customHeight="1">
      <c r="B39" s="28" t="s">
        <v>93</v>
      </c>
      <c r="D39" s="30">
        <f>+D38*3600</f>
        <v>21600</v>
      </c>
      <c r="N39" s="17"/>
    </row>
    <row r="40" ht="14.25" customHeight="1">
      <c r="B40" s="28" t="s">
        <v>4</v>
      </c>
      <c r="D40" s="31">
        <f>E30</f>
        <v>549.729499</v>
      </c>
    </row>
    <row r="41" ht="14.25" customHeight="1">
      <c r="B41" s="28" t="s">
        <v>94</v>
      </c>
      <c r="D41" s="32">
        <f>+D39/D40</f>
        <v>39.29205189</v>
      </c>
      <c r="E41" s="28" t="s">
        <v>95</v>
      </c>
      <c r="F41" s="6">
        <f>D41*0.9</f>
        <v>35.3628467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317.7</v>
      </c>
    </row>
    <row r="46" ht="14.25" customHeight="1">
      <c r="B46" s="28" t="s">
        <v>95</v>
      </c>
      <c r="D46" s="33">
        <f>+D39/D45</f>
        <v>67.98866856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57.79036827</v>
      </c>
    </row>
    <row r="49" ht="14.25" customHeight="1">
      <c r="E49" s="55"/>
    </row>
    <row r="50" ht="14.25" customHeight="1">
      <c r="E50" s="55"/>
    </row>
    <row r="51" ht="14.25" customHeight="1">
      <c r="E51" s="55"/>
    </row>
    <row r="52" ht="14.25" customHeight="1">
      <c r="E52" s="55"/>
    </row>
    <row r="53" ht="14.25" customHeight="1">
      <c r="E53" s="55"/>
    </row>
    <row r="54" ht="14.25" customHeight="1">
      <c r="E54" s="55"/>
    </row>
    <row r="55" ht="14.25" customHeight="1">
      <c r="E55" s="55"/>
    </row>
    <row r="56" ht="14.25" customHeight="1">
      <c r="E56" s="55"/>
    </row>
    <row r="57" ht="14.25" customHeight="1">
      <c r="E57" s="55"/>
    </row>
    <row r="58" ht="14.25" customHeight="1">
      <c r="E58" s="55"/>
    </row>
    <row r="59" ht="14.25" customHeight="1">
      <c r="E59" s="55"/>
    </row>
    <row r="60" ht="14.25" customHeight="1">
      <c r="E60" s="55"/>
    </row>
    <row r="61" ht="14.25" customHeight="1">
      <c r="E61" s="55"/>
    </row>
    <row r="62" ht="14.25" customHeight="1">
      <c r="E62" s="55"/>
    </row>
    <row r="63" ht="14.25" customHeight="1">
      <c r="E63" s="55"/>
    </row>
    <row r="64" ht="14.25" customHeight="1">
      <c r="E64" s="55"/>
    </row>
    <row r="65" ht="14.25" customHeight="1">
      <c r="E65" s="55"/>
    </row>
    <row r="66" ht="14.25" customHeight="1">
      <c r="E66" s="55"/>
    </row>
    <row r="67" ht="14.25" customHeight="1">
      <c r="E67" s="55"/>
    </row>
    <row r="68" ht="14.25" customHeight="1">
      <c r="E68" s="55"/>
    </row>
    <row r="69" ht="14.25" customHeight="1">
      <c r="E69" s="55"/>
    </row>
    <row r="70" ht="14.25" customHeight="1">
      <c r="E70" s="55"/>
    </row>
    <row r="71" ht="14.25" customHeight="1">
      <c r="E71" s="55"/>
    </row>
    <row r="72" ht="14.25" customHeight="1">
      <c r="E72" s="55"/>
    </row>
    <row r="73" ht="14.25" customHeight="1">
      <c r="E73" s="55"/>
    </row>
    <row r="74" ht="14.25" customHeight="1">
      <c r="E74" s="55"/>
    </row>
    <row r="75" ht="14.25" customHeight="1">
      <c r="E75" s="55"/>
    </row>
    <row r="76" ht="14.25" customHeight="1">
      <c r="E76" s="55"/>
    </row>
    <row r="77" ht="14.25" customHeight="1">
      <c r="E77" s="55"/>
    </row>
    <row r="78" ht="14.25" customHeight="1">
      <c r="E78" s="55"/>
    </row>
    <row r="79" ht="14.25" customHeight="1">
      <c r="E79" s="55"/>
    </row>
    <row r="80" ht="14.25" customHeight="1">
      <c r="E80" s="55"/>
    </row>
    <row r="81" ht="14.25" customHeight="1">
      <c r="E81" s="55"/>
    </row>
    <row r="82" ht="14.25" customHeight="1">
      <c r="E82" s="55"/>
    </row>
    <row r="83" ht="14.25" customHeight="1">
      <c r="E83" s="55"/>
    </row>
    <row r="84" ht="14.25" customHeight="1">
      <c r="E84" s="55"/>
    </row>
    <row r="85" ht="14.25" customHeight="1">
      <c r="E85" s="55"/>
    </row>
    <row r="86" ht="14.25" customHeight="1">
      <c r="E86" s="55"/>
    </row>
    <row r="87" ht="14.25" customHeight="1">
      <c r="E87" s="55"/>
    </row>
    <row r="88" ht="14.25" customHeight="1">
      <c r="E88" s="55"/>
    </row>
    <row r="89" ht="14.25" customHeight="1">
      <c r="E89" s="55"/>
    </row>
    <row r="90" ht="14.25" customHeight="1">
      <c r="E90" s="55"/>
    </row>
    <row r="91" ht="14.25" customHeight="1">
      <c r="E91" s="55"/>
    </row>
    <row r="92" ht="14.25" customHeight="1">
      <c r="E92" s="55"/>
    </row>
    <row r="93" ht="14.25" customHeight="1">
      <c r="E93" s="55"/>
    </row>
    <row r="94" ht="14.25" customHeight="1">
      <c r="E94" s="55"/>
    </row>
    <row r="95" ht="14.25" customHeight="1">
      <c r="E95" s="55"/>
    </row>
    <row r="96" ht="14.25" customHeight="1">
      <c r="E96" s="55"/>
    </row>
    <row r="97" ht="14.25" customHeight="1">
      <c r="E97" s="55"/>
    </row>
    <row r="98" ht="14.25" customHeight="1">
      <c r="E98" s="55"/>
    </row>
    <row r="99" ht="14.25" customHeight="1">
      <c r="E99" s="55"/>
    </row>
    <row r="100" ht="14.25" customHeight="1">
      <c r="E100" s="55"/>
    </row>
    <row r="101" ht="14.25" customHeight="1">
      <c r="E101" s="55"/>
    </row>
    <row r="102" ht="14.25" customHeight="1">
      <c r="E102" s="55"/>
    </row>
    <row r="103" ht="14.25" customHeight="1">
      <c r="E103" s="55"/>
    </row>
    <row r="104" ht="14.25" customHeight="1">
      <c r="E104" s="55"/>
    </row>
    <row r="105" ht="14.25" customHeight="1">
      <c r="E105" s="55"/>
    </row>
    <row r="106" ht="14.25" customHeight="1">
      <c r="E106" s="55"/>
    </row>
    <row r="107" ht="14.25" customHeight="1">
      <c r="E107" s="55"/>
    </row>
    <row r="108" ht="14.25" customHeight="1">
      <c r="E108" s="55"/>
    </row>
    <row r="109" ht="14.25" customHeight="1">
      <c r="E109" s="55"/>
    </row>
    <row r="110" ht="14.25" customHeight="1">
      <c r="E110" s="55"/>
    </row>
    <row r="111" ht="14.25" customHeight="1">
      <c r="E111" s="55"/>
    </row>
    <row r="112" ht="14.25" customHeight="1">
      <c r="E112" s="55"/>
    </row>
    <row r="113" ht="14.25" customHeight="1">
      <c r="E113" s="55"/>
    </row>
    <row r="114" ht="14.25" customHeight="1">
      <c r="E114" s="55"/>
    </row>
    <row r="115" ht="14.25" customHeight="1">
      <c r="E115" s="55"/>
    </row>
    <row r="116" ht="14.25" customHeight="1">
      <c r="E116" s="55"/>
    </row>
    <row r="117" ht="14.25" customHeight="1">
      <c r="E117" s="55"/>
    </row>
    <row r="118" ht="14.25" customHeight="1">
      <c r="E118" s="55"/>
    </row>
    <row r="119" ht="14.25" customHeight="1">
      <c r="E119" s="55"/>
    </row>
    <row r="120" ht="14.25" customHeight="1">
      <c r="E120" s="55"/>
    </row>
    <row r="121" ht="14.25" customHeight="1">
      <c r="E121" s="55"/>
    </row>
    <row r="122" ht="14.25" customHeight="1">
      <c r="E122" s="55"/>
    </row>
    <row r="123" ht="14.25" customHeight="1">
      <c r="E123" s="55"/>
    </row>
    <row r="124" ht="14.25" customHeight="1">
      <c r="E124" s="55"/>
    </row>
    <row r="125" ht="14.25" customHeight="1">
      <c r="E125" s="55"/>
    </row>
    <row r="126" ht="14.25" customHeight="1">
      <c r="E126" s="55"/>
    </row>
    <row r="127" ht="14.25" customHeight="1">
      <c r="E127" s="55"/>
    </row>
    <row r="128" ht="14.25" customHeight="1">
      <c r="E128" s="55"/>
    </row>
    <row r="129" ht="14.25" customHeight="1">
      <c r="E129" s="55"/>
    </row>
    <row r="130" ht="14.25" customHeight="1">
      <c r="E130" s="55"/>
    </row>
    <row r="131" ht="14.25" customHeight="1">
      <c r="E131" s="55"/>
    </row>
    <row r="132" ht="14.25" customHeight="1">
      <c r="E132" s="55"/>
    </row>
    <row r="133" ht="14.25" customHeight="1">
      <c r="E133" s="55"/>
    </row>
    <row r="134" ht="14.25" customHeight="1">
      <c r="E134" s="55"/>
    </row>
    <row r="135" ht="14.25" customHeight="1">
      <c r="E135" s="55"/>
    </row>
    <row r="136" ht="14.25" customHeight="1">
      <c r="E136" s="55"/>
    </row>
    <row r="137" ht="14.25" customHeight="1">
      <c r="E137" s="55"/>
    </row>
    <row r="138" ht="14.25" customHeight="1">
      <c r="E138" s="55"/>
    </row>
    <row r="139" ht="14.25" customHeight="1">
      <c r="E139" s="55"/>
    </row>
    <row r="140" ht="14.25" customHeight="1">
      <c r="E140" s="55"/>
    </row>
    <row r="141" ht="14.25" customHeight="1">
      <c r="E141" s="55"/>
    </row>
    <row r="142" ht="14.25" customHeight="1">
      <c r="E142" s="55"/>
    </row>
    <row r="143" ht="14.25" customHeight="1">
      <c r="E143" s="55"/>
    </row>
    <row r="144" ht="14.25" customHeight="1">
      <c r="E144" s="55"/>
    </row>
    <row r="145" ht="14.25" customHeight="1">
      <c r="E145" s="55"/>
    </row>
    <row r="146" ht="14.25" customHeight="1">
      <c r="E146" s="55"/>
    </row>
    <row r="147" ht="14.25" customHeight="1">
      <c r="E147" s="55"/>
    </row>
    <row r="148" ht="14.25" customHeight="1">
      <c r="E148" s="55"/>
    </row>
    <row r="149" ht="14.25" customHeight="1">
      <c r="E149" s="55"/>
    </row>
    <row r="150" ht="14.25" customHeight="1">
      <c r="E150" s="55"/>
    </row>
    <row r="151" ht="14.25" customHeight="1">
      <c r="E151" s="55"/>
    </row>
    <row r="152" ht="14.25" customHeight="1">
      <c r="E152" s="55"/>
    </row>
    <row r="153" ht="14.25" customHeight="1">
      <c r="E153" s="55"/>
    </row>
    <row r="154" ht="14.25" customHeight="1">
      <c r="E154" s="55"/>
    </row>
    <row r="155" ht="14.25" customHeight="1">
      <c r="E155" s="55"/>
    </row>
    <row r="156" ht="14.25" customHeight="1">
      <c r="E156" s="55"/>
    </row>
    <row r="157" ht="14.25" customHeight="1">
      <c r="E157" s="55"/>
    </row>
    <row r="158" ht="14.25" customHeight="1">
      <c r="E158" s="55"/>
    </row>
    <row r="159" ht="14.25" customHeight="1">
      <c r="E159" s="55"/>
    </row>
    <row r="160" ht="14.25" customHeight="1">
      <c r="E160" s="55"/>
    </row>
    <row r="161" ht="14.25" customHeight="1">
      <c r="E161" s="55"/>
    </row>
    <row r="162" ht="14.25" customHeight="1">
      <c r="E162" s="55"/>
    </row>
    <row r="163" ht="14.25" customHeight="1">
      <c r="E163" s="55"/>
    </row>
    <row r="164" ht="14.25" customHeight="1">
      <c r="E164" s="55"/>
    </row>
    <row r="165" ht="14.25" customHeight="1">
      <c r="E165" s="55"/>
    </row>
    <row r="166" ht="14.25" customHeight="1">
      <c r="E166" s="55"/>
    </row>
    <row r="167" ht="14.25" customHeight="1">
      <c r="E167" s="55"/>
    </row>
    <row r="168" ht="14.25" customHeight="1">
      <c r="E168" s="55"/>
    </row>
    <row r="169" ht="14.25" customHeight="1">
      <c r="E169" s="55"/>
    </row>
    <row r="170" ht="14.25" customHeight="1">
      <c r="E170" s="55"/>
    </row>
    <row r="171" ht="14.25" customHeight="1">
      <c r="E171" s="55"/>
    </row>
    <row r="172" ht="14.25" customHeight="1">
      <c r="E172" s="55"/>
    </row>
    <row r="173" ht="14.25" customHeight="1">
      <c r="E173" s="55"/>
    </row>
    <row r="174" ht="14.25" customHeight="1">
      <c r="E174" s="55"/>
    </row>
    <row r="175" ht="14.25" customHeight="1">
      <c r="E175" s="55"/>
    </row>
    <row r="176" ht="14.25" customHeight="1">
      <c r="E176" s="55"/>
    </row>
    <row r="177" ht="14.25" customHeight="1">
      <c r="E177" s="55"/>
    </row>
    <row r="178" ht="14.25" customHeight="1">
      <c r="E178" s="55"/>
    </row>
    <row r="179" ht="14.25" customHeight="1">
      <c r="E179" s="55"/>
    </row>
    <row r="180" ht="14.25" customHeight="1">
      <c r="E180" s="55"/>
    </row>
    <row r="181" ht="14.25" customHeight="1">
      <c r="E181" s="55"/>
    </row>
    <row r="182" ht="14.25" customHeight="1">
      <c r="E182" s="55"/>
    </row>
    <row r="183" ht="14.25" customHeight="1">
      <c r="E183" s="55"/>
    </row>
    <row r="184" ht="14.25" customHeight="1">
      <c r="E184" s="55"/>
    </row>
    <row r="185" ht="14.25" customHeight="1">
      <c r="E185" s="55"/>
    </row>
    <row r="186" ht="14.25" customHeight="1">
      <c r="E186" s="55"/>
    </row>
    <row r="187" ht="14.25" customHeight="1">
      <c r="E187" s="55"/>
    </row>
    <row r="188" ht="14.25" customHeight="1">
      <c r="E188" s="55"/>
    </row>
    <row r="189" ht="14.25" customHeight="1">
      <c r="E189" s="55"/>
    </row>
    <row r="190" ht="14.25" customHeight="1">
      <c r="E190" s="55"/>
    </row>
    <row r="191" ht="14.25" customHeight="1">
      <c r="E191" s="55"/>
    </row>
    <row r="192" ht="14.25" customHeight="1">
      <c r="E192" s="55"/>
    </row>
    <row r="193" ht="14.25" customHeight="1">
      <c r="E193" s="55"/>
    </row>
    <row r="194" ht="14.25" customHeight="1">
      <c r="E194" s="55"/>
    </row>
    <row r="195" ht="14.25" customHeight="1">
      <c r="E195" s="55"/>
    </row>
    <row r="196" ht="14.25" customHeight="1">
      <c r="E196" s="55"/>
    </row>
    <row r="197" ht="14.25" customHeight="1">
      <c r="E197" s="55"/>
    </row>
    <row r="198" ht="14.25" customHeight="1">
      <c r="E198" s="55"/>
    </row>
    <row r="199" ht="14.25" customHeight="1">
      <c r="E199" s="55"/>
    </row>
    <row r="200" ht="14.25" customHeight="1">
      <c r="E200" s="55"/>
    </row>
    <row r="201" ht="14.25" customHeight="1">
      <c r="E201" s="55"/>
    </row>
    <row r="202" ht="14.25" customHeight="1">
      <c r="E202" s="55"/>
    </row>
    <row r="203" ht="14.25" customHeight="1">
      <c r="E203" s="55"/>
    </row>
    <row r="204" ht="14.25" customHeight="1">
      <c r="E204" s="55"/>
    </row>
    <row r="205" ht="14.25" customHeight="1">
      <c r="E205" s="55"/>
    </row>
    <row r="206" ht="14.25" customHeight="1">
      <c r="E206" s="55"/>
    </row>
    <row r="207" ht="14.25" customHeight="1">
      <c r="E207" s="55"/>
    </row>
    <row r="208" ht="14.25" customHeight="1">
      <c r="E208" s="55"/>
    </row>
    <row r="209" ht="14.25" customHeight="1">
      <c r="E209" s="55"/>
    </row>
    <row r="210" ht="14.25" customHeight="1">
      <c r="E210" s="55"/>
    </row>
    <row r="211" ht="14.25" customHeight="1">
      <c r="E211" s="55"/>
    </row>
    <row r="212" ht="14.25" customHeight="1">
      <c r="E212" s="55"/>
    </row>
    <row r="213" ht="14.25" customHeight="1">
      <c r="E213" s="55"/>
    </row>
    <row r="214" ht="14.25" customHeight="1">
      <c r="E214" s="55"/>
    </row>
    <row r="215" ht="14.25" customHeight="1">
      <c r="E215" s="55"/>
    </row>
    <row r="216" ht="14.25" customHeight="1">
      <c r="E216" s="55"/>
    </row>
    <row r="217" ht="14.25" customHeight="1">
      <c r="E217" s="55"/>
    </row>
    <row r="218" ht="14.25" customHeight="1">
      <c r="E218" s="55"/>
    </row>
    <row r="219" ht="14.25" customHeight="1">
      <c r="E219" s="55"/>
    </row>
    <row r="220" ht="14.25" customHeight="1">
      <c r="E220" s="55"/>
    </row>
    <row r="221" ht="14.25" customHeight="1">
      <c r="E221" s="55"/>
    </row>
    <row r="222" ht="14.25" customHeight="1">
      <c r="E222" s="55"/>
    </row>
    <row r="223" ht="14.25" customHeight="1">
      <c r="E223" s="55"/>
    </row>
    <row r="224" ht="14.25" customHeight="1">
      <c r="E224" s="55"/>
    </row>
    <row r="225" ht="14.25" customHeight="1">
      <c r="E225" s="55"/>
    </row>
    <row r="226" ht="14.25" customHeight="1">
      <c r="E226" s="55"/>
    </row>
    <row r="227" ht="14.25" customHeight="1">
      <c r="E227" s="55"/>
    </row>
    <row r="228" ht="14.25" customHeight="1">
      <c r="E228" s="55"/>
    </row>
    <row r="229" ht="14.25" customHeight="1">
      <c r="E229" s="55"/>
    </row>
    <row r="230" ht="14.25" customHeight="1">
      <c r="E230" s="55"/>
    </row>
    <row r="231" ht="14.25" customHeight="1">
      <c r="E231" s="55"/>
    </row>
    <row r="232" ht="14.25" customHeight="1">
      <c r="E232" s="55"/>
    </row>
    <row r="233" ht="14.25" customHeight="1">
      <c r="E233" s="55"/>
    </row>
    <row r="234" ht="14.25" customHeight="1">
      <c r="E234" s="55"/>
    </row>
    <row r="235" ht="14.25" customHeight="1">
      <c r="E235" s="55"/>
    </row>
    <row r="236" ht="14.25" customHeight="1">
      <c r="E236" s="55"/>
    </row>
    <row r="237" ht="14.25" customHeight="1">
      <c r="E237" s="55"/>
    </row>
    <row r="238" ht="14.25" customHeight="1">
      <c r="E238" s="55"/>
    </row>
    <row r="239" ht="14.25" customHeight="1">
      <c r="E239" s="55"/>
    </row>
    <row r="240" ht="14.25" customHeight="1">
      <c r="E240" s="55"/>
    </row>
    <row r="241" ht="14.25" customHeight="1">
      <c r="E241" s="55"/>
    </row>
    <row r="242" ht="14.25" customHeight="1">
      <c r="E242" s="55"/>
    </row>
    <row r="243" ht="14.25" customHeight="1">
      <c r="E243" s="55"/>
    </row>
    <row r="244" ht="14.25" customHeight="1">
      <c r="E244" s="55"/>
    </row>
    <row r="245" ht="14.25" customHeight="1">
      <c r="E245" s="55"/>
    </row>
    <row r="246" ht="14.25" customHeight="1">
      <c r="E246" s="55"/>
    </row>
    <row r="247" ht="14.25" customHeight="1">
      <c r="E247" s="55"/>
    </row>
    <row r="248" ht="14.25" customHeight="1">
      <c r="E248" s="55"/>
    </row>
    <row r="249" ht="14.25" customHeight="1">
      <c r="E249" s="55"/>
    </row>
    <row r="250" ht="14.25" customHeight="1">
      <c r="E250" s="55"/>
    </row>
    <row r="251" ht="14.25" customHeight="1">
      <c r="E251" s="55"/>
    </row>
    <row r="252" ht="14.25" customHeight="1">
      <c r="E252" s="55"/>
    </row>
    <row r="253" ht="14.25" customHeight="1">
      <c r="E253" s="55"/>
    </row>
    <row r="254" ht="14.25" customHeight="1">
      <c r="E254" s="55"/>
    </row>
    <row r="255" ht="14.25" customHeight="1">
      <c r="E255" s="55"/>
    </row>
    <row r="256" ht="14.25" customHeight="1">
      <c r="E256" s="55"/>
    </row>
    <row r="257" ht="14.25" customHeight="1">
      <c r="E257" s="55"/>
    </row>
    <row r="258" ht="14.25" customHeight="1">
      <c r="E258" s="55"/>
    </row>
    <row r="259" ht="14.25" customHeight="1">
      <c r="E259" s="55"/>
    </row>
    <row r="260" ht="14.25" customHeight="1">
      <c r="E260" s="55"/>
    </row>
    <row r="261" ht="14.25" customHeight="1">
      <c r="E261" s="55"/>
    </row>
    <row r="262" ht="14.25" customHeight="1">
      <c r="E262" s="55"/>
    </row>
    <row r="263" ht="14.25" customHeight="1">
      <c r="E263" s="55"/>
    </row>
    <row r="264" ht="14.25" customHeight="1">
      <c r="E264" s="55"/>
    </row>
    <row r="265" ht="14.25" customHeight="1">
      <c r="E265" s="55"/>
    </row>
    <row r="266" ht="14.25" customHeight="1">
      <c r="E266" s="55"/>
    </row>
    <row r="267" ht="14.25" customHeight="1">
      <c r="E267" s="55"/>
    </row>
    <row r="268" ht="14.25" customHeight="1">
      <c r="E268" s="55"/>
    </row>
    <row r="269" ht="14.25" customHeight="1">
      <c r="E269" s="55"/>
    </row>
    <row r="270" ht="14.25" customHeight="1">
      <c r="E270" s="55"/>
    </row>
    <row r="271" ht="14.25" customHeight="1">
      <c r="E271" s="55"/>
    </row>
    <row r="272" ht="14.25" customHeight="1">
      <c r="E272" s="55"/>
    </row>
    <row r="273" ht="14.25" customHeight="1">
      <c r="E273" s="55"/>
    </row>
    <row r="274" ht="14.25" customHeight="1">
      <c r="E274" s="55"/>
    </row>
    <row r="275" ht="14.25" customHeight="1">
      <c r="E275" s="55"/>
    </row>
    <row r="276" ht="14.25" customHeight="1">
      <c r="E276" s="55"/>
    </row>
    <row r="277" ht="14.25" customHeight="1">
      <c r="E277" s="55"/>
    </row>
    <row r="278" ht="14.25" customHeight="1">
      <c r="E278" s="55"/>
    </row>
    <row r="279" ht="14.25" customHeight="1">
      <c r="E279" s="55"/>
    </row>
    <row r="280" ht="14.25" customHeight="1">
      <c r="E280" s="55"/>
    </row>
    <row r="281" ht="14.25" customHeight="1">
      <c r="E281" s="55"/>
    </row>
    <row r="282" ht="14.25" customHeight="1">
      <c r="E282" s="55"/>
    </row>
    <row r="283" ht="14.25" customHeight="1">
      <c r="E283" s="55"/>
    </row>
    <row r="284" ht="14.25" customHeight="1">
      <c r="E284" s="55"/>
    </row>
    <row r="285" ht="14.25" customHeight="1">
      <c r="E285" s="55"/>
    </row>
    <row r="286" ht="14.25" customHeight="1">
      <c r="E286" s="55"/>
    </row>
    <row r="287" ht="14.25" customHeight="1">
      <c r="E287" s="55"/>
    </row>
    <row r="288" ht="14.25" customHeight="1">
      <c r="E288" s="55"/>
    </row>
    <row r="289" ht="14.25" customHeight="1">
      <c r="E289" s="55"/>
    </row>
    <row r="290" ht="14.25" customHeight="1">
      <c r="E290" s="55"/>
    </row>
    <row r="291" ht="14.25" customHeight="1">
      <c r="E291" s="55"/>
    </row>
    <row r="292" ht="14.25" customHeight="1">
      <c r="E292" s="55"/>
    </row>
    <row r="293" ht="14.25" customHeight="1">
      <c r="E293" s="55"/>
    </row>
    <row r="294" ht="14.25" customHeight="1">
      <c r="E294" s="55"/>
    </row>
    <row r="295" ht="14.25" customHeight="1">
      <c r="E295" s="55"/>
    </row>
    <row r="296" ht="14.25" customHeight="1">
      <c r="E296" s="55"/>
    </row>
    <row r="297" ht="14.25" customHeight="1">
      <c r="E297" s="55"/>
    </row>
    <row r="298" ht="14.25" customHeight="1">
      <c r="E298" s="55"/>
    </row>
    <row r="299" ht="14.25" customHeight="1">
      <c r="E299" s="55"/>
    </row>
    <row r="300" ht="14.25" customHeight="1">
      <c r="E300" s="55"/>
    </row>
    <row r="301" ht="14.25" customHeight="1">
      <c r="E301" s="55"/>
    </row>
    <row r="302" ht="14.25" customHeight="1">
      <c r="E302" s="55"/>
    </row>
    <row r="303" ht="14.25" customHeight="1">
      <c r="E303" s="55"/>
    </row>
    <row r="304" ht="14.25" customHeight="1">
      <c r="E304" s="55"/>
    </row>
    <row r="305" ht="14.25" customHeight="1">
      <c r="E305" s="55"/>
    </row>
    <row r="306" ht="14.25" customHeight="1">
      <c r="E306" s="55"/>
    </row>
    <row r="307" ht="14.25" customHeight="1">
      <c r="E307" s="55"/>
    </row>
    <row r="308" ht="14.25" customHeight="1">
      <c r="E308" s="55"/>
    </row>
    <row r="309" ht="14.25" customHeight="1">
      <c r="E309" s="55"/>
    </row>
    <row r="310" ht="14.25" customHeight="1">
      <c r="E310" s="55"/>
    </row>
    <row r="311" ht="14.25" customHeight="1">
      <c r="E311" s="55"/>
    </row>
    <row r="312" ht="14.25" customHeight="1">
      <c r="E312" s="55"/>
    </row>
    <row r="313" ht="14.25" customHeight="1">
      <c r="E313" s="55"/>
    </row>
    <row r="314" ht="14.25" customHeight="1">
      <c r="E314" s="55"/>
    </row>
    <row r="315" ht="14.25" customHeight="1">
      <c r="E315" s="55"/>
    </row>
    <row r="316" ht="14.25" customHeight="1">
      <c r="E316" s="55"/>
    </row>
    <row r="317" ht="14.25" customHeight="1">
      <c r="E317" s="55"/>
    </row>
    <row r="318" ht="14.25" customHeight="1">
      <c r="E318" s="55"/>
    </row>
    <row r="319" ht="14.25" customHeight="1">
      <c r="E319" s="55"/>
    </row>
    <row r="320" ht="14.25" customHeight="1">
      <c r="E320" s="55"/>
    </row>
    <row r="321" ht="14.25" customHeight="1">
      <c r="E321" s="55"/>
    </row>
    <row r="322" ht="14.25" customHeight="1">
      <c r="E322" s="55"/>
    </row>
    <row r="323" ht="14.25" customHeight="1">
      <c r="E323" s="55"/>
    </row>
    <row r="324" ht="14.25" customHeight="1">
      <c r="E324" s="55"/>
    </row>
    <row r="325" ht="14.25" customHeight="1">
      <c r="E325" s="55"/>
    </row>
    <row r="326" ht="14.25" customHeight="1">
      <c r="E326" s="55"/>
    </row>
    <row r="327" ht="14.25" customHeight="1">
      <c r="E327" s="55"/>
    </row>
    <row r="328" ht="14.25" customHeight="1">
      <c r="E328" s="55"/>
    </row>
    <row r="329" ht="14.25" customHeight="1">
      <c r="E329" s="55"/>
    </row>
    <row r="330" ht="14.25" customHeight="1">
      <c r="E330" s="55"/>
    </row>
    <row r="331" ht="14.25" customHeight="1">
      <c r="E331" s="55"/>
    </row>
    <row r="332" ht="14.25" customHeight="1">
      <c r="E332" s="55"/>
    </row>
    <row r="333" ht="14.25" customHeight="1">
      <c r="E333" s="55"/>
    </row>
    <row r="334" ht="14.25" customHeight="1">
      <c r="E334" s="55"/>
    </row>
    <row r="335" ht="14.25" customHeight="1">
      <c r="E335" s="55"/>
    </row>
    <row r="336" ht="14.25" customHeight="1">
      <c r="E336" s="55"/>
    </row>
    <row r="337" ht="14.25" customHeight="1">
      <c r="E337" s="55"/>
    </row>
    <row r="338" ht="14.25" customHeight="1">
      <c r="E338" s="55"/>
    </row>
    <row r="339" ht="14.25" customHeight="1">
      <c r="E339" s="55"/>
    </row>
    <row r="340" ht="14.25" customHeight="1">
      <c r="E340" s="55"/>
    </row>
    <row r="341" ht="14.25" customHeight="1">
      <c r="E341" s="55"/>
    </row>
    <row r="342" ht="14.25" customHeight="1">
      <c r="E342" s="55"/>
    </row>
    <row r="343" ht="14.25" customHeight="1">
      <c r="E343" s="55"/>
    </row>
    <row r="344" ht="14.25" customHeight="1">
      <c r="E344" s="55"/>
    </row>
    <row r="345" ht="14.25" customHeight="1">
      <c r="E345" s="55"/>
    </row>
    <row r="346" ht="14.25" customHeight="1">
      <c r="E346" s="55"/>
    </row>
    <row r="347" ht="14.25" customHeight="1">
      <c r="E347" s="55"/>
    </row>
    <row r="348" ht="14.25" customHeight="1">
      <c r="E348" s="55"/>
    </row>
    <row r="349" ht="14.25" customHeight="1">
      <c r="E349" s="55"/>
    </row>
    <row r="350" ht="14.25" customHeight="1">
      <c r="E350" s="55"/>
    </row>
    <row r="351" ht="14.25" customHeight="1">
      <c r="E351" s="55"/>
    </row>
    <row r="352" ht="14.25" customHeight="1">
      <c r="E352" s="55"/>
    </row>
    <row r="353" ht="14.25" customHeight="1">
      <c r="E353" s="55"/>
    </row>
    <row r="354" ht="14.25" customHeight="1">
      <c r="E354" s="55"/>
    </row>
    <row r="355" ht="14.25" customHeight="1">
      <c r="E355" s="55"/>
    </row>
    <row r="356" ht="14.25" customHeight="1">
      <c r="E356" s="55"/>
    </row>
    <row r="357" ht="14.25" customHeight="1">
      <c r="E357" s="55"/>
    </row>
    <row r="358" ht="14.25" customHeight="1">
      <c r="E358" s="55"/>
    </row>
    <row r="359" ht="14.25" customHeight="1">
      <c r="E359" s="55"/>
    </row>
    <row r="360" ht="14.25" customHeight="1">
      <c r="E360" s="55"/>
    </row>
    <row r="361" ht="14.25" customHeight="1">
      <c r="E361" s="55"/>
    </row>
    <row r="362" ht="14.25" customHeight="1">
      <c r="E362" s="55"/>
    </row>
    <row r="363" ht="14.25" customHeight="1">
      <c r="E363" s="55"/>
    </row>
    <row r="364" ht="14.25" customHeight="1">
      <c r="E364" s="55"/>
    </row>
    <row r="365" ht="14.25" customHeight="1">
      <c r="E365" s="55"/>
    </row>
    <row r="366" ht="14.25" customHeight="1">
      <c r="E366" s="55"/>
    </row>
    <row r="367" ht="14.25" customHeight="1">
      <c r="E367" s="55"/>
    </row>
    <row r="368" ht="14.25" customHeight="1">
      <c r="E368" s="55"/>
    </row>
    <row r="369" ht="14.25" customHeight="1">
      <c r="E369" s="55"/>
    </row>
    <row r="370" ht="14.25" customHeight="1">
      <c r="E370" s="55"/>
    </row>
    <row r="371" ht="14.25" customHeight="1">
      <c r="E371" s="55"/>
    </row>
    <row r="372" ht="14.25" customHeight="1">
      <c r="E372" s="55"/>
    </row>
    <row r="373" ht="14.25" customHeight="1">
      <c r="E373" s="55"/>
    </row>
    <row r="374" ht="14.25" customHeight="1">
      <c r="E374" s="55"/>
    </row>
    <row r="375" ht="14.25" customHeight="1">
      <c r="E375" s="55"/>
    </row>
    <row r="376" ht="14.25" customHeight="1">
      <c r="E376" s="55"/>
    </row>
    <row r="377" ht="14.25" customHeight="1">
      <c r="E377" s="55"/>
    </row>
    <row r="378" ht="14.25" customHeight="1">
      <c r="E378" s="55"/>
    </row>
    <row r="379" ht="14.25" customHeight="1">
      <c r="E379" s="55"/>
    </row>
    <row r="380" ht="14.25" customHeight="1">
      <c r="E380" s="55"/>
    </row>
    <row r="381" ht="14.25" customHeight="1">
      <c r="E381" s="55"/>
    </row>
    <row r="382" ht="14.25" customHeight="1">
      <c r="E382" s="55"/>
    </row>
    <row r="383" ht="14.25" customHeight="1">
      <c r="E383" s="55"/>
    </row>
    <row r="384" ht="14.25" customHeight="1">
      <c r="E384" s="55"/>
    </row>
    <row r="385" ht="14.25" customHeight="1">
      <c r="E385" s="55"/>
    </row>
    <row r="386" ht="14.25" customHeight="1">
      <c r="E386" s="55"/>
    </row>
    <row r="387" ht="14.25" customHeight="1">
      <c r="E387" s="55"/>
    </row>
    <row r="388" ht="14.25" customHeight="1">
      <c r="E388" s="55"/>
    </row>
    <row r="389" ht="14.25" customHeight="1">
      <c r="E389" s="55"/>
    </row>
    <row r="390" ht="14.25" customHeight="1">
      <c r="E390" s="55"/>
    </row>
    <row r="391" ht="14.25" customHeight="1">
      <c r="E391" s="55"/>
    </row>
    <row r="392" ht="14.25" customHeight="1">
      <c r="E392" s="55"/>
    </row>
    <row r="393" ht="14.25" customHeight="1">
      <c r="E393" s="55"/>
    </row>
    <row r="394" ht="14.25" customHeight="1">
      <c r="E394" s="55"/>
    </row>
    <row r="395" ht="14.25" customHeight="1">
      <c r="E395" s="55"/>
    </row>
    <row r="396" ht="14.25" customHeight="1">
      <c r="E396" s="55"/>
    </row>
    <row r="397" ht="14.25" customHeight="1">
      <c r="E397" s="55"/>
    </row>
    <row r="398" ht="14.25" customHeight="1">
      <c r="E398" s="55"/>
    </row>
    <row r="399" ht="14.25" customHeight="1">
      <c r="E399" s="55"/>
    </row>
    <row r="400" ht="14.25" customHeight="1">
      <c r="E400" s="55"/>
    </row>
    <row r="401" ht="14.25" customHeight="1">
      <c r="E401" s="55"/>
    </row>
    <row r="402" ht="14.25" customHeight="1">
      <c r="E402" s="55"/>
    </row>
    <row r="403" ht="14.25" customHeight="1">
      <c r="E403" s="55"/>
    </row>
    <row r="404" ht="14.25" customHeight="1">
      <c r="E404" s="55"/>
    </row>
    <row r="405" ht="14.25" customHeight="1">
      <c r="E405" s="55"/>
    </row>
    <row r="406" ht="14.25" customHeight="1">
      <c r="E406" s="55"/>
    </row>
    <row r="407" ht="14.25" customHeight="1">
      <c r="E407" s="55"/>
    </row>
    <row r="408" ht="14.25" customHeight="1">
      <c r="E408" s="55"/>
    </row>
    <row r="409" ht="14.25" customHeight="1">
      <c r="E409" s="55"/>
    </row>
    <row r="410" ht="14.25" customHeight="1">
      <c r="E410" s="55"/>
    </row>
    <row r="411" ht="14.25" customHeight="1">
      <c r="E411" s="55"/>
    </row>
    <row r="412" ht="14.25" customHeight="1">
      <c r="E412" s="55"/>
    </row>
    <row r="413" ht="14.25" customHeight="1">
      <c r="E413" s="55"/>
    </row>
    <row r="414" ht="14.25" customHeight="1">
      <c r="E414" s="55"/>
    </row>
    <row r="415" ht="14.25" customHeight="1">
      <c r="E415" s="55"/>
    </row>
    <row r="416" ht="14.25" customHeight="1">
      <c r="E416" s="55"/>
    </row>
    <row r="417" ht="14.25" customHeight="1">
      <c r="E417" s="55"/>
    </row>
    <row r="418" ht="14.25" customHeight="1">
      <c r="E418" s="55"/>
    </row>
    <row r="419" ht="14.25" customHeight="1">
      <c r="E419" s="55"/>
    </row>
    <row r="420" ht="14.25" customHeight="1">
      <c r="E420" s="55"/>
    </row>
    <row r="421" ht="14.25" customHeight="1">
      <c r="E421" s="55"/>
    </row>
    <row r="422" ht="14.25" customHeight="1">
      <c r="E422" s="55"/>
    </row>
    <row r="423" ht="14.25" customHeight="1">
      <c r="E423" s="55"/>
    </row>
    <row r="424" ht="14.25" customHeight="1">
      <c r="E424" s="55"/>
    </row>
    <row r="425" ht="14.25" customHeight="1">
      <c r="E425" s="55"/>
    </row>
    <row r="426" ht="14.25" customHeight="1">
      <c r="E426" s="55"/>
    </row>
    <row r="427" ht="14.25" customHeight="1">
      <c r="E427" s="55"/>
    </row>
    <row r="428" ht="14.25" customHeight="1">
      <c r="E428" s="55"/>
    </row>
    <row r="429" ht="14.25" customHeight="1">
      <c r="E429" s="55"/>
    </row>
    <row r="430" ht="14.25" customHeight="1">
      <c r="E430" s="55"/>
    </row>
    <row r="431" ht="14.25" customHeight="1">
      <c r="E431" s="55"/>
    </row>
    <row r="432" ht="14.25" customHeight="1">
      <c r="E432" s="55"/>
    </row>
    <row r="433" ht="14.25" customHeight="1">
      <c r="E433" s="55"/>
    </row>
    <row r="434" ht="14.25" customHeight="1">
      <c r="E434" s="55"/>
    </row>
    <row r="435" ht="14.25" customHeight="1">
      <c r="E435" s="55"/>
    </row>
    <row r="436" ht="14.25" customHeight="1">
      <c r="E436" s="55"/>
    </row>
    <row r="437" ht="14.25" customHeight="1">
      <c r="E437" s="55"/>
    </row>
    <row r="438" ht="14.25" customHeight="1">
      <c r="E438" s="55"/>
    </row>
    <row r="439" ht="14.25" customHeight="1">
      <c r="E439" s="55"/>
    </row>
    <row r="440" ht="14.25" customHeight="1">
      <c r="E440" s="55"/>
    </row>
    <row r="441" ht="14.25" customHeight="1">
      <c r="E441" s="55"/>
    </row>
    <row r="442" ht="14.25" customHeight="1">
      <c r="E442" s="55"/>
    </row>
    <row r="443" ht="14.25" customHeight="1">
      <c r="E443" s="55"/>
    </row>
    <row r="444" ht="14.25" customHeight="1">
      <c r="E444" s="55"/>
    </row>
    <row r="445" ht="14.25" customHeight="1">
      <c r="E445" s="55"/>
    </row>
    <row r="446" ht="14.25" customHeight="1">
      <c r="E446" s="55"/>
    </row>
    <row r="447" ht="14.25" customHeight="1">
      <c r="E447" s="55"/>
    </row>
    <row r="448" ht="14.25" customHeight="1">
      <c r="E448" s="55"/>
    </row>
    <row r="449" ht="14.25" customHeight="1">
      <c r="E449" s="55"/>
    </row>
    <row r="450" ht="14.25" customHeight="1">
      <c r="E450" s="55"/>
    </row>
    <row r="451" ht="14.25" customHeight="1">
      <c r="E451" s="55"/>
    </row>
    <row r="452" ht="14.25" customHeight="1">
      <c r="E452" s="55"/>
    </row>
    <row r="453" ht="14.25" customHeight="1">
      <c r="E453" s="55"/>
    </row>
    <row r="454" ht="14.25" customHeight="1">
      <c r="E454" s="55"/>
    </row>
    <row r="455" ht="14.25" customHeight="1">
      <c r="E455" s="55"/>
    </row>
    <row r="456" ht="14.25" customHeight="1">
      <c r="E456" s="55"/>
    </row>
    <row r="457" ht="14.25" customHeight="1">
      <c r="E457" s="55"/>
    </row>
    <row r="458" ht="14.25" customHeight="1">
      <c r="E458" s="55"/>
    </row>
    <row r="459" ht="14.25" customHeight="1">
      <c r="E459" s="55"/>
    </row>
    <row r="460" ht="14.25" customHeight="1">
      <c r="E460" s="55"/>
    </row>
    <row r="461" ht="14.25" customHeight="1">
      <c r="E461" s="55"/>
    </row>
    <row r="462" ht="14.25" customHeight="1">
      <c r="E462" s="55"/>
    </row>
    <row r="463" ht="14.25" customHeight="1">
      <c r="E463" s="55"/>
    </row>
    <row r="464" ht="14.25" customHeight="1">
      <c r="E464" s="55"/>
    </row>
    <row r="465" ht="14.25" customHeight="1">
      <c r="E465" s="55"/>
    </row>
    <row r="466" ht="14.25" customHeight="1">
      <c r="E466" s="55"/>
    </row>
    <row r="467" ht="14.25" customHeight="1">
      <c r="E467" s="55"/>
    </row>
    <row r="468" ht="14.25" customHeight="1">
      <c r="E468" s="55"/>
    </row>
    <row r="469" ht="14.25" customHeight="1">
      <c r="E469" s="55"/>
    </row>
    <row r="470" ht="14.25" customHeight="1">
      <c r="E470" s="55"/>
    </row>
    <row r="471" ht="14.25" customHeight="1">
      <c r="E471" s="55"/>
    </row>
    <row r="472" ht="14.25" customHeight="1">
      <c r="E472" s="55"/>
    </row>
    <row r="473" ht="14.25" customHeight="1">
      <c r="E473" s="55"/>
    </row>
    <row r="474" ht="14.25" customHeight="1">
      <c r="E474" s="55"/>
    </row>
    <row r="475" ht="14.25" customHeight="1">
      <c r="E475" s="55"/>
    </row>
    <row r="476" ht="14.25" customHeight="1">
      <c r="E476" s="55"/>
    </row>
    <row r="477" ht="14.25" customHeight="1">
      <c r="E477" s="55"/>
    </row>
    <row r="478" ht="14.25" customHeight="1">
      <c r="E478" s="55"/>
    </row>
    <row r="479" ht="14.25" customHeight="1">
      <c r="E479" s="55"/>
    </row>
    <row r="480" ht="14.25" customHeight="1">
      <c r="E480" s="55"/>
    </row>
    <row r="481" ht="14.25" customHeight="1">
      <c r="E481" s="55"/>
    </row>
    <row r="482" ht="14.25" customHeight="1">
      <c r="E482" s="55"/>
    </row>
    <row r="483" ht="14.25" customHeight="1">
      <c r="E483" s="55"/>
    </row>
    <row r="484" ht="14.25" customHeight="1">
      <c r="E484" s="55"/>
    </row>
    <row r="485" ht="14.25" customHeight="1">
      <c r="E485" s="55"/>
    </row>
    <row r="486" ht="14.25" customHeight="1">
      <c r="E486" s="55"/>
    </row>
    <row r="487" ht="14.25" customHeight="1">
      <c r="E487" s="55"/>
    </row>
    <row r="488" ht="14.25" customHeight="1">
      <c r="E488" s="55"/>
    </row>
    <row r="489" ht="14.25" customHeight="1">
      <c r="E489" s="55"/>
    </row>
    <row r="490" ht="14.25" customHeight="1">
      <c r="E490" s="55"/>
    </row>
    <row r="491" ht="14.25" customHeight="1">
      <c r="E491" s="55"/>
    </row>
    <row r="492" ht="14.25" customHeight="1">
      <c r="E492" s="55"/>
    </row>
    <row r="493" ht="14.25" customHeight="1">
      <c r="E493" s="55"/>
    </row>
    <row r="494" ht="14.25" customHeight="1">
      <c r="E494" s="55"/>
    </row>
    <row r="495" ht="14.25" customHeight="1">
      <c r="E495" s="55"/>
    </row>
    <row r="496" ht="14.25" customHeight="1">
      <c r="E496" s="55"/>
    </row>
    <row r="497" ht="14.25" customHeight="1">
      <c r="E497" s="55"/>
    </row>
    <row r="498" ht="14.25" customHeight="1">
      <c r="E498" s="55"/>
    </row>
    <row r="499" ht="14.25" customHeight="1">
      <c r="E499" s="55"/>
    </row>
    <row r="500" ht="14.25" customHeight="1">
      <c r="E500" s="55"/>
    </row>
    <row r="501" ht="14.25" customHeight="1">
      <c r="E501" s="55"/>
    </row>
    <row r="502" ht="14.25" customHeight="1">
      <c r="E502" s="55"/>
    </row>
    <row r="503" ht="14.25" customHeight="1">
      <c r="E503" s="55"/>
    </row>
    <row r="504" ht="14.25" customHeight="1">
      <c r="E504" s="55"/>
    </row>
    <row r="505" ht="14.25" customHeight="1">
      <c r="E505" s="55"/>
    </row>
    <row r="506" ht="14.25" customHeight="1">
      <c r="E506" s="55"/>
    </row>
    <row r="507" ht="14.25" customHeight="1">
      <c r="E507" s="55"/>
    </row>
    <row r="508" ht="14.25" customHeight="1">
      <c r="E508" s="55"/>
    </row>
    <row r="509" ht="14.25" customHeight="1">
      <c r="E509" s="55"/>
    </row>
    <row r="510" ht="14.25" customHeight="1">
      <c r="E510" s="55"/>
    </row>
    <row r="511" ht="14.25" customHeight="1">
      <c r="E511" s="55"/>
    </row>
    <row r="512" ht="14.25" customHeight="1">
      <c r="E512" s="55"/>
    </row>
    <row r="513" ht="14.25" customHeight="1">
      <c r="E513" s="55"/>
    </row>
    <row r="514" ht="14.25" customHeight="1">
      <c r="E514" s="55"/>
    </row>
    <row r="515" ht="14.25" customHeight="1">
      <c r="E515" s="55"/>
    </row>
    <row r="516" ht="14.25" customHeight="1">
      <c r="E516" s="55"/>
    </row>
    <row r="517" ht="14.25" customHeight="1">
      <c r="E517" s="55"/>
    </row>
    <row r="518" ht="14.25" customHeight="1">
      <c r="E518" s="55"/>
    </row>
    <row r="519" ht="14.25" customHeight="1">
      <c r="E519" s="55"/>
    </row>
    <row r="520" ht="14.25" customHeight="1">
      <c r="E520" s="55"/>
    </row>
    <row r="521" ht="14.25" customHeight="1">
      <c r="E521" s="55"/>
    </row>
    <row r="522" ht="14.25" customHeight="1">
      <c r="E522" s="55"/>
    </row>
    <row r="523" ht="14.25" customHeight="1">
      <c r="E523" s="55"/>
    </row>
    <row r="524" ht="14.25" customHeight="1">
      <c r="E524" s="55"/>
    </row>
    <row r="525" ht="14.25" customHeight="1">
      <c r="E525" s="55"/>
    </row>
    <row r="526" ht="14.25" customHeight="1">
      <c r="E526" s="55"/>
    </row>
    <row r="527" ht="14.25" customHeight="1">
      <c r="E527" s="55"/>
    </row>
    <row r="528" ht="14.25" customHeight="1">
      <c r="E528" s="55"/>
    </row>
    <row r="529" ht="14.25" customHeight="1">
      <c r="E529" s="55"/>
    </row>
    <row r="530" ht="14.25" customHeight="1">
      <c r="E530" s="55"/>
    </row>
    <row r="531" ht="14.25" customHeight="1">
      <c r="E531" s="55"/>
    </row>
    <row r="532" ht="14.25" customHeight="1">
      <c r="E532" s="55"/>
    </row>
    <row r="533" ht="14.25" customHeight="1">
      <c r="E533" s="55"/>
    </row>
    <row r="534" ht="14.25" customHeight="1">
      <c r="E534" s="55"/>
    </row>
    <row r="535" ht="14.25" customHeight="1">
      <c r="E535" s="55"/>
    </row>
    <row r="536" ht="14.25" customHeight="1">
      <c r="E536" s="55"/>
    </row>
    <row r="537" ht="14.25" customHeight="1">
      <c r="E537" s="55"/>
    </row>
    <row r="538" ht="14.25" customHeight="1">
      <c r="E538" s="55"/>
    </row>
    <row r="539" ht="14.25" customHeight="1">
      <c r="E539" s="55"/>
    </row>
    <row r="540" ht="14.25" customHeight="1">
      <c r="E540" s="55"/>
    </row>
    <row r="541" ht="14.25" customHeight="1">
      <c r="E541" s="55"/>
    </row>
    <row r="542" ht="14.25" customHeight="1">
      <c r="E542" s="55"/>
    </row>
    <row r="543" ht="14.25" customHeight="1">
      <c r="E543" s="55"/>
    </row>
    <row r="544" ht="14.25" customHeight="1">
      <c r="E544" s="55"/>
    </row>
    <row r="545" ht="14.25" customHeight="1">
      <c r="E545" s="55"/>
    </row>
    <row r="546" ht="14.25" customHeight="1">
      <c r="E546" s="55"/>
    </row>
    <row r="547" ht="14.25" customHeight="1">
      <c r="E547" s="55"/>
    </row>
    <row r="548" ht="14.25" customHeight="1">
      <c r="E548" s="55"/>
    </row>
    <row r="549" ht="14.25" customHeight="1">
      <c r="E549" s="55"/>
    </row>
    <row r="550" ht="14.25" customHeight="1">
      <c r="E550" s="55"/>
    </row>
    <row r="551" ht="14.25" customHeight="1">
      <c r="E551" s="55"/>
    </row>
    <row r="552" ht="14.25" customHeight="1">
      <c r="E552" s="55"/>
    </row>
    <row r="553" ht="14.25" customHeight="1">
      <c r="E553" s="55"/>
    </row>
    <row r="554" ht="14.25" customHeight="1">
      <c r="E554" s="55"/>
    </row>
    <row r="555" ht="14.25" customHeight="1">
      <c r="E555" s="55"/>
    </row>
    <row r="556" ht="14.25" customHeight="1">
      <c r="E556" s="55"/>
    </row>
    <row r="557" ht="14.25" customHeight="1">
      <c r="E557" s="55"/>
    </row>
    <row r="558" ht="14.25" customHeight="1">
      <c r="E558" s="55"/>
    </row>
    <row r="559" ht="14.25" customHeight="1">
      <c r="E559" s="55"/>
    </row>
    <row r="560" ht="14.25" customHeight="1">
      <c r="E560" s="55"/>
    </row>
    <row r="561" ht="14.25" customHeight="1">
      <c r="E561" s="55"/>
    </row>
    <row r="562" ht="14.25" customHeight="1">
      <c r="E562" s="55"/>
    </row>
    <row r="563" ht="14.25" customHeight="1">
      <c r="E563" s="55"/>
    </row>
    <row r="564" ht="14.25" customHeight="1">
      <c r="E564" s="55"/>
    </row>
    <row r="565" ht="14.25" customHeight="1">
      <c r="E565" s="55"/>
    </row>
    <row r="566" ht="14.25" customHeight="1">
      <c r="E566" s="55"/>
    </row>
    <row r="567" ht="14.25" customHeight="1">
      <c r="E567" s="55"/>
    </row>
    <row r="568" ht="14.25" customHeight="1">
      <c r="E568" s="55"/>
    </row>
    <row r="569" ht="14.25" customHeight="1">
      <c r="E569" s="55"/>
    </row>
    <row r="570" ht="14.25" customHeight="1">
      <c r="E570" s="55"/>
    </row>
    <row r="571" ht="14.25" customHeight="1">
      <c r="E571" s="55"/>
    </row>
    <row r="572" ht="14.25" customHeight="1">
      <c r="E572" s="55"/>
    </row>
    <row r="573" ht="14.25" customHeight="1">
      <c r="E573" s="55"/>
    </row>
    <row r="574" ht="14.25" customHeight="1">
      <c r="E574" s="55"/>
    </row>
    <row r="575" ht="14.25" customHeight="1">
      <c r="E575" s="55"/>
    </row>
    <row r="576" ht="14.25" customHeight="1">
      <c r="E576" s="55"/>
    </row>
    <row r="577" ht="14.25" customHeight="1">
      <c r="E577" s="55"/>
    </row>
    <row r="578" ht="14.25" customHeight="1">
      <c r="E578" s="55"/>
    </row>
    <row r="579" ht="14.25" customHeight="1">
      <c r="E579" s="55"/>
    </row>
    <row r="580" ht="14.25" customHeight="1">
      <c r="E580" s="55"/>
    </row>
    <row r="581" ht="14.25" customHeight="1">
      <c r="E581" s="55"/>
    </row>
    <row r="582" ht="14.25" customHeight="1">
      <c r="E582" s="55"/>
    </row>
    <row r="583" ht="14.25" customHeight="1">
      <c r="E583" s="55"/>
    </row>
    <row r="584" ht="14.25" customHeight="1">
      <c r="E584" s="55"/>
    </row>
    <row r="585" ht="14.25" customHeight="1">
      <c r="E585" s="55"/>
    </row>
    <row r="586" ht="14.25" customHeight="1">
      <c r="E586" s="55"/>
    </row>
    <row r="587" ht="14.25" customHeight="1">
      <c r="E587" s="55"/>
    </row>
    <row r="588" ht="14.25" customHeight="1">
      <c r="E588" s="55"/>
    </row>
    <row r="589" ht="14.25" customHeight="1">
      <c r="E589" s="55"/>
    </row>
    <row r="590" ht="14.25" customHeight="1">
      <c r="E590" s="55"/>
    </row>
    <row r="591" ht="14.25" customHeight="1">
      <c r="E591" s="55"/>
    </row>
    <row r="592" ht="14.25" customHeight="1">
      <c r="E592" s="55"/>
    </row>
    <row r="593" ht="14.25" customHeight="1">
      <c r="E593" s="55"/>
    </row>
    <row r="594" ht="14.25" customHeight="1">
      <c r="E594" s="55"/>
    </row>
    <row r="595" ht="14.25" customHeight="1">
      <c r="E595" s="55"/>
    </row>
    <row r="596" ht="14.25" customHeight="1">
      <c r="E596" s="55"/>
    </row>
    <row r="597" ht="14.25" customHeight="1">
      <c r="E597" s="55"/>
    </row>
    <row r="598" ht="14.25" customHeight="1">
      <c r="E598" s="55"/>
    </row>
    <row r="599" ht="14.25" customHeight="1">
      <c r="E599" s="55"/>
    </row>
    <row r="600" ht="14.25" customHeight="1">
      <c r="E600" s="55"/>
    </row>
    <row r="601" ht="14.25" customHeight="1">
      <c r="E601" s="55"/>
    </row>
    <row r="602" ht="14.25" customHeight="1">
      <c r="E602" s="55"/>
    </row>
    <row r="603" ht="14.25" customHeight="1">
      <c r="E603" s="55"/>
    </row>
    <row r="604" ht="14.25" customHeight="1">
      <c r="E604" s="55"/>
    </row>
    <row r="605" ht="14.25" customHeight="1">
      <c r="E605" s="55"/>
    </row>
    <row r="606" ht="14.25" customHeight="1">
      <c r="E606" s="55"/>
    </row>
    <row r="607" ht="14.25" customHeight="1">
      <c r="E607" s="55"/>
    </row>
    <row r="608" ht="14.25" customHeight="1">
      <c r="E608" s="55"/>
    </row>
    <row r="609" ht="14.25" customHeight="1">
      <c r="E609" s="55"/>
    </row>
    <row r="610" ht="14.25" customHeight="1">
      <c r="E610" s="55"/>
    </row>
    <row r="611" ht="14.25" customHeight="1">
      <c r="E611" s="55"/>
    </row>
    <row r="612" ht="14.25" customHeight="1">
      <c r="E612" s="55"/>
    </row>
    <row r="613" ht="14.25" customHeight="1">
      <c r="E613" s="55"/>
    </row>
    <row r="614" ht="14.25" customHeight="1">
      <c r="E614" s="55"/>
    </row>
    <row r="615" ht="14.25" customHeight="1">
      <c r="E615" s="55"/>
    </row>
    <row r="616" ht="14.25" customHeight="1">
      <c r="E616" s="55"/>
    </row>
    <row r="617" ht="14.25" customHeight="1">
      <c r="E617" s="55"/>
    </row>
    <row r="618" ht="14.25" customHeight="1">
      <c r="E618" s="55"/>
    </row>
    <row r="619" ht="14.25" customHeight="1">
      <c r="E619" s="55"/>
    </row>
    <row r="620" ht="14.25" customHeight="1">
      <c r="E620" s="55"/>
    </row>
    <row r="621" ht="14.25" customHeight="1">
      <c r="E621" s="55"/>
    </row>
    <row r="622" ht="14.25" customHeight="1">
      <c r="E622" s="55"/>
    </row>
    <row r="623" ht="14.25" customHeight="1">
      <c r="E623" s="55"/>
    </row>
    <row r="624" ht="14.25" customHeight="1">
      <c r="E624" s="55"/>
    </row>
    <row r="625" ht="14.25" customHeight="1">
      <c r="E625" s="55"/>
    </row>
    <row r="626" ht="14.25" customHeight="1">
      <c r="E626" s="55"/>
    </row>
    <row r="627" ht="14.25" customHeight="1">
      <c r="E627" s="55"/>
    </row>
    <row r="628" ht="14.25" customHeight="1">
      <c r="E628" s="55"/>
    </row>
    <row r="629" ht="14.25" customHeight="1">
      <c r="E629" s="55"/>
    </row>
    <row r="630" ht="14.25" customHeight="1">
      <c r="E630" s="55"/>
    </row>
    <row r="631" ht="14.25" customHeight="1">
      <c r="E631" s="55"/>
    </row>
    <row r="632" ht="14.25" customHeight="1">
      <c r="E632" s="55"/>
    </row>
    <row r="633" ht="14.25" customHeight="1">
      <c r="E633" s="55"/>
    </row>
    <row r="634" ht="14.25" customHeight="1">
      <c r="E634" s="55"/>
    </row>
    <row r="635" ht="14.25" customHeight="1">
      <c r="E635" s="55"/>
    </row>
    <row r="636" ht="14.25" customHeight="1">
      <c r="E636" s="55"/>
    </row>
    <row r="637" ht="14.25" customHeight="1">
      <c r="E637" s="55"/>
    </row>
    <row r="638" ht="14.25" customHeight="1">
      <c r="E638" s="55"/>
    </row>
    <row r="639" ht="14.25" customHeight="1">
      <c r="E639" s="55"/>
    </row>
    <row r="640" ht="14.25" customHeight="1">
      <c r="E640" s="55"/>
    </row>
    <row r="641" ht="14.25" customHeight="1">
      <c r="E641" s="55"/>
    </row>
    <row r="642" ht="14.25" customHeight="1">
      <c r="E642" s="55"/>
    </row>
    <row r="643" ht="14.25" customHeight="1">
      <c r="E643" s="55"/>
    </row>
    <row r="644" ht="14.25" customHeight="1">
      <c r="E644" s="55"/>
    </row>
    <row r="645" ht="14.25" customHeight="1">
      <c r="E645" s="55"/>
    </row>
    <row r="646" ht="14.25" customHeight="1">
      <c r="E646" s="55"/>
    </row>
    <row r="647" ht="14.25" customHeight="1">
      <c r="E647" s="55"/>
    </row>
    <row r="648" ht="14.25" customHeight="1">
      <c r="E648" s="55"/>
    </row>
    <row r="649" ht="14.25" customHeight="1">
      <c r="E649" s="55"/>
    </row>
    <row r="650" ht="14.25" customHeight="1">
      <c r="E650" s="55"/>
    </row>
    <row r="651" ht="14.25" customHeight="1">
      <c r="E651" s="55"/>
    </row>
    <row r="652" ht="14.25" customHeight="1">
      <c r="E652" s="55"/>
    </row>
    <row r="653" ht="14.25" customHeight="1">
      <c r="E653" s="55"/>
    </row>
    <row r="654" ht="14.25" customHeight="1">
      <c r="E654" s="55"/>
    </row>
    <row r="655" ht="14.25" customHeight="1">
      <c r="E655" s="55"/>
    </row>
    <row r="656" ht="14.25" customHeight="1">
      <c r="E656" s="55"/>
    </row>
    <row r="657" ht="14.25" customHeight="1">
      <c r="E657" s="55"/>
    </row>
    <row r="658" ht="14.25" customHeight="1">
      <c r="E658" s="55"/>
    </row>
    <row r="659" ht="14.25" customHeight="1">
      <c r="E659" s="55"/>
    </row>
    <row r="660" ht="14.25" customHeight="1">
      <c r="E660" s="55"/>
    </row>
    <row r="661" ht="14.25" customHeight="1">
      <c r="E661" s="55"/>
    </row>
    <row r="662" ht="14.25" customHeight="1">
      <c r="E662" s="55"/>
    </row>
    <row r="663" ht="14.25" customHeight="1">
      <c r="E663" s="55"/>
    </row>
    <row r="664" ht="14.25" customHeight="1">
      <c r="E664" s="55"/>
    </row>
    <row r="665" ht="14.25" customHeight="1">
      <c r="E665" s="55"/>
    </row>
    <row r="666" ht="14.25" customHeight="1">
      <c r="E666" s="55"/>
    </row>
    <row r="667" ht="14.25" customHeight="1">
      <c r="E667" s="55"/>
    </row>
    <row r="668" ht="14.25" customHeight="1">
      <c r="E668" s="55"/>
    </row>
    <row r="669" ht="14.25" customHeight="1">
      <c r="E669" s="55"/>
    </row>
    <row r="670" ht="14.25" customHeight="1">
      <c r="E670" s="55"/>
    </row>
    <row r="671" ht="14.25" customHeight="1">
      <c r="E671" s="55"/>
    </row>
    <row r="672" ht="14.25" customHeight="1">
      <c r="E672" s="55"/>
    </row>
    <row r="673" ht="14.25" customHeight="1">
      <c r="E673" s="55"/>
    </row>
    <row r="674" ht="14.25" customHeight="1">
      <c r="E674" s="55"/>
    </row>
    <row r="675" ht="14.25" customHeight="1">
      <c r="E675" s="55"/>
    </row>
    <row r="676" ht="14.25" customHeight="1">
      <c r="E676" s="55"/>
    </row>
    <row r="677" ht="14.25" customHeight="1">
      <c r="E677" s="55"/>
    </row>
    <row r="678" ht="14.25" customHeight="1">
      <c r="E678" s="55"/>
    </row>
    <row r="679" ht="14.25" customHeight="1">
      <c r="E679" s="55"/>
    </row>
    <row r="680" ht="14.25" customHeight="1">
      <c r="E680" s="55"/>
    </row>
    <row r="681" ht="14.25" customHeight="1">
      <c r="E681" s="55"/>
    </row>
    <row r="682" ht="14.25" customHeight="1">
      <c r="E682" s="55"/>
    </row>
    <row r="683" ht="14.25" customHeight="1">
      <c r="E683" s="55"/>
    </row>
    <row r="684" ht="14.25" customHeight="1">
      <c r="E684" s="55"/>
    </row>
    <row r="685" ht="14.25" customHeight="1">
      <c r="E685" s="55"/>
    </row>
    <row r="686" ht="14.25" customHeight="1">
      <c r="E686" s="55"/>
    </row>
    <row r="687" ht="14.25" customHeight="1">
      <c r="E687" s="55"/>
    </row>
    <row r="688" ht="14.25" customHeight="1">
      <c r="E688" s="55"/>
    </row>
    <row r="689" ht="14.25" customHeight="1">
      <c r="E689" s="55"/>
    </row>
    <row r="690" ht="14.25" customHeight="1">
      <c r="E690" s="55"/>
    </row>
    <row r="691" ht="14.25" customHeight="1">
      <c r="E691" s="55"/>
    </row>
    <row r="692" ht="14.25" customHeight="1">
      <c r="E692" s="55"/>
    </row>
    <row r="693" ht="14.25" customHeight="1">
      <c r="E693" s="55"/>
    </row>
    <row r="694" ht="14.25" customHeight="1">
      <c r="E694" s="55"/>
    </row>
    <row r="695" ht="14.25" customHeight="1">
      <c r="E695" s="55"/>
    </row>
    <row r="696" ht="14.25" customHeight="1">
      <c r="E696" s="55"/>
    </row>
    <row r="697" ht="14.25" customHeight="1">
      <c r="E697" s="55"/>
    </row>
    <row r="698" ht="14.25" customHeight="1">
      <c r="E698" s="55"/>
    </row>
    <row r="699" ht="14.25" customHeight="1">
      <c r="E699" s="55"/>
    </row>
    <row r="700" ht="14.25" customHeight="1">
      <c r="E700" s="55"/>
    </row>
    <row r="701" ht="14.25" customHeight="1">
      <c r="E701" s="55"/>
    </row>
    <row r="702" ht="14.25" customHeight="1">
      <c r="E702" s="55"/>
    </row>
    <row r="703" ht="14.25" customHeight="1">
      <c r="E703" s="55"/>
    </row>
    <row r="704" ht="14.25" customHeight="1">
      <c r="E704" s="55"/>
    </row>
    <row r="705" ht="14.25" customHeight="1">
      <c r="E705" s="55"/>
    </row>
    <row r="706" ht="14.25" customHeight="1">
      <c r="E706" s="55"/>
    </row>
    <row r="707" ht="14.25" customHeight="1">
      <c r="E707" s="55"/>
    </row>
    <row r="708" ht="14.25" customHeight="1">
      <c r="E708" s="55"/>
    </row>
    <row r="709" ht="14.25" customHeight="1">
      <c r="E709" s="55"/>
    </row>
    <row r="710" ht="14.25" customHeight="1">
      <c r="E710" s="55"/>
    </row>
    <row r="711" ht="14.25" customHeight="1">
      <c r="E711" s="55"/>
    </row>
    <row r="712" ht="14.25" customHeight="1">
      <c r="E712" s="55"/>
    </row>
    <row r="713" ht="14.25" customHeight="1">
      <c r="E713" s="55"/>
    </row>
    <row r="714" ht="14.25" customHeight="1">
      <c r="E714" s="55"/>
    </row>
    <row r="715" ht="14.25" customHeight="1">
      <c r="E715" s="55"/>
    </row>
    <row r="716" ht="14.25" customHeight="1">
      <c r="E716" s="55"/>
    </row>
    <row r="717" ht="14.25" customHeight="1">
      <c r="E717" s="55"/>
    </row>
    <row r="718" ht="14.25" customHeight="1">
      <c r="E718" s="55"/>
    </row>
    <row r="719" ht="14.25" customHeight="1">
      <c r="E719" s="55"/>
    </row>
    <row r="720" ht="14.25" customHeight="1">
      <c r="E720" s="55"/>
    </row>
    <row r="721" ht="14.25" customHeight="1">
      <c r="E721" s="55"/>
    </row>
    <row r="722" ht="14.25" customHeight="1">
      <c r="E722" s="55"/>
    </row>
    <row r="723" ht="14.25" customHeight="1">
      <c r="E723" s="55"/>
    </row>
    <row r="724" ht="14.25" customHeight="1">
      <c r="E724" s="55"/>
    </row>
    <row r="725" ht="14.25" customHeight="1">
      <c r="E725" s="55"/>
    </row>
    <row r="726" ht="14.25" customHeight="1">
      <c r="E726" s="55"/>
    </row>
    <row r="727" ht="14.25" customHeight="1">
      <c r="E727" s="55"/>
    </row>
    <row r="728" ht="14.25" customHeight="1">
      <c r="E728" s="55"/>
    </row>
    <row r="729" ht="14.25" customHeight="1">
      <c r="E729" s="55"/>
    </row>
    <row r="730" ht="14.25" customHeight="1">
      <c r="E730" s="55"/>
    </row>
    <row r="731" ht="14.25" customHeight="1">
      <c r="E731" s="55"/>
    </row>
    <row r="732" ht="14.25" customHeight="1">
      <c r="E732" s="55"/>
    </row>
    <row r="733" ht="14.25" customHeight="1">
      <c r="E733" s="55"/>
    </row>
    <row r="734" ht="14.25" customHeight="1">
      <c r="E734" s="55"/>
    </row>
    <row r="735" ht="14.25" customHeight="1">
      <c r="E735" s="55"/>
    </row>
    <row r="736" ht="14.25" customHeight="1">
      <c r="E736" s="55"/>
    </row>
    <row r="737" ht="14.25" customHeight="1">
      <c r="E737" s="55"/>
    </row>
    <row r="738" ht="14.25" customHeight="1">
      <c r="E738" s="55"/>
    </row>
    <row r="739" ht="14.25" customHeight="1">
      <c r="E739" s="55"/>
    </row>
    <row r="740" ht="14.25" customHeight="1">
      <c r="E740" s="55"/>
    </row>
    <row r="741" ht="14.25" customHeight="1">
      <c r="E741" s="55"/>
    </row>
    <row r="742" ht="14.25" customHeight="1">
      <c r="E742" s="55"/>
    </row>
    <row r="743" ht="14.25" customHeight="1">
      <c r="E743" s="55"/>
    </row>
    <row r="744" ht="14.25" customHeight="1">
      <c r="E744" s="55"/>
    </row>
    <row r="745" ht="14.25" customHeight="1">
      <c r="E745" s="55"/>
    </row>
    <row r="746" ht="14.25" customHeight="1">
      <c r="E746" s="55"/>
    </row>
    <row r="747" ht="14.25" customHeight="1">
      <c r="E747" s="55"/>
    </row>
    <row r="748" ht="14.25" customHeight="1">
      <c r="E748" s="55"/>
    </row>
    <row r="749" ht="14.25" customHeight="1">
      <c r="E749" s="55"/>
    </row>
    <row r="750" ht="14.25" customHeight="1">
      <c r="E750" s="55"/>
    </row>
    <row r="751" ht="14.25" customHeight="1">
      <c r="E751" s="55"/>
    </row>
    <row r="752" ht="14.25" customHeight="1">
      <c r="E752" s="55"/>
    </row>
    <row r="753" ht="14.25" customHeight="1">
      <c r="E753" s="55"/>
    </row>
    <row r="754" ht="14.25" customHeight="1">
      <c r="E754" s="55"/>
    </row>
    <row r="755" ht="14.25" customHeight="1">
      <c r="E755" s="55"/>
    </row>
    <row r="756" ht="14.25" customHeight="1">
      <c r="E756" s="55"/>
    </row>
    <row r="757" ht="14.25" customHeight="1">
      <c r="E757" s="55"/>
    </row>
    <row r="758" ht="14.25" customHeight="1">
      <c r="E758" s="55"/>
    </row>
    <row r="759" ht="14.25" customHeight="1">
      <c r="E759" s="55"/>
    </row>
    <row r="760" ht="14.25" customHeight="1">
      <c r="E760" s="55"/>
    </row>
    <row r="761" ht="14.25" customHeight="1">
      <c r="E761" s="55"/>
    </row>
    <row r="762" ht="14.25" customHeight="1">
      <c r="E762" s="55"/>
    </row>
    <row r="763" ht="14.25" customHeight="1">
      <c r="E763" s="55"/>
    </row>
    <row r="764" ht="14.25" customHeight="1">
      <c r="E764" s="55"/>
    </row>
    <row r="765" ht="14.25" customHeight="1">
      <c r="E765" s="55"/>
    </row>
    <row r="766" ht="14.25" customHeight="1">
      <c r="E766" s="55"/>
    </row>
    <row r="767" ht="14.25" customHeight="1">
      <c r="E767" s="55"/>
    </row>
    <row r="768" ht="14.25" customHeight="1">
      <c r="E768" s="55"/>
    </row>
    <row r="769" ht="14.25" customHeight="1">
      <c r="E769" s="55"/>
    </row>
    <row r="770" ht="14.25" customHeight="1">
      <c r="E770" s="55"/>
    </row>
    <row r="771" ht="14.25" customHeight="1">
      <c r="E771" s="55"/>
    </row>
    <row r="772" ht="14.25" customHeight="1">
      <c r="E772" s="55"/>
    </row>
    <row r="773" ht="14.25" customHeight="1">
      <c r="E773" s="55"/>
    </row>
    <row r="774" ht="14.25" customHeight="1">
      <c r="E774" s="55"/>
    </row>
    <row r="775" ht="14.25" customHeight="1">
      <c r="E775" s="55"/>
    </row>
    <row r="776" ht="14.25" customHeight="1">
      <c r="E776" s="55"/>
    </row>
    <row r="777" ht="14.25" customHeight="1">
      <c r="E777" s="55"/>
    </row>
    <row r="778" ht="14.25" customHeight="1">
      <c r="E778" s="55"/>
    </row>
    <row r="779" ht="14.25" customHeight="1">
      <c r="E779" s="55"/>
    </row>
    <row r="780" ht="14.25" customHeight="1">
      <c r="E780" s="55"/>
    </row>
    <row r="781" ht="14.25" customHeight="1">
      <c r="E781" s="55"/>
    </row>
    <row r="782" ht="14.25" customHeight="1">
      <c r="E782" s="55"/>
    </row>
    <row r="783" ht="14.25" customHeight="1">
      <c r="E783" s="55"/>
    </row>
    <row r="784" ht="14.25" customHeight="1">
      <c r="E784" s="55"/>
    </row>
    <row r="785" ht="14.25" customHeight="1">
      <c r="E785" s="55"/>
    </row>
    <row r="786" ht="14.25" customHeight="1">
      <c r="E786" s="55"/>
    </row>
    <row r="787" ht="14.25" customHeight="1">
      <c r="E787" s="55"/>
    </row>
    <row r="788" ht="14.25" customHeight="1">
      <c r="E788" s="55"/>
    </row>
    <row r="789" ht="14.25" customHeight="1">
      <c r="E789" s="55"/>
    </row>
    <row r="790" ht="14.25" customHeight="1">
      <c r="E790" s="55"/>
    </row>
    <row r="791" ht="14.25" customHeight="1">
      <c r="E791" s="55"/>
    </row>
    <row r="792" ht="14.25" customHeight="1">
      <c r="E792" s="55"/>
    </row>
    <row r="793" ht="14.25" customHeight="1">
      <c r="E793" s="55"/>
    </row>
    <row r="794" ht="14.25" customHeight="1">
      <c r="E794" s="55"/>
    </row>
    <row r="795" ht="14.25" customHeight="1">
      <c r="E795" s="55"/>
    </row>
    <row r="796" ht="14.25" customHeight="1">
      <c r="E796" s="55"/>
    </row>
    <row r="797" ht="14.25" customHeight="1">
      <c r="E797" s="55"/>
    </row>
    <row r="798" ht="14.25" customHeight="1">
      <c r="E798" s="55"/>
    </row>
    <row r="799" ht="14.25" customHeight="1">
      <c r="E799" s="55"/>
    </row>
    <row r="800" ht="14.25" customHeight="1">
      <c r="E800" s="55"/>
    </row>
    <row r="801" ht="14.25" customHeight="1">
      <c r="E801" s="55"/>
    </row>
    <row r="802" ht="14.25" customHeight="1">
      <c r="E802" s="55"/>
    </row>
    <row r="803" ht="14.25" customHeight="1">
      <c r="E803" s="55"/>
    </row>
    <row r="804" ht="14.25" customHeight="1">
      <c r="E804" s="55"/>
    </row>
    <row r="805" ht="14.25" customHeight="1">
      <c r="E805" s="55"/>
    </row>
    <row r="806" ht="14.25" customHeight="1">
      <c r="E806" s="55"/>
    </row>
    <row r="807" ht="14.25" customHeight="1">
      <c r="E807" s="55"/>
    </row>
    <row r="808" ht="14.25" customHeight="1">
      <c r="E808" s="55"/>
    </row>
    <row r="809" ht="14.25" customHeight="1">
      <c r="E809" s="55"/>
    </row>
    <row r="810" ht="14.25" customHeight="1">
      <c r="E810" s="55"/>
    </row>
    <row r="811" ht="14.25" customHeight="1">
      <c r="E811" s="55"/>
    </row>
    <row r="812" ht="14.25" customHeight="1">
      <c r="E812" s="55"/>
    </row>
    <row r="813" ht="14.25" customHeight="1">
      <c r="E813" s="55"/>
    </row>
    <row r="814" ht="14.25" customHeight="1">
      <c r="E814" s="55"/>
    </row>
    <row r="815" ht="14.25" customHeight="1">
      <c r="E815" s="55"/>
    </row>
    <row r="816" ht="14.25" customHeight="1">
      <c r="E816" s="55"/>
    </row>
    <row r="817" ht="14.25" customHeight="1">
      <c r="E817" s="55"/>
    </row>
    <row r="818" ht="14.25" customHeight="1">
      <c r="E818" s="55"/>
    </row>
    <row r="819" ht="14.25" customHeight="1">
      <c r="E819" s="55"/>
    </row>
    <row r="820" ht="14.25" customHeight="1">
      <c r="E820" s="55"/>
    </row>
    <row r="821" ht="14.25" customHeight="1">
      <c r="E821" s="55"/>
    </row>
    <row r="822" ht="14.25" customHeight="1">
      <c r="E822" s="55"/>
    </row>
    <row r="823" ht="14.25" customHeight="1">
      <c r="E823" s="55"/>
    </row>
    <row r="824" ht="14.25" customHeight="1">
      <c r="E824" s="55"/>
    </row>
    <row r="825" ht="14.25" customHeight="1">
      <c r="E825" s="55"/>
    </row>
    <row r="826" ht="14.25" customHeight="1">
      <c r="E826" s="55"/>
    </row>
    <row r="827" ht="14.25" customHeight="1">
      <c r="E827" s="55"/>
    </row>
    <row r="828" ht="14.25" customHeight="1">
      <c r="E828" s="55"/>
    </row>
    <row r="829" ht="14.25" customHeight="1">
      <c r="E829" s="55"/>
    </row>
    <row r="830" ht="14.25" customHeight="1">
      <c r="E830" s="55"/>
    </row>
    <row r="831" ht="14.25" customHeight="1">
      <c r="E831" s="55"/>
    </row>
    <row r="832" ht="14.25" customHeight="1">
      <c r="E832" s="55"/>
    </row>
    <row r="833" ht="14.25" customHeight="1">
      <c r="E833" s="55"/>
    </row>
    <row r="834" ht="14.25" customHeight="1">
      <c r="E834" s="55"/>
    </row>
    <row r="835" ht="14.25" customHeight="1">
      <c r="E835" s="55"/>
    </row>
    <row r="836" ht="14.25" customHeight="1">
      <c r="E836" s="55"/>
    </row>
    <row r="837" ht="14.25" customHeight="1">
      <c r="E837" s="55"/>
    </row>
    <row r="838" ht="14.25" customHeight="1">
      <c r="E838" s="55"/>
    </row>
    <row r="839" ht="14.25" customHeight="1">
      <c r="E839" s="55"/>
    </row>
    <row r="840" ht="14.25" customHeight="1">
      <c r="E840" s="55"/>
    </row>
    <row r="841" ht="14.25" customHeight="1">
      <c r="E841" s="55"/>
    </row>
    <row r="842" ht="14.25" customHeight="1">
      <c r="E842" s="55"/>
    </row>
    <row r="843" ht="14.25" customHeight="1">
      <c r="E843" s="55"/>
    </row>
    <row r="844" ht="14.25" customHeight="1">
      <c r="E844" s="55"/>
    </row>
    <row r="845" ht="14.25" customHeight="1">
      <c r="E845" s="55"/>
    </row>
    <row r="846" ht="14.25" customHeight="1">
      <c r="E846" s="55"/>
    </row>
    <row r="847" ht="14.25" customHeight="1">
      <c r="E847" s="55"/>
    </row>
    <row r="848" ht="14.25" customHeight="1">
      <c r="E848" s="55"/>
    </row>
    <row r="849" ht="14.25" customHeight="1">
      <c r="E849" s="55"/>
    </row>
    <row r="850" ht="14.25" customHeight="1">
      <c r="E850" s="55"/>
    </row>
    <row r="851" ht="14.25" customHeight="1">
      <c r="E851" s="55"/>
    </row>
    <row r="852" ht="14.25" customHeight="1">
      <c r="E852" s="55"/>
    </row>
    <row r="853" ht="14.25" customHeight="1">
      <c r="E853" s="55"/>
    </row>
    <row r="854" ht="14.25" customHeight="1">
      <c r="E854" s="55"/>
    </row>
    <row r="855" ht="14.25" customHeight="1">
      <c r="E855" s="55"/>
    </row>
    <row r="856" ht="14.25" customHeight="1">
      <c r="E856" s="55"/>
    </row>
    <row r="857" ht="14.25" customHeight="1">
      <c r="E857" s="55"/>
    </row>
    <row r="858" ht="14.25" customHeight="1">
      <c r="E858" s="55"/>
    </row>
    <row r="859" ht="14.25" customHeight="1">
      <c r="E859" s="55"/>
    </row>
    <row r="860" ht="14.25" customHeight="1">
      <c r="E860" s="55"/>
    </row>
    <row r="861" ht="14.25" customHeight="1">
      <c r="E861" s="55"/>
    </row>
    <row r="862" ht="14.25" customHeight="1">
      <c r="E862" s="55"/>
    </row>
    <row r="863" ht="14.25" customHeight="1">
      <c r="E863" s="55"/>
    </row>
    <row r="864" ht="14.25" customHeight="1">
      <c r="E864" s="55"/>
    </row>
    <row r="865" ht="14.25" customHeight="1">
      <c r="E865" s="55"/>
    </row>
    <row r="866" ht="14.25" customHeight="1">
      <c r="E866" s="55"/>
    </row>
    <row r="867" ht="14.25" customHeight="1">
      <c r="E867" s="55"/>
    </row>
    <row r="868" ht="14.25" customHeight="1">
      <c r="E868" s="55"/>
    </row>
    <row r="869" ht="14.25" customHeight="1">
      <c r="E869" s="55"/>
    </row>
    <row r="870" ht="14.25" customHeight="1">
      <c r="E870" s="55"/>
    </row>
    <row r="871" ht="14.25" customHeight="1">
      <c r="E871" s="55"/>
    </row>
    <row r="872" ht="14.25" customHeight="1">
      <c r="E872" s="55"/>
    </row>
    <row r="873" ht="14.25" customHeight="1">
      <c r="E873" s="55"/>
    </row>
    <row r="874" ht="14.25" customHeight="1">
      <c r="E874" s="55"/>
    </row>
    <row r="875" ht="14.25" customHeight="1">
      <c r="E875" s="55"/>
    </row>
    <row r="876" ht="14.25" customHeight="1">
      <c r="E876" s="55"/>
    </row>
    <row r="877" ht="14.25" customHeight="1">
      <c r="E877" s="55"/>
    </row>
    <row r="878" ht="14.25" customHeight="1">
      <c r="E878" s="55"/>
    </row>
    <row r="879" ht="14.25" customHeight="1">
      <c r="E879" s="55"/>
    </row>
    <row r="880" ht="14.25" customHeight="1">
      <c r="E880" s="55"/>
    </row>
    <row r="881" ht="14.25" customHeight="1">
      <c r="E881" s="55"/>
    </row>
    <row r="882" ht="14.25" customHeight="1">
      <c r="E882" s="55"/>
    </row>
    <row r="883" ht="14.25" customHeight="1">
      <c r="E883" s="55"/>
    </row>
    <row r="884" ht="14.25" customHeight="1">
      <c r="E884" s="55"/>
    </row>
    <row r="885" ht="14.25" customHeight="1">
      <c r="E885" s="55"/>
    </row>
    <row r="886" ht="14.25" customHeight="1">
      <c r="E886" s="55"/>
    </row>
    <row r="887" ht="14.25" customHeight="1">
      <c r="E887" s="55"/>
    </row>
    <row r="888" ht="14.25" customHeight="1">
      <c r="E888" s="55"/>
    </row>
    <row r="889" ht="14.25" customHeight="1">
      <c r="E889" s="55"/>
    </row>
    <row r="890" ht="14.25" customHeight="1">
      <c r="E890" s="55"/>
    </row>
    <row r="891" ht="14.25" customHeight="1">
      <c r="E891" s="55"/>
    </row>
    <row r="892" ht="14.25" customHeight="1">
      <c r="E892" s="55"/>
    </row>
    <row r="893" ht="14.25" customHeight="1">
      <c r="E893" s="55"/>
    </row>
    <row r="894" ht="14.25" customHeight="1">
      <c r="E894" s="55"/>
    </row>
    <row r="895" ht="14.25" customHeight="1">
      <c r="E895" s="55"/>
    </row>
    <row r="896" ht="14.25" customHeight="1">
      <c r="E896" s="55"/>
    </row>
    <row r="897" ht="14.25" customHeight="1">
      <c r="E897" s="55"/>
    </row>
    <row r="898" ht="14.25" customHeight="1">
      <c r="E898" s="55"/>
    </row>
    <row r="899" ht="14.25" customHeight="1">
      <c r="E899" s="55"/>
    </row>
    <row r="900" ht="14.25" customHeight="1">
      <c r="E900" s="55"/>
    </row>
    <row r="901" ht="14.25" customHeight="1">
      <c r="E901" s="55"/>
    </row>
    <row r="902" ht="14.25" customHeight="1">
      <c r="E902" s="55"/>
    </row>
    <row r="903" ht="14.25" customHeight="1">
      <c r="E903" s="55"/>
    </row>
    <row r="904" ht="14.25" customHeight="1">
      <c r="E904" s="55"/>
    </row>
    <row r="905" ht="14.25" customHeight="1">
      <c r="E905" s="55"/>
    </row>
    <row r="906" ht="14.25" customHeight="1">
      <c r="E906" s="55"/>
    </row>
    <row r="907" ht="14.25" customHeight="1">
      <c r="E907" s="55"/>
    </row>
    <row r="908" ht="14.25" customHeight="1">
      <c r="E908" s="55"/>
    </row>
    <row r="909" ht="14.25" customHeight="1">
      <c r="E909" s="55"/>
    </row>
    <row r="910" ht="14.25" customHeight="1">
      <c r="E910" s="55"/>
    </row>
    <row r="911" ht="14.25" customHeight="1">
      <c r="E911" s="55"/>
    </row>
    <row r="912" ht="14.25" customHeight="1">
      <c r="E912" s="55"/>
    </row>
    <row r="913" ht="14.25" customHeight="1">
      <c r="E913" s="55"/>
    </row>
    <row r="914" ht="14.25" customHeight="1">
      <c r="E914" s="55"/>
    </row>
    <row r="915" ht="14.25" customHeight="1">
      <c r="E915" s="55"/>
    </row>
    <row r="916" ht="14.25" customHeight="1">
      <c r="E916" s="55"/>
    </row>
    <row r="917" ht="14.25" customHeight="1">
      <c r="E917" s="55"/>
    </row>
    <row r="918" ht="14.25" customHeight="1">
      <c r="E918" s="55"/>
    </row>
    <row r="919" ht="14.25" customHeight="1">
      <c r="E919" s="55"/>
    </row>
    <row r="920" ht="14.25" customHeight="1">
      <c r="E920" s="55"/>
    </row>
    <row r="921" ht="14.25" customHeight="1">
      <c r="E921" s="55"/>
    </row>
    <row r="922" ht="14.25" customHeight="1">
      <c r="E922" s="55"/>
    </row>
    <row r="923" ht="14.25" customHeight="1">
      <c r="E923" s="55"/>
    </row>
    <row r="924" ht="14.25" customHeight="1">
      <c r="E924" s="55"/>
    </row>
    <row r="925" ht="14.25" customHeight="1">
      <c r="E925" s="55"/>
    </row>
    <row r="926" ht="14.25" customHeight="1">
      <c r="E926" s="55"/>
    </row>
    <row r="927" ht="14.25" customHeight="1">
      <c r="E927" s="55"/>
    </row>
    <row r="928" ht="14.25" customHeight="1">
      <c r="E928" s="55"/>
    </row>
    <row r="929" ht="14.25" customHeight="1">
      <c r="E929" s="55"/>
    </row>
    <row r="930" ht="14.25" customHeight="1">
      <c r="E930" s="55"/>
    </row>
    <row r="931" ht="14.25" customHeight="1">
      <c r="E931" s="55"/>
    </row>
    <row r="932" ht="14.25" customHeight="1">
      <c r="E932" s="55"/>
    </row>
    <row r="933" ht="14.25" customHeight="1">
      <c r="E933" s="55"/>
    </row>
    <row r="934" ht="14.25" customHeight="1">
      <c r="E934" s="55"/>
    </row>
    <row r="935" ht="14.25" customHeight="1">
      <c r="E935" s="55"/>
    </row>
    <row r="936" ht="14.25" customHeight="1">
      <c r="E936" s="55"/>
    </row>
    <row r="937" ht="14.25" customHeight="1">
      <c r="E937" s="55"/>
    </row>
    <row r="938" ht="14.25" customHeight="1">
      <c r="E938" s="55"/>
    </row>
    <row r="939" ht="14.25" customHeight="1">
      <c r="E939" s="55"/>
    </row>
    <row r="940" ht="14.25" customHeight="1">
      <c r="E940" s="55"/>
    </row>
    <row r="941" ht="14.25" customHeight="1">
      <c r="E941" s="55"/>
    </row>
    <row r="942" ht="14.25" customHeight="1">
      <c r="E942" s="55"/>
    </row>
    <row r="943" ht="14.25" customHeight="1">
      <c r="E943" s="55"/>
    </row>
    <row r="944" ht="14.25" customHeight="1">
      <c r="E944" s="55"/>
    </row>
    <row r="945" ht="14.25" customHeight="1">
      <c r="E945" s="55"/>
    </row>
    <row r="946" ht="14.25" customHeight="1">
      <c r="E946" s="55"/>
    </row>
    <row r="947" ht="14.25" customHeight="1">
      <c r="E947" s="55"/>
    </row>
    <row r="948" ht="14.25" customHeight="1">
      <c r="E948" s="55"/>
    </row>
    <row r="949" ht="14.25" customHeight="1">
      <c r="E949" s="55"/>
    </row>
    <row r="950" ht="14.25" customHeight="1">
      <c r="E950" s="55"/>
    </row>
    <row r="951" ht="14.25" customHeight="1">
      <c r="E951" s="55"/>
    </row>
    <row r="952" ht="14.25" customHeight="1">
      <c r="E952" s="55"/>
    </row>
    <row r="953" ht="14.25" customHeight="1">
      <c r="E953" s="55"/>
    </row>
    <row r="954" ht="14.25" customHeight="1">
      <c r="E954" s="55"/>
    </row>
    <row r="955" ht="14.25" customHeight="1">
      <c r="E955" s="55"/>
    </row>
    <row r="956" ht="14.25" customHeight="1">
      <c r="E956" s="55"/>
    </row>
    <row r="957" ht="14.25" customHeight="1">
      <c r="E957" s="55"/>
    </row>
    <row r="958" ht="14.25" customHeight="1">
      <c r="E958" s="55"/>
    </row>
    <row r="959" ht="14.25" customHeight="1">
      <c r="E959" s="55"/>
    </row>
    <row r="960" ht="14.25" customHeight="1">
      <c r="E960" s="55"/>
    </row>
    <row r="961" ht="14.25" customHeight="1">
      <c r="E961" s="55"/>
    </row>
    <row r="962" ht="14.25" customHeight="1">
      <c r="E962" s="55"/>
    </row>
    <row r="963" ht="14.25" customHeight="1">
      <c r="E963" s="55"/>
    </row>
    <row r="964" ht="14.25" customHeight="1">
      <c r="E964" s="55"/>
    </row>
    <row r="965" ht="14.25" customHeight="1">
      <c r="E965" s="55"/>
    </row>
    <row r="966" ht="14.25" customHeight="1">
      <c r="E966" s="55"/>
    </row>
    <row r="967" ht="14.25" customHeight="1">
      <c r="E967" s="55"/>
    </row>
    <row r="968" ht="14.25" customHeight="1">
      <c r="E968" s="55"/>
    </row>
    <row r="969" ht="14.25" customHeight="1">
      <c r="E969" s="55"/>
    </row>
    <row r="970" ht="14.25" customHeight="1">
      <c r="E970" s="55"/>
    </row>
    <row r="971" ht="14.25" customHeight="1">
      <c r="E971" s="55"/>
    </row>
    <row r="972" ht="14.25" customHeight="1">
      <c r="E972" s="55"/>
    </row>
    <row r="973" ht="14.25" customHeight="1">
      <c r="E973" s="55"/>
    </row>
    <row r="974" ht="14.25" customHeight="1">
      <c r="E974" s="55"/>
    </row>
    <row r="975" ht="14.25" customHeight="1">
      <c r="E975" s="55"/>
    </row>
    <row r="976" ht="14.25" customHeight="1">
      <c r="E976" s="55"/>
    </row>
    <row r="977" ht="14.25" customHeight="1">
      <c r="E977" s="55"/>
    </row>
    <row r="978" ht="14.25" customHeight="1">
      <c r="E978" s="55"/>
    </row>
    <row r="979" ht="14.25" customHeight="1">
      <c r="E979" s="55"/>
    </row>
    <row r="980" ht="14.25" customHeight="1">
      <c r="E980" s="55"/>
    </row>
    <row r="981" ht="14.25" customHeight="1">
      <c r="E981" s="55"/>
    </row>
    <row r="982" ht="14.25" customHeight="1">
      <c r="E982" s="55"/>
    </row>
    <row r="983" ht="14.25" customHeight="1">
      <c r="E983" s="55"/>
    </row>
    <row r="984" ht="14.25" customHeight="1">
      <c r="E984" s="55"/>
    </row>
    <row r="985" ht="14.25" customHeight="1">
      <c r="E985" s="55"/>
    </row>
    <row r="986" ht="14.25" customHeight="1">
      <c r="E986" s="55"/>
    </row>
    <row r="987" ht="14.25" customHeight="1">
      <c r="E987" s="55"/>
    </row>
    <row r="988" ht="14.25" customHeight="1">
      <c r="E988" s="55"/>
    </row>
    <row r="989" ht="14.25" customHeight="1">
      <c r="E989" s="55"/>
    </row>
    <row r="990" ht="14.25" customHeight="1">
      <c r="E990" s="55"/>
    </row>
    <row r="991" ht="14.25" customHeight="1">
      <c r="E991" s="55"/>
    </row>
    <row r="992" ht="14.25" customHeight="1">
      <c r="E992" s="55"/>
    </row>
    <row r="993" ht="14.25" customHeight="1">
      <c r="E993" s="55"/>
    </row>
    <row r="994" ht="14.25" customHeight="1">
      <c r="E994" s="55"/>
    </row>
    <row r="995" ht="14.25" customHeight="1">
      <c r="E995" s="55"/>
    </row>
    <row r="996" ht="14.25" customHeight="1">
      <c r="E996" s="55"/>
    </row>
    <row r="997" ht="14.25" customHeight="1">
      <c r="E997" s="55"/>
    </row>
    <row r="998" ht="14.25" customHeight="1">
      <c r="E998" s="55"/>
    </row>
    <row r="999" ht="14.25" customHeight="1">
      <c r="E999" s="55"/>
    </row>
    <row r="1000" ht="14.25" customHeight="1">
      <c r="E1000" s="55"/>
    </row>
  </sheetData>
  <autoFilter ref="$A$2:$H$30"/>
  <printOptions/>
  <pageMargins bottom="0.75" footer="0.0" header="0.0" left="0.7" right="0.7" top="0.75"/>
  <pageSetup orientation="landscape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71"/>
    <col customWidth="1" min="2" max="2" width="38.43"/>
    <col customWidth="1" min="3" max="3" width="18.29"/>
    <col customWidth="1" min="4" max="4" width="12.14"/>
    <col customWidth="1" min="5" max="5" width="10.71"/>
    <col customWidth="1" min="6" max="6" width="13.14"/>
    <col customWidth="1" min="7" max="8" width="10.71"/>
    <col customWidth="1" min="9" max="9" width="11.86"/>
    <col customWidth="1" min="10" max="10" width="10.0"/>
    <col customWidth="1" min="11" max="11" width="10.71"/>
    <col customWidth="1" min="12" max="12" width="13.43"/>
    <col customWidth="1" min="13" max="13" width="37.14"/>
    <col customWidth="1" min="14" max="14" width="12.86"/>
    <col customWidth="1" min="15" max="26" width="10.71"/>
  </cols>
  <sheetData>
    <row r="1" ht="14.25" customHeight="1"/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4"/>
    </row>
    <row r="3" ht="14.25" customHeight="1">
      <c r="A3" s="7" t="s">
        <v>10</v>
      </c>
      <c r="B3" s="61" t="s">
        <v>1024</v>
      </c>
      <c r="C3" s="9"/>
      <c r="D3" s="212"/>
      <c r="E3" s="213">
        <v>42.7</v>
      </c>
      <c r="F3" s="214"/>
      <c r="G3" s="13"/>
      <c r="H3" s="13"/>
      <c r="I3" s="215" t="s">
        <v>715</v>
      </c>
      <c r="J3" s="15"/>
      <c r="K3" s="4"/>
    </row>
    <row r="4" ht="14.25" customHeight="1">
      <c r="A4" s="7" t="s">
        <v>16</v>
      </c>
      <c r="B4" s="61" t="s">
        <v>1025</v>
      </c>
      <c r="C4" s="9"/>
      <c r="D4" s="212"/>
      <c r="E4" s="213">
        <v>50.8</v>
      </c>
      <c r="F4" s="214"/>
      <c r="G4" s="13"/>
      <c r="H4" s="13"/>
      <c r="I4" s="215" t="s">
        <v>715</v>
      </c>
      <c r="J4" s="15"/>
      <c r="K4" s="4"/>
    </row>
    <row r="5" ht="14.25" customHeight="1">
      <c r="A5" s="7" t="s">
        <v>20</v>
      </c>
      <c r="B5" s="61" t="s">
        <v>1026</v>
      </c>
      <c r="C5" s="9"/>
      <c r="D5" s="212"/>
      <c r="E5" s="213">
        <v>89.9</v>
      </c>
      <c r="F5" s="214"/>
      <c r="G5" s="13"/>
      <c r="H5" s="13"/>
      <c r="I5" s="215" t="s">
        <v>695</v>
      </c>
      <c r="J5" s="15"/>
      <c r="K5" s="4"/>
    </row>
    <row r="6" ht="14.25" customHeight="1">
      <c r="A6" s="7" t="s">
        <v>25</v>
      </c>
      <c r="B6" s="61"/>
      <c r="C6" s="9"/>
      <c r="D6" s="212"/>
      <c r="E6" s="10"/>
      <c r="F6" s="214"/>
      <c r="G6" s="13"/>
      <c r="H6" s="13"/>
      <c r="I6" s="215" t="s">
        <v>695</v>
      </c>
      <c r="J6" s="15"/>
      <c r="K6" s="5"/>
    </row>
    <row r="7" ht="14.25" customHeight="1">
      <c r="A7" s="7" t="s">
        <v>28</v>
      </c>
      <c r="B7" s="61"/>
      <c r="C7" s="9"/>
      <c r="D7" s="212"/>
      <c r="E7" s="10"/>
      <c r="F7" s="214"/>
      <c r="G7" s="13"/>
      <c r="H7" s="13"/>
      <c r="I7" s="215" t="s">
        <v>695</v>
      </c>
      <c r="J7" s="15"/>
      <c r="K7" s="5"/>
      <c r="P7" s="19"/>
    </row>
    <row r="8" ht="14.25" customHeight="1">
      <c r="A8" s="7" t="s">
        <v>32</v>
      </c>
      <c r="B8" s="61"/>
      <c r="C8" s="9"/>
      <c r="D8" s="212"/>
      <c r="E8" s="10"/>
      <c r="F8" s="214"/>
      <c r="G8" s="13"/>
      <c r="H8" s="13"/>
      <c r="I8" s="215" t="s">
        <v>1027</v>
      </c>
      <c r="J8" s="15"/>
      <c r="K8" s="5"/>
      <c r="P8" s="19"/>
    </row>
    <row r="9" ht="14.25" customHeight="1">
      <c r="A9" s="7" t="s">
        <v>34</v>
      </c>
      <c r="B9" s="61"/>
      <c r="C9" s="9"/>
      <c r="D9" s="212"/>
      <c r="E9" s="10"/>
      <c r="F9" s="214"/>
      <c r="G9" s="13"/>
      <c r="H9" s="13"/>
      <c r="I9" s="215" t="s">
        <v>715</v>
      </c>
      <c r="J9" s="15"/>
      <c r="K9" s="5"/>
      <c r="P9" s="19"/>
    </row>
    <row r="10" ht="14.25" customHeight="1">
      <c r="A10" s="7" t="s">
        <v>36</v>
      </c>
      <c r="B10" s="61"/>
      <c r="C10" s="9"/>
      <c r="D10" s="212"/>
      <c r="E10" s="10"/>
      <c r="F10" s="214"/>
      <c r="G10" s="13"/>
      <c r="H10" s="13"/>
      <c r="I10" s="215" t="s">
        <v>695</v>
      </c>
      <c r="J10" s="15"/>
      <c r="K10" s="5"/>
      <c r="P10" s="19"/>
    </row>
    <row r="11" ht="14.25" customHeight="1">
      <c r="A11" s="7" t="s">
        <v>38</v>
      </c>
      <c r="B11" s="61"/>
      <c r="C11" s="9"/>
      <c r="D11" s="212"/>
      <c r="E11" s="10"/>
      <c r="F11" s="214"/>
      <c r="G11" s="13"/>
      <c r="H11" s="13"/>
      <c r="I11" s="215" t="s">
        <v>695</v>
      </c>
      <c r="J11" s="15"/>
      <c r="K11" s="5"/>
      <c r="P11" s="19"/>
    </row>
    <row r="12" ht="14.25" customHeight="1">
      <c r="A12" s="7" t="s">
        <v>43</v>
      </c>
      <c r="B12" s="61"/>
      <c r="C12" s="9"/>
      <c r="D12" s="212"/>
      <c r="E12" s="10"/>
      <c r="F12" s="214"/>
      <c r="G12" s="13"/>
      <c r="H12" s="13"/>
      <c r="I12" s="215" t="s">
        <v>695</v>
      </c>
      <c r="J12" s="15"/>
      <c r="P12" s="19"/>
    </row>
    <row r="13" ht="14.25" customHeight="1">
      <c r="A13" s="7" t="s">
        <v>46</v>
      </c>
      <c r="B13" s="61"/>
      <c r="C13" s="9"/>
      <c r="D13" s="212"/>
      <c r="E13" s="10"/>
      <c r="F13" s="214"/>
      <c r="G13" s="216"/>
      <c r="H13" s="13"/>
      <c r="I13" s="215" t="s">
        <v>715</v>
      </c>
      <c r="J13" s="15"/>
      <c r="N13" s="17"/>
      <c r="P13" s="19"/>
    </row>
    <row r="14" ht="14.25" customHeight="1">
      <c r="A14" s="7" t="s">
        <v>50</v>
      </c>
      <c r="B14" s="61"/>
      <c r="C14" s="9"/>
      <c r="D14" s="212"/>
      <c r="E14" s="10"/>
      <c r="F14" s="217"/>
      <c r="G14" s="13"/>
      <c r="H14" s="13"/>
      <c r="I14" s="218" t="s">
        <v>695</v>
      </c>
      <c r="J14" s="15"/>
      <c r="N14" s="17"/>
    </row>
    <row r="15" ht="14.25" customHeight="1">
      <c r="A15" s="7" t="s">
        <v>52</v>
      </c>
      <c r="B15" s="61"/>
      <c r="C15" s="124"/>
      <c r="D15" s="219"/>
      <c r="E15" s="10"/>
      <c r="F15" s="220"/>
      <c r="G15" s="13"/>
      <c r="H15" s="13"/>
      <c r="I15" s="221" t="s">
        <v>695</v>
      </c>
      <c r="J15" s="15"/>
      <c r="N15" s="17"/>
    </row>
    <row r="16" ht="14.25" customHeight="1">
      <c r="A16" s="122" t="s">
        <v>54</v>
      </c>
      <c r="B16" s="61"/>
      <c r="C16" s="124"/>
      <c r="D16" s="222"/>
      <c r="E16" s="10"/>
      <c r="F16" s="223"/>
      <c r="G16" s="124"/>
      <c r="H16" s="124"/>
      <c r="I16" s="223" t="s">
        <v>695</v>
      </c>
    </row>
    <row r="17" ht="14.25" customHeight="1">
      <c r="A17" s="122" t="s">
        <v>56</v>
      </c>
      <c r="B17" s="61"/>
      <c r="C17" s="124"/>
      <c r="D17" s="212"/>
      <c r="E17" s="10"/>
      <c r="F17" s="224"/>
      <c r="G17" s="124"/>
      <c r="H17" s="124"/>
      <c r="I17" s="224" t="s">
        <v>715</v>
      </c>
    </row>
    <row r="18" ht="14.25" customHeight="1">
      <c r="A18" s="122" t="s">
        <v>57</v>
      </c>
      <c r="B18" s="61"/>
      <c r="C18" s="124"/>
      <c r="D18" s="225"/>
      <c r="E18" s="10"/>
      <c r="F18" s="226"/>
      <c r="G18" s="124"/>
      <c r="H18" s="124"/>
      <c r="I18" s="226" t="s">
        <v>695</v>
      </c>
    </row>
    <row r="19" ht="14.25" customHeight="1">
      <c r="A19" s="227" t="s">
        <v>60</v>
      </c>
      <c r="B19" s="61"/>
      <c r="C19" s="228"/>
      <c r="D19" s="225"/>
      <c r="E19" s="10"/>
      <c r="F19" s="226"/>
      <c r="G19" s="124"/>
      <c r="H19" s="124"/>
      <c r="I19" s="226" t="s">
        <v>695</v>
      </c>
    </row>
    <row r="20" ht="14.25" customHeight="1">
      <c r="A20" s="76" t="s">
        <v>63</v>
      </c>
      <c r="B20" s="25"/>
      <c r="C20" s="228"/>
      <c r="D20" s="225"/>
      <c r="E20" s="10"/>
      <c r="F20" s="226"/>
      <c r="G20" s="124"/>
      <c r="H20" s="124"/>
      <c r="I20" s="226" t="s">
        <v>715</v>
      </c>
    </row>
    <row r="21" ht="14.25" customHeight="1">
      <c r="A21" s="76" t="s">
        <v>66</v>
      </c>
      <c r="B21" s="25"/>
      <c r="C21" s="228"/>
      <c r="D21" s="229"/>
      <c r="E21" s="10"/>
      <c r="F21" s="230"/>
      <c r="G21" s="124"/>
      <c r="H21" s="124"/>
      <c r="I21" s="230" t="s">
        <v>190</v>
      </c>
    </row>
    <row r="22" ht="14.25" customHeight="1">
      <c r="A22" s="76" t="s">
        <v>68</v>
      </c>
      <c r="B22" s="25"/>
      <c r="C22" s="228"/>
      <c r="D22" s="229"/>
      <c r="E22" s="10"/>
      <c r="F22" s="230"/>
      <c r="G22" s="124"/>
      <c r="H22" s="124"/>
      <c r="I22" s="230" t="s">
        <v>715</v>
      </c>
    </row>
    <row r="23" ht="14.25" customHeight="1">
      <c r="A23" s="76" t="s">
        <v>70</v>
      </c>
      <c r="B23" s="25"/>
      <c r="C23" s="228"/>
      <c r="D23" s="229"/>
      <c r="E23" s="10"/>
      <c r="F23" s="230"/>
      <c r="G23" s="124"/>
      <c r="H23" s="124"/>
      <c r="I23" s="230" t="s">
        <v>715</v>
      </c>
    </row>
    <row r="24" ht="14.25" customHeight="1">
      <c r="A24" s="76" t="s">
        <v>71</v>
      </c>
      <c r="B24" s="25"/>
      <c r="C24" s="228"/>
      <c r="D24" s="231"/>
      <c r="E24" s="10"/>
      <c r="F24" s="230"/>
      <c r="G24" s="124"/>
      <c r="H24" s="124"/>
      <c r="I24" s="230" t="s">
        <v>715</v>
      </c>
    </row>
    <row r="25" ht="14.25" customHeight="1">
      <c r="A25" s="76" t="s">
        <v>75</v>
      </c>
      <c r="B25" s="25"/>
      <c r="C25" s="228"/>
      <c r="D25" s="229"/>
      <c r="E25" s="10"/>
      <c r="F25" s="230"/>
      <c r="G25" s="124"/>
      <c r="H25" s="124"/>
      <c r="I25" s="230" t="s">
        <v>715</v>
      </c>
    </row>
    <row r="26" ht="14.25" customHeight="1">
      <c r="A26" s="76" t="s">
        <v>76</v>
      </c>
      <c r="B26" s="25"/>
      <c r="C26" s="228"/>
      <c r="D26" s="231"/>
      <c r="E26" s="10"/>
      <c r="F26" s="230"/>
      <c r="G26" s="124"/>
      <c r="H26" s="124"/>
      <c r="I26" s="230" t="s">
        <v>727</v>
      </c>
    </row>
    <row r="27" ht="14.25" customHeight="1">
      <c r="A27" s="76" t="s">
        <v>380</v>
      </c>
      <c r="B27" s="25"/>
      <c r="C27" s="228"/>
      <c r="D27" s="231"/>
      <c r="E27" s="10"/>
      <c r="F27" s="230"/>
      <c r="G27" s="124"/>
      <c r="H27" s="124"/>
      <c r="I27" s="230" t="s">
        <v>715</v>
      </c>
    </row>
    <row r="28" ht="14.25" customHeight="1">
      <c r="A28" s="76" t="s">
        <v>77</v>
      </c>
      <c r="B28" s="25"/>
      <c r="C28" s="228"/>
      <c r="D28" s="231"/>
      <c r="E28" s="10"/>
      <c r="F28" s="230"/>
      <c r="G28" s="124"/>
      <c r="H28" s="124"/>
      <c r="I28" s="230" t="s">
        <v>695</v>
      </c>
    </row>
    <row r="29" ht="14.25" customHeight="1">
      <c r="A29" s="76" t="s">
        <v>79</v>
      </c>
      <c r="B29" s="232"/>
      <c r="C29" s="124"/>
      <c r="D29" s="231"/>
      <c r="E29" s="10"/>
      <c r="F29" s="230"/>
      <c r="G29" s="124"/>
      <c r="H29" s="124"/>
      <c r="I29" s="230" t="s">
        <v>190</v>
      </c>
    </row>
    <row r="30" ht="14.25" customHeight="1">
      <c r="E30" s="209">
        <f>SUM(E3:E20)</f>
        <v>183.4</v>
      </c>
    </row>
    <row r="31" ht="14.25" customHeight="1"/>
    <row r="32" ht="14.25" customHeight="1"/>
    <row r="33" ht="14.25" customHeight="1">
      <c r="C33" s="28" t="s">
        <v>89</v>
      </c>
      <c r="E33" s="29">
        <v>2.0</v>
      </c>
    </row>
    <row r="34" ht="14.25" customHeight="1">
      <c r="C34" s="28" t="s">
        <v>90</v>
      </c>
      <c r="E34" s="29">
        <v>1.0</v>
      </c>
    </row>
    <row r="35" ht="14.25" customHeight="1">
      <c r="C35" s="28" t="s">
        <v>91</v>
      </c>
      <c r="E35" s="29">
        <v>2.0</v>
      </c>
    </row>
    <row r="36" ht="14.25" customHeight="1">
      <c r="C36" s="28" t="s">
        <v>92</v>
      </c>
      <c r="E36" s="30">
        <f>+E35*E34*E33</f>
        <v>4</v>
      </c>
    </row>
    <row r="37" ht="14.25" customHeight="1">
      <c r="C37" s="28" t="s">
        <v>93</v>
      </c>
      <c r="E37" s="30">
        <f>+E36*3600</f>
        <v>14400</v>
      </c>
    </row>
    <row r="38" ht="14.25" customHeight="1">
      <c r="C38" s="28" t="s">
        <v>4</v>
      </c>
      <c r="E38" s="31">
        <f>E30</f>
        <v>183.4</v>
      </c>
    </row>
    <row r="39" ht="14.25" customHeight="1">
      <c r="C39" s="28" t="s">
        <v>94</v>
      </c>
      <c r="E39" s="32">
        <f>+E37/E38</f>
        <v>78.51690294</v>
      </c>
      <c r="F39" s="28" t="s">
        <v>95</v>
      </c>
      <c r="G39" s="6">
        <f>E39*0.85</f>
        <v>66.7393675</v>
      </c>
    </row>
    <row r="40" ht="14.25" customHeight="1">
      <c r="C40" s="28"/>
      <c r="E40" s="28"/>
    </row>
    <row r="41" ht="14.25" customHeight="1">
      <c r="C41" s="28" t="s">
        <v>96</v>
      </c>
      <c r="E41" s="29" t="s">
        <v>109</v>
      </c>
    </row>
    <row r="42" ht="14.25" customHeight="1">
      <c r="C42" s="28" t="s">
        <v>98</v>
      </c>
      <c r="E42" s="29">
        <v>556.2</v>
      </c>
    </row>
    <row r="43" ht="14.25" customHeight="1">
      <c r="C43" s="28" t="s">
        <v>99</v>
      </c>
      <c r="E43" s="29">
        <f>E42*E33</f>
        <v>1112.4</v>
      </c>
    </row>
    <row r="44" ht="14.25" customHeight="1">
      <c r="C44" s="28" t="s">
        <v>95</v>
      </c>
      <c r="E44" s="33">
        <f>+E37/E43</f>
        <v>12.94498382</v>
      </c>
    </row>
    <row r="45" ht="14.25" customHeight="1">
      <c r="C45" s="28"/>
      <c r="E45" s="28"/>
    </row>
    <row r="46" ht="14.25" customHeight="1">
      <c r="C46" s="28" t="s">
        <v>100</v>
      </c>
      <c r="E46" s="33">
        <f>+E44*0.85</f>
        <v>11.00323625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</sheetData>
  <autoFilter ref="$A$2:$H$30"/>
  <printOptions/>
  <pageMargins bottom="0.75" footer="0.0" header="0.0" left="0.7" right="0.7" top="0.75"/>
  <pageSetup scale="70" orientation="portrait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4" width="10.71"/>
    <col customWidth="1" min="5" max="5" width="13.43"/>
    <col customWidth="1" min="6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901</v>
      </c>
      <c r="C3" s="9" t="s">
        <v>103</v>
      </c>
      <c r="D3" s="9" t="s">
        <v>114</v>
      </c>
      <c r="E3" s="10">
        <v>89.2</v>
      </c>
      <c r="F3" s="12"/>
      <c r="G3" s="12" t="s">
        <v>105</v>
      </c>
      <c r="H3" s="13"/>
      <c r="I3" s="14" t="s">
        <v>941</v>
      </c>
      <c r="J3" s="15"/>
      <c r="K3" s="4"/>
    </row>
    <row r="4" ht="14.25" customHeight="1">
      <c r="A4" s="7" t="s">
        <v>16</v>
      </c>
      <c r="B4" s="49" t="s">
        <v>904</v>
      </c>
      <c r="C4" s="9" t="s">
        <v>10</v>
      </c>
      <c r="D4" s="9" t="s">
        <v>114</v>
      </c>
      <c r="E4" s="10">
        <v>120.0</v>
      </c>
      <c r="F4" s="12"/>
      <c r="G4" s="12" t="s">
        <v>105</v>
      </c>
      <c r="H4" s="13"/>
      <c r="I4" s="14" t="s">
        <v>941</v>
      </c>
      <c r="J4" s="15"/>
      <c r="K4" s="4"/>
    </row>
    <row r="5" ht="14.25" customHeight="1">
      <c r="A5" s="7" t="s">
        <v>20</v>
      </c>
      <c r="B5" s="49" t="s">
        <v>987</v>
      </c>
      <c r="C5" s="9" t="s">
        <v>103</v>
      </c>
      <c r="D5" s="9" t="s">
        <v>114</v>
      </c>
      <c r="E5" s="10">
        <v>43.6</v>
      </c>
      <c r="F5" s="12"/>
      <c r="G5" s="12" t="s">
        <v>105</v>
      </c>
      <c r="H5" s="13"/>
      <c r="I5" s="14" t="s">
        <v>944</v>
      </c>
      <c r="J5" s="15"/>
      <c r="K5" s="4"/>
    </row>
    <row r="6" ht="14.25" customHeight="1">
      <c r="A6" s="7" t="s">
        <v>24</v>
      </c>
      <c r="B6" s="49" t="s">
        <v>667</v>
      </c>
      <c r="C6" s="9" t="s">
        <v>103</v>
      </c>
      <c r="D6" s="9" t="s">
        <v>114</v>
      </c>
      <c r="E6" s="10">
        <v>15.9</v>
      </c>
      <c r="F6" s="12"/>
      <c r="G6" s="12" t="s">
        <v>117</v>
      </c>
      <c r="H6" s="13"/>
      <c r="I6" s="14" t="s">
        <v>944</v>
      </c>
      <c r="J6" s="15"/>
      <c r="K6" s="5"/>
    </row>
    <row r="7" ht="14.25" customHeight="1">
      <c r="A7" s="7" t="s">
        <v>25</v>
      </c>
      <c r="B7" s="49" t="s">
        <v>675</v>
      </c>
      <c r="C7" s="9" t="s">
        <v>20</v>
      </c>
      <c r="D7" s="9" t="s">
        <v>114</v>
      </c>
      <c r="E7" s="10">
        <v>26.9</v>
      </c>
      <c r="F7" s="12"/>
      <c r="G7" s="12" t="s">
        <v>117</v>
      </c>
      <c r="H7" s="13"/>
      <c r="I7" s="14" t="s">
        <v>944</v>
      </c>
      <c r="J7" s="15"/>
      <c r="K7" s="5"/>
    </row>
    <row r="8" ht="14.25" customHeight="1">
      <c r="A8" s="7" t="s">
        <v>28</v>
      </c>
      <c r="B8" s="49" t="s">
        <v>677</v>
      </c>
      <c r="C8" s="9" t="s">
        <v>955</v>
      </c>
      <c r="D8" s="9" t="s">
        <v>114</v>
      </c>
      <c r="E8" s="10">
        <v>125.3</v>
      </c>
      <c r="F8" s="36"/>
      <c r="G8" s="12" t="s">
        <v>123</v>
      </c>
      <c r="H8" s="13"/>
      <c r="I8" s="14" t="s">
        <v>941</v>
      </c>
      <c r="J8" s="15"/>
      <c r="K8" s="5"/>
      <c r="P8" s="19"/>
    </row>
    <row r="9" ht="14.25" customHeight="1">
      <c r="A9" s="7" t="s">
        <v>32</v>
      </c>
      <c r="B9" s="49" t="s">
        <v>662</v>
      </c>
      <c r="C9" s="9" t="s">
        <v>103</v>
      </c>
      <c r="D9" s="9" t="s">
        <v>114</v>
      </c>
      <c r="E9" s="10">
        <v>6.4</v>
      </c>
      <c r="F9" s="36"/>
      <c r="G9" s="12" t="s">
        <v>126</v>
      </c>
      <c r="H9" s="13"/>
      <c r="I9" s="14" t="s">
        <v>944</v>
      </c>
      <c r="J9" s="15"/>
      <c r="K9" s="5"/>
      <c r="P9" s="19"/>
    </row>
    <row r="10" ht="14.25" customHeight="1">
      <c r="A10" s="7" t="s">
        <v>34</v>
      </c>
      <c r="B10" s="49" t="s">
        <v>685</v>
      </c>
      <c r="C10" s="9" t="s">
        <v>103</v>
      </c>
      <c r="D10" s="9" t="s">
        <v>104</v>
      </c>
      <c r="E10" s="10">
        <v>25.3</v>
      </c>
      <c r="F10" s="12"/>
      <c r="G10" s="12" t="s">
        <v>105</v>
      </c>
      <c r="H10" s="13"/>
      <c r="I10" s="14" t="s">
        <v>947</v>
      </c>
      <c r="J10" s="15"/>
      <c r="K10" s="5"/>
      <c r="P10" s="19"/>
    </row>
    <row r="11" ht="14.25" customHeight="1">
      <c r="A11" s="7" t="s">
        <v>36</v>
      </c>
      <c r="B11" s="49" t="s">
        <v>83</v>
      </c>
      <c r="C11" s="9" t="s">
        <v>34</v>
      </c>
      <c r="D11" s="9" t="s">
        <v>114</v>
      </c>
      <c r="E11" s="10">
        <v>18.0</v>
      </c>
      <c r="F11" s="36"/>
      <c r="G11" s="12" t="s">
        <v>123</v>
      </c>
      <c r="H11" s="13"/>
      <c r="I11" s="14" t="s">
        <v>944</v>
      </c>
      <c r="J11" s="15"/>
      <c r="K11" s="5"/>
      <c r="P11" s="19"/>
    </row>
    <row r="12" ht="14.25" customHeight="1">
      <c r="A12" s="7" t="s">
        <v>38</v>
      </c>
      <c r="B12" s="49" t="s">
        <v>483</v>
      </c>
      <c r="C12" s="9" t="s">
        <v>16</v>
      </c>
      <c r="D12" s="9" t="s">
        <v>104</v>
      </c>
      <c r="E12" s="10">
        <v>21.6</v>
      </c>
      <c r="F12" s="36"/>
      <c r="G12" s="12" t="s">
        <v>123</v>
      </c>
      <c r="H12" s="13"/>
      <c r="I12" s="14" t="s">
        <v>947</v>
      </c>
      <c r="J12" s="15"/>
      <c r="K12" s="5"/>
      <c r="P12" s="19"/>
    </row>
    <row r="13" ht="14.25" customHeight="1">
      <c r="A13" s="7" t="s">
        <v>43</v>
      </c>
      <c r="B13" s="49" t="s">
        <v>484</v>
      </c>
      <c r="C13" s="9" t="s">
        <v>38</v>
      </c>
      <c r="D13" s="9" t="s">
        <v>114</v>
      </c>
      <c r="E13" s="10">
        <v>20.6</v>
      </c>
      <c r="F13" s="36"/>
      <c r="G13" s="12" t="s">
        <v>117</v>
      </c>
      <c r="H13" s="13"/>
      <c r="I13" s="14" t="s">
        <v>944</v>
      </c>
      <c r="J13" s="15"/>
      <c r="P13" s="19"/>
    </row>
    <row r="14" ht="14.25" customHeight="1">
      <c r="A14" s="7" t="s">
        <v>46</v>
      </c>
      <c r="B14" s="49" t="s">
        <v>683</v>
      </c>
      <c r="C14" s="9" t="s">
        <v>43</v>
      </c>
      <c r="D14" s="9" t="s">
        <v>104</v>
      </c>
      <c r="E14" s="10">
        <v>42.9</v>
      </c>
      <c r="F14" s="36"/>
      <c r="G14" s="20" t="s">
        <v>139</v>
      </c>
      <c r="H14" s="13"/>
      <c r="I14" s="14" t="s">
        <v>947</v>
      </c>
      <c r="J14" s="15"/>
      <c r="P14" s="19"/>
    </row>
    <row r="15" ht="14.25" customHeight="1">
      <c r="A15" s="7" t="s">
        <v>50</v>
      </c>
      <c r="B15" s="49" t="s">
        <v>486</v>
      </c>
      <c r="C15" s="9" t="s">
        <v>46</v>
      </c>
      <c r="D15" s="9" t="s">
        <v>114</v>
      </c>
      <c r="E15" s="10">
        <v>43.3</v>
      </c>
      <c r="F15" s="36"/>
      <c r="G15" s="12" t="s">
        <v>139</v>
      </c>
      <c r="H15" s="13"/>
      <c r="I15" s="14" t="s">
        <v>944</v>
      </c>
      <c r="J15" s="15"/>
    </row>
    <row r="16" ht="14.25" customHeight="1">
      <c r="A16" s="7" t="s">
        <v>52</v>
      </c>
      <c r="B16" s="49" t="s">
        <v>795</v>
      </c>
      <c r="C16" s="9" t="s">
        <v>50</v>
      </c>
      <c r="D16" s="9" t="s">
        <v>104</v>
      </c>
      <c r="E16" s="10">
        <v>50.5</v>
      </c>
      <c r="F16" s="36"/>
      <c r="G16" s="12" t="s">
        <v>139</v>
      </c>
      <c r="H16" s="13"/>
      <c r="I16" s="14" t="s">
        <v>947</v>
      </c>
      <c r="J16" s="15"/>
    </row>
    <row r="17" ht="14.25" customHeight="1">
      <c r="A17" s="7" t="s">
        <v>54</v>
      </c>
      <c r="B17" s="49" t="s">
        <v>682</v>
      </c>
      <c r="C17" s="9" t="s">
        <v>52</v>
      </c>
      <c r="D17" s="9" t="s">
        <v>114</v>
      </c>
      <c r="E17" s="10">
        <v>80.0</v>
      </c>
      <c r="F17" s="36"/>
      <c r="G17" s="20" t="s">
        <v>126</v>
      </c>
      <c r="H17" s="13"/>
      <c r="I17" s="14" t="s">
        <v>941</v>
      </c>
      <c r="J17" s="15"/>
    </row>
    <row r="18" ht="14.25" customHeight="1">
      <c r="A18" s="7" t="s">
        <v>56</v>
      </c>
      <c r="B18" s="49" t="s">
        <v>675</v>
      </c>
      <c r="C18" s="9" t="s">
        <v>54</v>
      </c>
      <c r="D18" s="9" t="s">
        <v>114</v>
      </c>
      <c r="E18" s="10">
        <v>75.4</v>
      </c>
      <c r="F18" s="36"/>
      <c r="G18" s="20" t="s">
        <v>126</v>
      </c>
      <c r="H18" s="13"/>
      <c r="I18" s="14" t="s">
        <v>944</v>
      </c>
      <c r="J18" s="15"/>
    </row>
    <row r="19" ht="14.25" customHeight="1">
      <c r="A19" s="7" t="s">
        <v>57</v>
      </c>
      <c r="B19" s="49" t="s">
        <v>686</v>
      </c>
      <c r="C19" s="9" t="s">
        <v>56</v>
      </c>
      <c r="D19" s="9" t="s">
        <v>952</v>
      </c>
      <c r="E19" s="10">
        <v>29.4</v>
      </c>
      <c r="F19" s="36"/>
      <c r="G19" s="12" t="s">
        <v>117</v>
      </c>
      <c r="H19" s="13"/>
      <c r="I19" s="14" t="s">
        <v>947</v>
      </c>
      <c r="J19" s="15"/>
    </row>
    <row r="20" ht="14.25" customHeight="1">
      <c r="A20" s="7" t="s">
        <v>60</v>
      </c>
      <c r="B20" s="49" t="s">
        <v>953</v>
      </c>
      <c r="C20" s="9" t="s">
        <v>57</v>
      </c>
      <c r="D20" s="9" t="s">
        <v>114</v>
      </c>
      <c r="E20" s="10">
        <v>13.9</v>
      </c>
      <c r="F20" s="36"/>
      <c r="G20" s="12" t="s">
        <v>153</v>
      </c>
      <c r="H20" s="13"/>
      <c r="I20" s="14" t="s">
        <v>944</v>
      </c>
      <c r="J20" s="15"/>
    </row>
    <row r="21" ht="14.25" customHeight="1">
      <c r="A21" s="7" t="s">
        <v>63</v>
      </c>
      <c r="B21" s="49"/>
      <c r="C21" s="9"/>
      <c r="D21" s="7"/>
      <c r="E21" s="10"/>
      <c r="F21" s="36"/>
      <c r="G21" s="12"/>
      <c r="H21" s="13"/>
      <c r="I21" s="14"/>
      <c r="J21" s="15"/>
    </row>
    <row r="22" ht="14.25" customHeight="1">
      <c r="A22" s="7" t="s">
        <v>66</v>
      </c>
      <c r="B22" s="49"/>
      <c r="C22" s="9"/>
      <c r="D22" s="9"/>
      <c r="E22" s="10"/>
      <c r="F22" s="12"/>
      <c r="G22" s="12"/>
      <c r="H22" s="13"/>
      <c r="I22" s="14"/>
      <c r="J22" s="15"/>
    </row>
    <row r="23" ht="14.25" customHeight="1">
      <c r="A23" s="7" t="s">
        <v>68</v>
      </c>
      <c r="B23" s="49"/>
      <c r="C23" s="9"/>
      <c r="D23" s="7"/>
      <c r="E23" s="10"/>
      <c r="F23" s="36"/>
      <c r="G23" s="20"/>
      <c r="H23" s="13"/>
      <c r="I23" s="14"/>
      <c r="J23" s="15"/>
    </row>
    <row r="24" ht="14.25" customHeight="1">
      <c r="A24" s="7" t="s">
        <v>70</v>
      </c>
      <c r="B24" s="49"/>
      <c r="C24" s="9"/>
      <c r="D24" s="9"/>
      <c r="E24" s="10"/>
      <c r="F24" s="12"/>
      <c r="G24" s="12"/>
      <c r="H24" s="13"/>
      <c r="I24" s="14"/>
      <c r="J24" s="15"/>
      <c r="N24" s="17"/>
    </row>
    <row r="25" ht="14.25" customHeight="1">
      <c r="A25" s="7" t="s">
        <v>71</v>
      </c>
      <c r="B25" s="49"/>
      <c r="C25" s="9"/>
      <c r="D25" s="7"/>
      <c r="E25" s="10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/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/>
      <c r="H29" s="13"/>
      <c r="I29" s="14"/>
      <c r="N29" s="17"/>
    </row>
    <row r="30" ht="14.25" customHeight="1">
      <c r="E30" s="6">
        <f>SUM(E3:E29)*1.21</f>
        <v>1026.322</v>
      </c>
      <c r="N30" s="17"/>
    </row>
    <row r="31" ht="14.25" customHeight="1">
      <c r="B31" s="28"/>
      <c r="D31" s="29"/>
      <c r="N31" s="17"/>
    </row>
    <row r="32" ht="14.25" customHeight="1">
      <c r="B32" s="28"/>
      <c r="D32" s="28"/>
      <c r="N32" s="17"/>
    </row>
    <row r="33" ht="14.25" customHeight="1">
      <c r="B33" s="28"/>
      <c r="D33" s="29"/>
      <c r="N33" s="17"/>
    </row>
    <row r="34" ht="14.25" customHeight="1">
      <c r="B34" s="28"/>
      <c r="D34" s="28"/>
      <c r="N34" s="17"/>
    </row>
    <row r="35" ht="14.25" customHeight="1">
      <c r="B35" s="28" t="s">
        <v>89</v>
      </c>
      <c r="D35" s="29">
        <v>3.0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6.0</v>
      </c>
      <c r="N37" s="17"/>
    </row>
    <row r="38" ht="14.25" customHeight="1">
      <c r="B38" s="28" t="s">
        <v>92</v>
      </c>
      <c r="D38" s="30">
        <f>+D37*D36*D35</f>
        <v>18</v>
      </c>
      <c r="N38" s="17"/>
    </row>
    <row r="39" ht="14.25" customHeight="1">
      <c r="B39" s="28" t="s">
        <v>93</v>
      </c>
      <c r="D39" s="30">
        <f>+D38*3600</f>
        <v>64800</v>
      </c>
      <c r="N39" s="17"/>
    </row>
    <row r="40" ht="14.25" customHeight="1">
      <c r="B40" s="28" t="s">
        <v>4</v>
      </c>
      <c r="D40" s="31">
        <f>E30</f>
        <v>1026.322</v>
      </c>
    </row>
    <row r="41" ht="14.25" customHeight="1">
      <c r="B41" s="28" t="s">
        <v>94</v>
      </c>
      <c r="D41" s="32">
        <f>+D39/D40</f>
        <v>63.13807947</v>
      </c>
      <c r="E41" s="28" t="s">
        <v>95</v>
      </c>
      <c r="F41" s="6">
        <f>D41*0.9</f>
        <v>56.82427152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317.7</v>
      </c>
    </row>
    <row r="46" ht="14.25" customHeight="1">
      <c r="B46" s="28" t="s">
        <v>95</v>
      </c>
      <c r="D46" s="33">
        <f>+D39/D45</f>
        <v>203.9660057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173.3711048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62"/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233" t="s">
        <v>10</v>
      </c>
      <c r="B3" s="49" t="s">
        <v>1029</v>
      </c>
      <c r="C3" s="9" t="s">
        <v>103</v>
      </c>
      <c r="D3" s="9" t="s">
        <v>114</v>
      </c>
      <c r="E3" s="10">
        <v>82.5</v>
      </c>
      <c r="F3" s="12"/>
      <c r="G3" s="12" t="s">
        <v>105</v>
      </c>
      <c r="H3" s="13"/>
      <c r="I3" s="14" t="s">
        <v>1030</v>
      </c>
      <c r="J3" s="15"/>
      <c r="K3" s="4"/>
    </row>
    <row r="4" ht="14.25" customHeight="1">
      <c r="A4" s="233" t="s">
        <v>16</v>
      </c>
      <c r="B4" s="49" t="s">
        <v>1031</v>
      </c>
      <c r="C4" s="9" t="s">
        <v>10</v>
      </c>
      <c r="D4" s="9" t="s">
        <v>114</v>
      </c>
      <c r="E4" s="10">
        <v>33.6</v>
      </c>
      <c r="F4" s="12"/>
      <c r="G4" s="12" t="s">
        <v>105</v>
      </c>
      <c r="H4" s="13"/>
      <c r="I4" s="14" t="s">
        <v>1030</v>
      </c>
      <c r="J4" s="15"/>
      <c r="K4" s="4"/>
    </row>
    <row r="5" ht="14.25" customHeight="1">
      <c r="A5" s="233" t="s">
        <v>20</v>
      </c>
      <c r="B5" s="49" t="s">
        <v>1032</v>
      </c>
      <c r="C5" s="9" t="s">
        <v>16</v>
      </c>
      <c r="D5" s="9" t="s">
        <v>104</v>
      </c>
      <c r="E5" s="10">
        <v>50.0</v>
      </c>
      <c r="F5" s="12"/>
      <c r="G5" s="12" t="s">
        <v>105</v>
      </c>
      <c r="H5" s="13"/>
      <c r="I5" s="14" t="s">
        <v>1033</v>
      </c>
      <c r="J5" s="15"/>
      <c r="K5" s="4"/>
    </row>
    <row r="6" ht="14.25" customHeight="1">
      <c r="A6" s="7" t="s">
        <v>24</v>
      </c>
      <c r="B6" s="49" t="s">
        <v>1034</v>
      </c>
      <c r="C6" s="9" t="s">
        <v>20</v>
      </c>
      <c r="D6" s="9" t="s">
        <v>104</v>
      </c>
      <c r="E6" s="10">
        <v>39.2</v>
      </c>
      <c r="F6" s="12"/>
      <c r="G6" s="12" t="s">
        <v>117</v>
      </c>
      <c r="H6" s="13"/>
      <c r="I6" s="14" t="s">
        <v>1033</v>
      </c>
      <c r="J6" s="15"/>
      <c r="K6" s="5"/>
    </row>
    <row r="7" ht="14.25" customHeight="1">
      <c r="A7" s="7" t="s">
        <v>25</v>
      </c>
      <c r="B7" s="49" t="s">
        <v>1035</v>
      </c>
      <c r="C7" s="9" t="s">
        <v>24</v>
      </c>
      <c r="D7" s="9" t="s">
        <v>104</v>
      </c>
      <c r="E7" s="10">
        <v>157.3</v>
      </c>
      <c r="F7" s="12"/>
      <c r="G7" s="12" t="s">
        <v>117</v>
      </c>
      <c r="H7" s="13"/>
      <c r="I7" s="14" t="s">
        <v>1033</v>
      </c>
      <c r="J7" s="15"/>
      <c r="K7" s="5"/>
    </row>
    <row r="8" ht="14.25" customHeight="1">
      <c r="A8" s="7" t="s">
        <v>28</v>
      </c>
      <c r="B8" s="49" t="s">
        <v>1036</v>
      </c>
      <c r="C8" s="9" t="s">
        <v>25</v>
      </c>
      <c r="D8" s="9" t="s">
        <v>114</v>
      </c>
      <c r="E8" s="10">
        <v>228.6</v>
      </c>
      <c r="F8" s="36"/>
      <c r="G8" s="12" t="s">
        <v>123</v>
      </c>
      <c r="H8" s="13"/>
      <c r="I8" s="14" t="s">
        <v>1030</v>
      </c>
      <c r="J8" s="15"/>
      <c r="K8" s="5"/>
      <c r="P8" s="19"/>
    </row>
    <row r="9" ht="14.25" customHeight="1">
      <c r="A9" s="7" t="s">
        <v>32</v>
      </c>
      <c r="B9" s="49" t="s">
        <v>396</v>
      </c>
      <c r="C9" s="9" t="s">
        <v>28</v>
      </c>
      <c r="D9" s="9" t="s">
        <v>104</v>
      </c>
      <c r="E9" s="10">
        <v>42.3</v>
      </c>
      <c r="F9" s="36"/>
      <c r="G9" s="12" t="s">
        <v>126</v>
      </c>
      <c r="H9" s="13"/>
      <c r="I9" s="14" t="s">
        <v>1033</v>
      </c>
      <c r="J9" s="15"/>
      <c r="K9" s="5"/>
      <c r="P9" s="19"/>
    </row>
    <row r="10" ht="14.25" customHeight="1">
      <c r="A10" s="7" t="s">
        <v>34</v>
      </c>
      <c r="B10" s="49" t="s">
        <v>1037</v>
      </c>
      <c r="C10" s="9" t="s">
        <v>32</v>
      </c>
      <c r="D10" s="9" t="s">
        <v>104</v>
      </c>
      <c r="E10" s="10">
        <v>7.8</v>
      </c>
      <c r="F10" s="12"/>
      <c r="G10" s="12" t="s">
        <v>105</v>
      </c>
      <c r="H10" s="13"/>
      <c r="I10" s="14" t="s">
        <v>1033</v>
      </c>
      <c r="J10" s="15"/>
      <c r="K10" s="5"/>
      <c r="P10" s="19"/>
    </row>
    <row r="11" ht="14.25" customHeight="1">
      <c r="A11" s="7" t="s">
        <v>36</v>
      </c>
      <c r="B11" s="49" t="s">
        <v>1039</v>
      </c>
      <c r="C11" s="9" t="s">
        <v>34</v>
      </c>
      <c r="D11" s="9" t="s">
        <v>114</v>
      </c>
      <c r="E11" s="10">
        <v>79.5</v>
      </c>
      <c r="F11" s="36"/>
      <c r="G11" s="12" t="s">
        <v>123</v>
      </c>
      <c r="H11" s="13"/>
      <c r="I11" s="14" t="s">
        <v>1030</v>
      </c>
      <c r="J11" s="15"/>
      <c r="K11" s="5"/>
      <c r="P11" s="19"/>
    </row>
    <row r="12" ht="14.25" customHeight="1">
      <c r="A12" s="7" t="s">
        <v>38</v>
      </c>
      <c r="B12" s="49" t="s">
        <v>1041</v>
      </c>
      <c r="C12" s="9" t="s">
        <v>36</v>
      </c>
      <c r="D12" s="9" t="s">
        <v>114</v>
      </c>
      <c r="E12" s="10">
        <v>151.9</v>
      </c>
      <c r="F12" s="36"/>
      <c r="G12" s="12" t="s">
        <v>123</v>
      </c>
      <c r="H12" s="13"/>
      <c r="I12" s="14" t="s">
        <v>1030</v>
      </c>
      <c r="J12" s="15"/>
      <c r="K12" s="5"/>
      <c r="P12" s="19"/>
    </row>
    <row r="13" ht="14.25" customHeight="1">
      <c r="A13" s="7" t="s">
        <v>43</v>
      </c>
      <c r="B13" s="49" t="s">
        <v>1042</v>
      </c>
      <c r="C13" s="9" t="s">
        <v>38</v>
      </c>
      <c r="D13" s="9" t="s">
        <v>114</v>
      </c>
      <c r="E13" s="10">
        <v>42.0</v>
      </c>
      <c r="F13" s="36"/>
      <c r="G13" s="12" t="s">
        <v>117</v>
      </c>
      <c r="H13" s="13"/>
      <c r="I13" s="14" t="s">
        <v>1030</v>
      </c>
      <c r="J13" s="15"/>
      <c r="P13" s="19"/>
    </row>
    <row r="14" ht="14.25" customHeight="1">
      <c r="A14" s="7" t="s">
        <v>46</v>
      </c>
      <c r="B14" s="49" t="s">
        <v>1040</v>
      </c>
      <c r="C14" s="9" t="s">
        <v>43</v>
      </c>
      <c r="D14" s="9" t="s">
        <v>114</v>
      </c>
      <c r="E14" s="10">
        <v>60.9</v>
      </c>
      <c r="F14" s="36"/>
      <c r="G14" s="20" t="s">
        <v>139</v>
      </c>
      <c r="H14" s="13"/>
      <c r="I14" s="14" t="s">
        <v>1030</v>
      </c>
      <c r="J14" s="15"/>
      <c r="P14" s="19"/>
    </row>
    <row r="15" ht="14.25" customHeight="1">
      <c r="A15" s="7" t="s">
        <v>50</v>
      </c>
      <c r="B15" s="49"/>
      <c r="C15" s="9"/>
      <c r="D15" s="9"/>
      <c r="E15" s="10"/>
      <c r="F15" s="36"/>
      <c r="G15" s="12" t="s">
        <v>139</v>
      </c>
      <c r="H15" s="13"/>
      <c r="I15" s="14"/>
      <c r="J15" s="15"/>
    </row>
    <row r="16" ht="14.25" customHeight="1">
      <c r="A16" s="7" t="s">
        <v>52</v>
      </c>
      <c r="B16" s="49"/>
      <c r="C16" s="9"/>
      <c r="D16" s="9"/>
      <c r="E16" s="10"/>
      <c r="F16" s="36"/>
      <c r="G16" s="12" t="s">
        <v>139</v>
      </c>
      <c r="H16" s="13"/>
      <c r="I16" s="14"/>
      <c r="J16" s="15"/>
    </row>
    <row r="17" ht="14.25" customHeight="1">
      <c r="A17" s="7" t="s">
        <v>54</v>
      </c>
      <c r="B17" s="49"/>
      <c r="C17" s="9"/>
      <c r="D17" s="9"/>
      <c r="E17" s="10"/>
      <c r="F17" s="36"/>
      <c r="G17" s="20" t="s">
        <v>126</v>
      </c>
      <c r="H17" s="13"/>
      <c r="I17" s="14"/>
      <c r="J17" s="15"/>
    </row>
    <row r="18" ht="14.25" customHeight="1">
      <c r="A18" s="7" t="s">
        <v>56</v>
      </c>
      <c r="B18" s="49"/>
      <c r="C18" s="9"/>
      <c r="D18" s="9"/>
      <c r="E18" s="10"/>
      <c r="F18" s="36"/>
      <c r="G18" s="20" t="s">
        <v>126</v>
      </c>
      <c r="H18" s="13"/>
      <c r="I18" s="14"/>
      <c r="J18" s="15"/>
    </row>
    <row r="19" ht="14.25" customHeight="1">
      <c r="A19" s="7" t="s">
        <v>57</v>
      </c>
      <c r="B19" s="49"/>
      <c r="C19" s="9"/>
      <c r="D19" s="9"/>
      <c r="E19" s="10"/>
      <c r="F19" s="36"/>
      <c r="G19" s="12" t="s">
        <v>117</v>
      </c>
      <c r="H19" s="13"/>
      <c r="I19" s="14"/>
      <c r="J19" s="15"/>
    </row>
    <row r="20" ht="14.25" customHeight="1">
      <c r="A20" s="7" t="s">
        <v>60</v>
      </c>
      <c r="B20" s="49"/>
      <c r="C20" s="9"/>
      <c r="D20" s="9"/>
      <c r="E20" s="10"/>
      <c r="F20" s="36"/>
      <c r="G20" s="12" t="s">
        <v>153</v>
      </c>
      <c r="H20" s="13"/>
      <c r="I20" s="14"/>
      <c r="J20" s="15"/>
      <c r="N20" s="17"/>
    </row>
    <row r="21" ht="14.25" customHeight="1">
      <c r="A21" s="7" t="s">
        <v>63</v>
      </c>
      <c r="B21" s="49"/>
      <c r="C21" s="9"/>
      <c r="D21" s="7"/>
      <c r="E21" s="10"/>
      <c r="F21" s="36"/>
      <c r="G21" s="12"/>
      <c r="H21" s="13"/>
      <c r="I21" s="14"/>
      <c r="J21" s="15"/>
      <c r="N21" s="17"/>
    </row>
    <row r="22" ht="14.25" customHeight="1">
      <c r="A22" s="7" t="s">
        <v>66</v>
      </c>
      <c r="B22" s="49"/>
      <c r="C22" s="9"/>
      <c r="D22" s="9"/>
      <c r="E22" s="10"/>
      <c r="F22" s="12"/>
      <c r="G22" s="12"/>
      <c r="H22" s="13"/>
      <c r="I22" s="14"/>
      <c r="J22" s="15"/>
      <c r="N22" s="17"/>
    </row>
    <row r="23" ht="14.25" customHeight="1">
      <c r="A23" s="7" t="s">
        <v>68</v>
      </c>
      <c r="B23" s="49"/>
      <c r="C23" s="9"/>
      <c r="D23" s="7"/>
      <c r="E23" s="10"/>
      <c r="F23" s="36"/>
      <c r="G23" s="20"/>
      <c r="H23" s="13"/>
      <c r="I23" s="14"/>
      <c r="J23" s="15"/>
      <c r="N23" s="17"/>
    </row>
    <row r="24" ht="14.25" customHeight="1">
      <c r="A24" s="7" t="s">
        <v>70</v>
      </c>
      <c r="B24" s="49"/>
      <c r="C24" s="9"/>
      <c r="D24" s="9"/>
      <c r="E24" s="10"/>
      <c r="F24" s="12"/>
      <c r="G24" s="12"/>
      <c r="H24" s="13"/>
      <c r="I24" s="14"/>
      <c r="J24" s="15"/>
      <c r="N24" s="17"/>
    </row>
    <row r="25" ht="14.25" customHeight="1">
      <c r="A25" s="7" t="s">
        <v>71</v>
      </c>
      <c r="B25" s="49"/>
      <c r="C25" s="9"/>
      <c r="D25" s="7"/>
      <c r="E25" s="10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/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/>
      <c r="H29" s="13"/>
      <c r="I29" s="14"/>
      <c r="N29" s="17"/>
    </row>
    <row r="30" ht="14.25" customHeight="1">
      <c r="E30" s="6">
        <f>SUM(E3:E29)*1.21</f>
        <v>1180.476</v>
      </c>
      <c r="N30" s="17"/>
    </row>
    <row r="31" ht="14.25" customHeight="1">
      <c r="B31" s="28"/>
      <c r="D31" s="29"/>
      <c r="N31" s="17"/>
    </row>
    <row r="32" ht="14.25" customHeight="1">
      <c r="B32" s="28"/>
      <c r="D32" s="28"/>
      <c r="N32" s="17"/>
    </row>
    <row r="33" ht="14.25" customHeight="1">
      <c r="B33" s="28"/>
      <c r="D33" s="29"/>
      <c r="N33" s="17"/>
    </row>
    <row r="34" ht="14.25" customHeight="1">
      <c r="B34" s="28"/>
      <c r="D34" s="28"/>
      <c r="N34" s="17"/>
    </row>
    <row r="35" ht="14.25" customHeight="1">
      <c r="B35" s="28" t="s">
        <v>89</v>
      </c>
      <c r="D35" s="29">
        <v>1.0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1.0</v>
      </c>
      <c r="N37" s="17"/>
    </row>
    <row r="38" ht="14.25" customHeight="1">
      <c r="B38" s="28" t="s">
        <v>92</v>
      </c>
      <c r="D38" s="30">
        <f>+D37*D36*D35</f>
        <v>1</v>
      </c>
      <c r="N38" s="17"/>
    </row>
    <row r="39" ht="14.25" customHeight="1">
      <c r="B39" s="28" t="s">
        <v>93</v>
      </c>
      <c r="D39" s="30">
        <f>+D38*3600</f>
        <v>3600</v>
      </c>
      <c r="N39" s="17"/>
    </row>
    <row r="40" ht="14.25" customHeight="1">
      <c r="B40" s="28" t="s">
        <v>4</v>
      </c>
      <c r="D40" s="31">
        <f>E30</f>
        <v>1180.476</v>
      </c>
    </row>
    <row r="41" ht="14.25" customHeight="1">
      <c r="B41" s="28" t="s">
        <v>94</v>
      </c>
      <c r="D41" s="32">
        <f>+D39/D40</f>
        <v>3.049617273</v>
      </c>
      <c r="E41" s="28" t="s">
        <v>95</v>
      </c>
      <c r="F41" s="6">
        <f>D41*0.9</f>
        <v>2.744655546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105.9</v>
      </c>
    </row>
    <row r="46" ht="14.25" customHeight="1">
      <c r="B46" s="28" t="s">
        <v>95</v>
      </c>
      <c r="D46" s="33">
        <f>+D39/D45</f>
        <v>33.99433428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28.89518414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4" width="13.14"/>
    <col customWidth="1" min="5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</row>
    <row r="3" ht="14.25" customHeight="1">
      <c r="A3" s="7" t="s">
        <v>10</v>
      </c>
      <c r="B3" s="123" t="s">
        <v>1044</v>
      </c>
      <c r="C3" s="9" t="s">
        <v>103</v>
      </c>
      <c r="D3" s="234" t="s">
        <v>114</v>
      </c>
      <c r="E3" s="7">
        <v>66.4</v>
      </c>
      <c r="F3" s="12"/>
      <c r="G3" s="12"/>
      <c r="H3" s="13"/>
      <c r="I3" s="14" t="s">
        <v>696</v>
      </c>
      <c r="J3" s="15"/>
    </row>
    <row r="4" ht="14.25" customHeight="1">
      <c r="A4" s="7" t="s">
        <v>16</v>
      </c>
      <c r="B4" s="123" t="s">
        <v>324</v>
      </c>
      <c r="C4" s="9" t="s">
        <v>103</v>
      </c>
      <c r="D4" s="234" t="s">
        <v>114</v>
      </c>
      <c r="E4" s="7">
        <v>13.8</v>
      </c>
      <c r="F4" s="12"/>
      <c r="G4" s="12"/>
      <c r="H4" s="13"/>
      <c r="I4" s="14" t="s">
        <v>695</v>
      </c>
      <c r="J4" s="15"/>
    </row>
    <row r="5" ht="14.25" customHeight="1">
      <c r="A5" s="7" t="s">
        <v>20</v>
      </c>
      <c r="B5" s="123" t="s">
        <v>667</v>
      </c>
      <c r="C5" s="9" t="s">
        <v>103</v>
      </c>
      <c r="D5" s="234" t="s">
        <v>114</v>
      </c>
      <c r="E5" s="7">
        <v>38.4</v>
      </c>
      <c r="F5" s="12"/>
      <c r="G5" s="12"/>
      <c r="H5" s="13"/>
      <c r="I5" s="14" t="s">
        <v>695</v>
      </c>
      <c r="J5" s="15"/>
      <c r="M5" s="4"/>
    </row>
    <row r="6" ht="14.25" customHeight="1">
      <c r="A6" s="7" t="s">
        <v>24</v>
      </c>
      <c r="B6" s="123" t="s">
        <v>44</v>
      </c>
      <c r="C6" s="9" t="s">
        <v>103</v>
      </c>
      <c r="D6" s="234" t="s">
        <v>114</v>
      </c>
      <c r="E6" s="7">
        <v>28.8</v>
      </c>
      <c r="F6" s="12"/>
      <c r="G6" s="12"/>
      <c r="H6" s="13"/>
      <c r="I6" s="14" t="s">
        <v>695</v>
      </c>
      <c r="J6" s="15"/>
      <c r="M6" s="4"/>
    </row>
    <row r="7" ht="14.25" customHeight="1">
      <c r="A7" s="7" t="s">
        <v>25</v>
      </c>
      <c r="B7" s="123" t="s">
        <v>675</v>
      </c>
      <c r="C7" s="9" t="s">
        <v>24</v>
      </c>
      <c r="D7" s="234" t="s">
        <v>114</v>
      </c>
      <c r="E7" s="7">
        <v>35.4</v>
      </c>
      <c r="F7" s="12"/>
      <c r="G7" s="12"/>
      <c r="H7" s="13"/>
      <c r="I7" s="14" t="s">
        <v>695</v>
      </c>
      <c r="J7" s="15"/>
      <c r="M7" s="4"/>
    </row>
    <row r="8" ht="14.25" customHeight="1">
      <c r="A8" s="7" t="s">
        <v>28</v>
      </c>
      <c r="B8" s="123" t="s">
        <v>677</v>
      </c>
      <c r="C8" s="9" t="s">
        <v>1046</v>
      </c>
      <c r="D8" s="234" t="s">
        <v>114</v>
      </c>
      <c r="E8" s="7">
        <v>162.9</v>
      </c>
      <c r="F8" s="36"/>
      <c r="G8" s="12"/>
      <c r="H8" s="13"/>
      <c r="I8" s="14" t="s">
        <v>695</v>
      </c>
      <c r="J8" s="15"/>
      <c r="M8" s="4"/>
    </row>
    <row r="9" ht="14.25" customHeight="1">
      <c r="A9" s="7" t="s">
        <v>32</v>
      </c>
      <c r="B9" s="123" t="s">
        <v>1047</v>
      </c>
      <c r="C9" s="9" t="s">
        <v>10</v>
      </c>
      <c r="D9" s="234" t="s">
        <v>114</v>
      </c>
      <c r="E9" s="7">
        <v>41.5</v>
      </c>
      <c r="F9" s="36"/>
      <c r="G9" s="12"/>
      <c r="H9" s="13"/>
      <c r="I9" s="14" t="s">
        <v>695</v>
      </c>
      <c r="J9" s="15"/>
      <c r="M9" s="5"/>
    </row>
    <row r="10" ht="14.25" customHeight="1">
      <c r="A10" s="7" t="s">
        <v>34</v>
      </c>
      <c r="B10" s="123" t="s">
        <v>1049</v>
      </c>
      <c r="C10" s="9" t="s">
        <v>10</v>
      </c>
      <c r="D10" s="234" t="s">
        <v>114</v>
      </c>
      <c r="E10" s="7">
        <v>69.4</v>
      </c>
      <c r="F10" s="12"/>
      <c r="G10" s="12"/>
      <c r="H10" s="13"/>
      <c r="I10" s="14" t="s">
        <v>696</v>
      </c>
      <c r="J10" s="15"/>
      <c r="M10" s="5"/>
    </row>
    <row r="11" ht="14.25" customHeight="1">
      <c r="A11" s="7" t="s">
        <v>36</v>
      </c>
      <c r="B11" s="123" t="s">
        <v>1048</v>
      </c>
      <c r="C11" s="9" t="s">
        <v>52</v>
      </c>
      <c r="D11" s="234" t="s">
        <v>114</v>
      </c>
      <c r="E11" s="7">
        <v>91.6</v>
      </c>
      <c r="F11" s="36"/>
      <c r="G11" s="12"/>
      <c r="H11" s="13"/>
      <c r="I11" s="14" t="s">
        <v>576</v>
      </c>
      <c r="J11" s="15"/>
      <c r="M11" s="5"/>
      <c r="R11" s="19"/>
    </row>
    <row r="12" ht="14.25" customHeight="1">
      <c r="A12" s="7" t="s">
        <v>38</v>
      </c>
      <c r="B12" s="123" t="s">
        <v>1052</v>
      </c>
      <c r="C12" s="9" t="s">
        <v>52</v>
      </c>
      <c r="D12" s="234" t="s">
        <v>114</v>
      </c>
      <c r="E12" s="7">
        <v>91.6</v>
      </c>
      <c r="F12" s="36"/>
      <c r="G12" s="12"/>
      <c r="H12" s="13"/>
      <c r="I12" s="14" t="s">
        <v>613</v>
      </c>
      <c r="J12" s="15"/>
      <c r="M12" s="5"/>
      <c r="R12" s="19"/>
    </row>
    <row r="13" ht="14.25" customHeight="1">
      <c r="A13" s="7" t="s">
        <v>43</v>
      </c>
      <c r="B13" s="123" t="s">
        <v>1053</v>
      </c>
      <c r="C13" s="9" t="s">
        <v>103</v>
      </c>
      <c r="D13" s="234" t="s">
        <v>114</v>
      </c>
      <c r="E13" s="7">
        <v>10.9</v>
      </c>
      <c r="F13" s="36"/>
      <c r="G13" s="12"/>
      <c r="H13" s="13"/>
      <c r="I13" s="14" t="s">
        <v>695</v>
      </c>
      <c r="J13" s="15"/>
      <c r="M13" s="5"/>
      <c r="R13" s="19"/>
    </row>
    <row r="14" ht="14.25" customHeight="1">
      <c r="A14" s="7" t="s">
        <v>46</v>
      </c>
      <c r="B14" s="123" t="s">
        <v>673</v>
      </c>
      <c r="C14" s="9" t="s">
        <v>16</v>
      </c>
      <c r="D14" s="234" t="s">
        <v>114</v>
      </c>
      <c r="E14" s="7">
        <v>108.5</v>
      </c>
      <c r="F14" s="36"/>
      <c r="G14" s="20"/>
      <c r="H14" s="13"/>
      <c r="I14" s="14" t="s">
        <v>576</v>
      </c>
      <c r="J14" s="15"/>
      <c r="M14" s="5"/>
      <c r="R14" s="19"/>
    </row>
    <row r="15" ht="14.25" customHeight="1">
      <c r="A15" s="7" t="s">
        <v>50</v>
      </c>
      <c r="B15" s="123" t="s">
        <v>665</v>
      </c>
      <c r="C15" s="9" t="s">
        <v>103</v>
      </c>
      <c r="D15" s="234" t="s">
        <v>114</v>
      </c>
      <c r="E15" s="7">
        <v>46.4</v>
      </c>
      <c r="F15" s="36"/>
      <c r="G15" s="12"/>
      <c r="H15" s="13"/>
      <c r="I15" s="14" t="s">
        <v>696</v>
      </c>
      <c r="J15" s="15"/>
      <c r="M15" s="5"/>
      <c r="R15" s="19"/>
    </row>
    <row r="16" ht="14.25" customHeight="1">
      <c r="A16" s="7" t="s">
        <v>52</v>
      </c>
      <c r="B16" s="123" t="s">
        <v>1050</v>
      </c>
      <c r="C16" s="9" t="s">
        <v>103</v>
      </c>
      <c r="D16" s="234" t="s">
        <v>114</v>
      </c>
      <c r="E16" s="7">
        <v>14.600000000000001</v>
      </c>
      <c r="F16" s="36"/>
      <c r="G16" s="12"/>
      <c r="H16" s="13"/>
      <c r="I16" s="14" t="s">
        <v>576</v>
      </c>
      <c r="J16" s="15"/>
      <c r="R16" s="19"/>
    </row>
    <row r="17" ht="14.25" customHeight="1">
      <c r="A17" s="7" t="s">
        <v>54</v>
      </c>
      <c r="B17" s="123" t="s">
        <v>1054</v>
      </c>
      <c r="C17" s="9" t="s">
        <v>46</v>
      </c>
      <c r="D17" s="234" t="s">
        <v>114</v>
      </c>
      <c r="E17" s="7">
        <v>142.3</v>
      </c>
      <c r="F17" s="36"/>
      <c r="G17" s="20"/>
      <c r="H17" s="13"/>
      <c r="I17" s="14" t="s">
        <v>696</v>
      </c>
      <c r="J17" s="15"/>
      <c r="R17" s="19"/>
    </row>
    <row r="18" ht="14.25" customHeight="1">
      <c r="A18" s="7" t="s">
        <v>56</v>
      </c>
      <c r="B18" s="49" t="s">
        <v>683</v>
      </c>
      <c r="C18" s="9" t="s">
        <v>54</v>
      </c>
      <c r="D18" s="9" t="s">
        <v>104</v>
      </c>
      <c r="E18" s="7">
        <v>79.0</v>
      </c>
      <c r="F18" s="36"/>
      <c r="G18" s="20"/>
      <c r="H18" s="13"/>
      <c r="I18" s="14" t="s">
        <v>576</v>
      </c>
      <c r="J18" s="15"/>
    </row>
    <row r="19" ht="14.25" customHeight="1">
      <c r="A19" s="7" t="s">
        <v>57</v>
      </c>
      <c r="B19" s="49" t="s">
        <v>486</v>
      </c>
      <c r="C19" s="9" t="s">
        <v>56</v>
      </c>
      <c r="D19" s="9" t="s">
        <v>114</v>
      </c>
      <c r="E19" s="7">
        <v>88.3</v>
      </c>
      <c r="F19" s="36"/>
      <c r="G19" s="12"/>
      <c r="H19" s="13"/>
      <c r="I19" s="14" t="s">
        <v>613</v>
      </c>
      <c r="J19" s="15"/>
    </row>
    <row r="20" ht="14.25" customHeight="1">
      <c r="A20" s="7" t="s">
        <v>60</v>
      </c>
      <c r="B20" s="49" t="s">
        <v>1045</v>
      </c>
      <c r="C20" s="9" t="s">
        <v>57</v>
      </c>
      <c r="D20" s="9" t="s">
        <v>104</v>
      </c>
      <c r="E20" s="7">
        <v>83.4</v>
      </c>
      <c r="F20" s="36"/>
      <c r="G20" s="12"/>
      <c r="H20" s="13"/>
      <c r="I20" s="14" t="s">
        <v>576</v>
      </c>
      <c r="J20" s="15"/>
    </row>
    <row r="21" ht="14.25" customHeight="1">
      <c r="A21" s="7" t="s">
        <v>63</v>
      </c>
      <c r="B21" s="49" t="s">
        <v>1055</v>
      </c>
      <c r="C21" s="9" t="s">
        <v>60</v>
      </c>
      <c r="D21" s="9" t="s">
        <v>114</v>
      </c>
      <c r="E21" s="7">
        <v>151.0</v>
      </c>
      <c r="F21" s="36"/>
      <c r="G21" s="12"/>
      <c r="H21" s="13"/>
      <c r="I21" s="14" t="s">
        <v>695</v>
      </c>
      <c r="J21" s="15"/>
    </row>
    <row r="22" ht="14.25" customHeight="1">
      <c r="A22" s="7" t="s">
        <v>66</v>
      </c>
      <c r="B22" s="49" t="s">
        <v>840</v>
      </c>
      <c r="C22" s="9" t="s">
        <v>63</v>
      </c>
      <c r="D22" s="9" t="s">
        <v>114</v>
      </c>
      <c r="E22" s="7">
        <v>215.09999999999997</v>
      </c>
      <c r="F22" s="12"/>
      <c r="G22" s="12"/>
      <c r="H22" s="13"/>
      <c r="I22" s="14" t="s">
        <v>696</v>
      </c>
      <c r="J22" s="15"/>
    </row>
    <row r="23" ht="14.25" customHeight="1">
      <c r="A23" s="7" t="s">
        <v>68</v>
      </c>
      <c r="B23" s="49" t="s">
        <v>686</v>
      </c>
      <c r="C23" s="9" t="s">
        <v>66</v>
      </c>
      <c r="D23" s="9" t="s">
        <v>114</v>
      </c>
      <c r="E23" s="7">
        <v>210.3</v>
      </c>
      <c r="F23" s="36"/>
      <c r="G23" s="20"/>
      <c r="H23" s="13"/>
      <c r="I23" s="14" t="s">
        <v>613</v>
      </c>
      <c r="J23" s="15"/>
    </row>
    <row r="24" ht="14.25" customHeight="1">
      <c r="A24" s="96" t="s">
        <v>70</v>
      </c>
      <c r="B24" s="115" t="s">
        <v>1051</v>
      </c>
      <c r="C24" s="93" t="s">
        <v>103</v>
      </c>
      <c r="D24" s="93" t="s">
        <v>114</v>
      </c>
      <c r="E24" s="96">
        <v>70.0</v>
      </c>
      <c r="F24" s="87"/>
      <c r="G24" s="87"/>
      <c r="H24" s="88"/>
      <c r="I24" s="14" t="s">
        <v>576</v>
      </c>
      <c r="J24" s="15"/>
    </row>
    <row r="25" ht="14.25" customHeight="1">
      <c r="A25" s="235"/>
      <c r="B25" s="236"/>
      <c r="C25" s="237"/>
      <c r="D25" s="237"/>
      <c r="E25" s="235"/>
      <c r="F25" s="238"/>
      <c r="G25" s="238"/>
      <c r="H25" s="238"/>
      <c r="I25" s="239"/>
      <c r="J25" s="15"/>
    </row>
    <row r="26" ht="14.25" customHeight="1">
      <c r="A26" s="235"/>
      <c r="B26" s="236"/>
      <c r="C26" s="237"/>
      <c r="D26" s="237"/>
      <c r="E26" s="235"/>
      <c r="F26" s="238"/>
      <c r="G26" s="238"/>
      <c r="H26" s="238"/>
      <c r="I26" s="239"/>
      <c r="J26" s="15"/>
    </row>
    <row r="27" ht="14.25" customHeight="1">
      <c r="A27" s="235"/>
      <c r="B27" s="236"/>
      <c r="C27" s="237"/>
      <c r="D27" s="237"/>
      <c r="E27" s="235"/>
      <c r="F27" s="238"/>
      <c r="G27" s="238"/>
      <c r="H27" s="238"/>
      <c r="I27" s="239"/>
      <c r="J27" s="15"/>
    </row>
    <row r="28" ht="14.25" customHeight="1">
      <c r="A28" s="235"/>
      <c r="B28" s="236"/>
      <c r="C28" s="237"/>
      <c r="D28" s="237"/>
      <c r="E28" s="235"/>
      <c r="F28" s="238"/>
      <c r="G28" s="238"/>
      <c r="H28" s="238"/>
      <c r="I28" s="239"/>
      <c r="J28" s="15"/>
    </row>
    <row r="29" ht="14.25" customHeight="1">
      <c r="A29" s="240"/>
      <c r="B29" s="241"/>
      <c r="C29" s="240"/>
      <c r="D29" s="237"/>
      <c r="E29" s="240"/>
    </row>
    <row r="30" ht="14.25" customHeight="1">
      <c r="B30" s="28"/>
      <c r="D30" s="29"/>
      <c r="E30" s="6">
        <f>SUM(E2:E24)</f>
        <v>1859.6</v>
      </c>
    </row>
    <row r="31" ht="14.25" customHeight="1">
      <c r="B31" s="28"/>
      <c r="D31" s="29"/>
    </row>
    <row r="32" ht="14.25" customHeight="1">
      <c r="B32" s="28"/>
      <c r="D32" s="33"/>
    </row>
    <row r="33" ht="14.25" customHeight="1">
      <c r="B33" s="28"/>
      <c r="D33" s="28"/>
      <c r="P33" s="17"/>
    </row>
    <row r="34" ht="14.25" customHeight="1">
      <c r="B34" s="28"/>
      <c r="D34" s="33"/>
    </row>
    <row r="35" ht="14.25" customHeight="1">
      <c r="D35" s="89"/>
    </row>
    <row r="36" ht="14.25" customHeight="1">
      <c r="B36" s="28" t="s">
        <v>89</v>
      </c>
      <c r="D36" s="29">
        <v>4.0</v>
      </c>
    </row>
    <row r="37" ht="14.25" customHeight="1">
      <c r="B37" s="28" t="s">
        <v>90</v>
      </c>
      <c r="D37" s="29">
        <v>1.0</v>
      </c>
    </row>
    <row r="38" ht="14.25" customHeight="1">
      <c r="B38" s="28" t="s">
        <v>91</v>
      </c>
      <c r="D38" s="29">
        <v>7.5</v>
      </c>
    </row>
    <row r="39" ht="14.25" customHeight="1">
      <c r="B39" s="28" t="s">
        <v>92</v>
      </c>
      <c r="D39" s="30">
        <f>+D38*D37*D36</f>
        <v>30</v>
      </c>
    </row>
    <row r="40" ht="14.25" customHeight="1">
      <c r="B40" s="28" t="s">
        <v>93</v>
      </c>
      <c r="D40" s="30">
        <f>+D39*3600</f>
        <v>108000</v>
      </c>
    </row>
    <row r="41" ht="14.25" customHeight="1">
      <c r="B41" s="28" t="s">
        <v>4</v>
      </c>
      <c r="D41" s="31">
        <f>E30</f>
        <v>1859.6</v>
      </c>
    </row>
    <row r="42" ht="14.25" customHeight="1">
      <c r="B42" s="28" t="s">
        <v>94</v>
      </c>
      <c r="D42" s="32">
        <f>D40/D41</f>
        <v>58.07700581</v>
      </c>
      <c r="E42" s="28" t="s">
        <v>95</v>
      </c>
      <c r="F42" s="142">
        <f>D42*0.9</f>
        <v>52.26930523</v>
      </c>
    </row>
    <row r="43" ht="14.25" customHeight="1">
      <c r="B43" s="28"/>
      <c r="D43" s="28"/>
    </row>
    <row r="44" ht="14.25" customHeight="1">
      <c r="B44" s="28" t="s">
        <v>96</v>
      </c>
      <c r="D44" s="28" t="s">
        <v>97</v>
      </c>
    </row>
    <row r="45" ht="14.25" customHeight="1">
      <c r="B45" s="28" t="s">
        <v>98</v>
      </c>
      <c r="D45" s="29">
        <v>105.9</v>
      </c>
    </row>
    <row r="46" ht="14.25" customHeight="1">
      <c r="B46" s="28" t="s">
        <v>99</v>
      </c>
      <c r="D46" s="29">
        <f>D45*D36</f>
        <v>423.6</v>
      </c>
    </row>
    <row r="47" ht="14.25" customHeight="1">
      <c r="B47" s="28" t="s">
        <v>95</v>
      </c>
      <c r="D47" s="33">
        <f>+D40/D46</f>
        <v>254.9575071</v>
      </c>
    </row>
    <row r="48" ht="14.25" customHeight="1">
      <c r="B48" s="28"/>
      <c r="D48" s="28"/>
    </row>
    <row r="49" ht="14.25" customHeight="1">
      <c r="B49" s="28" t="s">
        <v>100</v>
      </c>
      <c r="D49" s="33">
        <f>+D47*0.85</f>
        <v>216.713881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4" width="13.14"/>
    <col customWidth="1" min="5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</row>
    <row r="3" ht="14.25" customHeight="1">
      <c r="A3" s="7" t="s">
        <v>10</v>
      </c>
      <c r="B3" s="123" t="s">
        <v>1044</v>
      </c>
      <c r="C3" s="9" t="s">
        <v>103</v>
      </c>
      <c r="D3" s="234" t="s">
        <v>114</v>
      </c>
      <c r="E3" s="7">
        <v>66.4</v>
      </c>
      <c r="F3" s="12"/>
      <c r="G3" s="12"/>
      <c r="H3" s="13"/>
      <c r="I3" s="14" t="s">
        <v>696</v>
      </c>
      <c r="J3" s="15"/>
    </row>
    <row r="4" ht="14.25" customHeight="1">
      <c r="A4" s="7" t="s">
        <v>16</v>
      </c>
      <c r="B4" s="123" t="s">
        <v>324</v>
      </c>
      <c r="C4" s="9" t="s">
        <v>103</v>
      </c>
      <c r="D4" s="234" t="s">
        <v>114</v>
      </c>
      <c r="E4" s="7">
        <v>13.8</v>
      </c>
      <c r="F4" s="12"/>
      <c r="G4" s="12"/>
      <c r="H4" s="13"/>
      <c r="I4" s="14" t="s">
        <v>695</v>
      </c>
      <c r="J4" s="15"/>
    </row>
    <row r="5" ht="14.25" customHeight="1">
      <c r="A5" s="7" t="s">
        <v>20</v>
      </c>
      <c r="B5" s="123" t="s">
        <v>667</v>
      </c>
      <c r="C5" s="9" t="s">
        <v>103</v>
      </c>
      <c r="D5" s="234" t="s">
        <v>114</v>
      </c>
      <c r="E5" s="7">
        <v>38.4</v>
      </c>
      <c r="F5" s="12"/>
      <c r="G5" s="12"/>
      <c r="H5" s="13"/>
      <c r="I5" s="14" t="s">
        <v>695</v>
      </c>
      <c r="J5" s="15"/>
      <c r="M5" s="4"/>
    </row>
    <row r="6" ht="14.25" customHeight="1">
      <c r="A6" s="7" t="s">
        <v>24</v>
      </c>
      <c r="B6" s="123" t="s">
        <v>44</v>
      </c>
      <c r="C6" s="9" t="s">
        <v>103</v>
      </c>
      <c r="D6" s="234" t="s">
        <v>114</v>
      </c>
      <c r="E6" s="7">
        <v>28.8</v>
      </c>
      <c r="F6" s="12"/>
      <c r="G6" s="12"/>
      <c r="H6" s="13"/>
      <c r="I6" s="14" t="s">
        <v>695</v>
      </c>
      <c r="J6" s="15"/>
      <c r="M6" s="4"/>
    </row>
    <row r="7" ht="14.25" customHeight="1">
      <c r="A7" s="7" t="s">
        <v>25</v>
      </c>
      <c r="B7" s="123" t="s">
        <v>675</v>
      </c>
      <c r="C7" s="9" t="s">
        <v>24</v>
      </c>
      <c r="D7" s="234" t="s">
        <v>114</v>
      </c>
      <c r="E7" s="7">
        <v>35.4</v>
      </c>
      <c r="F7" s="12"/>
      <c r="G7" s="12"/>
      <c r="H7" s="13"/>
      <c r="I7" s="14" t="s">
        <v>695</v>
      </c>
      <c r="J7" s="15"/>
      <c r="M7" s="4"/>
    </row>
    <row r="8" ht="14.25" customHeight="1">
      <c r="A8" s="7" t="s">
        <v>28</v>
      </c>
      <c r="B8" s="123" t="s">
        <v>677</v>
      </c>
      <c r="C8" s="9" t="s">
        <v>1046</v>
      </c>
      <c r="D8" s="234" t="s">
        <v>114</v>
      </c>
      <c r="E8" s="7">
        <v>162.9</v>
      </c>
      <c r="F8" s="36"/>
      <c r="G8" s="12"/>
      <c r="H8" s="13"/>
      <c r="I8" s="14" t="s">
        <v>695</v>
      </c>
      <c r="J8" s="15"/>
      <c r="M8" s="4"/>
    </row>
    <row r="9" ht="14.25" customHeight="1">
      <c r="A9" s="7" t="s">
        <v>32</v>
      </c>
      <c r="B9" s="123" t="s">
        <v>1047</v>
      </c>
      <c r="C9" s="9" t="s">
        <v>10</v>
      </c>
      <c r="D9" s="234" t="s">
        <v>114</v>
      </c>
      <c r="E9" s="7">
        <v>41.5</v>
      </c>
      <c r="F9" s="36"/>
      <c r="G9" s="12"/>
      <c r="H9" s="13"/>
      <c r="I9" s="14" t="s">
        <v>695</v>
      </c>
      <c r="J9" s="15"/>
      <c r="M9" s="5"/>
    </row>
    <row r="10" ht="14.25" customHeight="1">
      <c r="A10" s="7" t="s">
        <v>34</v>
      </c>
      <c r="B10" s="123" t="s">
        <v>1049</v>
      </c>
      <c r="C10" s="9" t="s">
        <v>10</v>
      </c>
      <c r="D10" s="234" t="s">
        <v>114</v>
      </c>
      <c r="E10" s="7">
        <v>69.4</v>
      </c>
      <c r="F10" s="12"/>
      <c r="G10" s="12"/>
      <c r="H10" s="13"/>
      <c r="I10" s="14" t="s">
        <v>696</v>
      </c>
      <c r="J10" s="15"/>
      <c r="M10" s="5"/>
    </row>
    <row r="11" ht="14.25" customHeight="1">
      <c r="A11" s="7" t="s">
        <v>36</v>
      </c>
      <c r="B11" s="123" t="s">
        <v>1048</v>
      </c>
      <c r="C11" s="9" t="s">
        <v>52</v>
      </c>
      <c r="D11" s="234" t="s">
        <v>114</v>
      </c>
      <c r="E11" s="7">
        <v>91.6</v>
      </c>
      <c r="F11" s="36"/>
      <c r="G11" s="12"/>
      <c r="H11" s="13"/>
      <c r="I11" s="14" t="s">
        <v>576</v>
      </c>
      <c r="J11" s="15"/>
      <c r="M11" s="5"/>
      <c r="R11" s="19"/>
    </row>
    <row r="12" ht="14.25" customHeight="1">
      <c r="A12" s="7" t="s">
        <v>38</v>
      </c>
      <c r="B12" s="123" t="s">
        <v>1052</v>
      </c>
      <c r="C12" s="9" t="s">
        <v>52</v>
      </c>
      <c r="D12" s="234" t="s">
        <v>114</v>
      </c>
      <c r="E12" s="7">
        <v>91.6</v>
      </c>
      <c r="F12" s="36"/>
      <c r="G12" s="12"/>
      <c r="H12" s="13"/>
      <c r="I12" s="14" t="s">
        <v>613</v>
      </c>
      <c r="J12" s="15"/>
      <c r="M12" s="5"/>
      <c r="R12" s="19"/>
    </row>
    <row r="13" ht="14.25" customHeight="1">
      <c r="A13" s="7" t="s">
        <v>43</v>
      </c>
      <c r="B13" s="123" t="s">
        <v>1053</v>
      </c>
      <c r="C13" s="9" t="s">
        <v>103</v>
      </c>
      <c r="D13" s="234" t="s">
        <v>114</v>
      </c>
      <c r="E13" s="7">
        <v>10.9</v>
      </c>
      <c r="F13" s="36"/>
      <c r="G13" s="12"/>
      <c r="H13" s="13"/>
      <c r="I13" s="14" t="s">
        <v>695</v>
      </c>
      <c r="J13" s="15"/>
      <c r="M13" s="5"/>
      <c r="R13" s="19"/>
    </row>
    <row r="14" ht="14.25" customHeight="1">
      <c r="A14" s="7" t="s">
        <v>46</v>
      </c>
      <c r="B14" s="123" t="s">
        <v>673</v>
      </c>
      <c r="C14" s="9" t="s">
        <v>16</v>
      </c>
      <c r="D14" s="234" t="s">
        <v>114</v>
      </c>
      <c r="E14" s="7">
        <v>108.5</v>
      </c>
      <c r="F14" s="36"/>
      <c r="G14" s="20"/>
      <c r="H14" s="13"/>
      <c r="I14" s="14" t="s">
        <v>576</v>
      </c>
      <c r="J14" s="15"/>
      <c r="M14" s="5"/>
      <c r="R14" s="19"/>
    </row>
    <row r="15" ht="14.25" customHeight="1">
      <c r="A15" s="7" t="s">
        <v>50</v>
      </c>
      <c r="B15" s="123" t="s">
        <v>665</v>
      </c>
      <c r="C15" s="9" t="s">
        <v>103</v>
      </c>
      <c r="D15" s="234" t="s">
        <v>114</v>
      </c>
      <c r="E15" s="7">
        <v>46.4</v>
      </c>
      <c r="F15" s="36"/>
      <c r="G15" s="12"/>
      <c r="H15" s="13"/>
      <c r="I15" s="14" t="s">
        <v>696</v>
      </c>
      <c r="J15" s="15"/>
      <c r="M15" s="5"/>
      <c r="R15" s="19"/>
    </row>
    <row r="16" ht="14.25" customHeight="1">
      <c r="A16" s="7" t="s">
        <v>52</v>
      </c>
      <c r="B16" s="123" t="s">
        <v>1050</v>
      </c>
      <c r="C16" s="9" t="s">
        <v>103</v>
      </c>
      <c r="D16" s="234" t="s">
        <v>114</v>
      </c>
      <c r="E16" s="7">
        <v>14.600000000000001</v>
      </c>
      <c r="F16" s="36"/>
      <c r="G16" s="12"/>
      <c r="H16" s="13"/>
      <c r="I16" s="14" t="s">
        <v>576</v>
      </c>
      <c r="J16" s="15"/>
      <c r="R16" s="19"/>
    </row>
    <row r="17" ht="14.25" customHeight="1">
      <c r="A17" s="7" t="s">
        <v>54</v>
      </c>
      <c r="B17" s="123" t="s">
        <v>1054</v>
      </c>
      <c r="C17" s="9" t="s">
        <v>46</v>
      </c>
      <c r="D17" s="234" t="s">
        <v>114</v>
      </c>
      <c r="E17" s="7">
        <v>142.3</v>
      </c>
      <c r="F17" s="36"/>
      <c r="G17" s="20"/>
      <c r="H17" s="13"/>
      <c r="I17" s="14" t="s">
        <v>696</v>
      </c>
      <c r="J17" s="15"/>
      <c r="R17" s="19"/>
    </row>
    <row r="18" ht="14.25" customHeight="1">
      <c r="A18" s="7" t="s">
        <v>56</v>
      </c>
      <c r="B18" s="49" t="s">
        <v>683</v>
      </c>
      <c r="C18" s="9" t="s">
        <v>54</v>
      </c>
      <c r="D18" s="9" t="s">
        <v>104</v>
      </c>
      <c r="E18" s="7">
        <v>79.0</v>
      </c>
      <c r="F18" s="36"/>
      <c r="G18" s="20"/>
      <c r="H18" s="13"/>
      <c r="I18" s="14" t="s">
        <v>576</v>
      </c>
      <c r="J18" s="15"/>
    </row>
    <row r="19" ht="14.25" customHeight="1">
      <c r="A19" s="7" t="s">
        <v>57</v>
      </c>
      <c r="B19" s="49" t="s">
        <v>486</v>
      </c>
      <c r="C19" s="9" t="s">
        <v>56</v>
      </c>
      <c r="D19" s="9" t="s">
        <v>114</v>
      </c>
      <c r="E19" s="7">
        <v>88.3</v>
      </c>
      <c r="F19" s="36"/>
      <c r="G19" s="12"/>
      <c r="H19" s="13"/>
      <c r="I19" s="14" t="s">
        <v>613</v>
      </c>
      <c r="J19" s="15"/>
    </row>
    <row r="20" ht="14.25" customHeight="1">
      <c r="A20" s="7" t="s">
        <v>60</v>
      </c>
      <c r="B20" s="49" t="s">
        <v>1045</v>
      </c>
      <c r="C20" s="9" t="s">
        <v>57</v>
      </c>
      <c r="D20" s="9" t="s">
        <v>104</v>
      </c>
      <c r="E20" s="7">
        <v>83.4</v>
      </c>
      <c r="F20" s="36"/>
      <c r="G20" s="12"/>
      <c r="H20" s="13"/>
      <c r="I20" s="14" t="s">
        <v>576</v>
      </c>
      <c r="J20" s="15"/>
    </row>
    <row r="21" ht="14.25" customHeight="1">
      <c r="A21" s="7" t="s">
        <v>63</v>
      </c>
      <c r="B21" s="49" t="s">
        <v>1055</v>
      </c>
      <c r="C21" s="9" t="s">
        <v>60</v>
      </c>
      <c r="D21" s="9" t="s">
        <v>114</v>
      </c>
      <c r="E21" s="7">
        <v>151.0</v>
      </c>
      <c r="F21" s="36"/>
      <c r="G21" s="12"/>
      <c r="H21" s="13"/>
      <c r="I21" s="14" t="s">
        <v>695</v>
      </c>
      <c r="J21" s="15"/>
    </row>
    <row r="22" ht="14.25" customHeight="1">
      <c r="A22" s="7" t="s">
        <v>66</v>
      </c>
      <c r="B22" s="49" t="s">
        <v>840</v>
      </c>
      <c r="C22" s="9" t="s">
        <v>63</v>
      </c>
      <c r="D22" s="9" t="s">
        <v>114</v>
      </c>
      <c r="E22" s="7">
        <v>215.09999999999997</v>
      </c>
      <c r="F22" s="12"/>
      <c r="G22" s="12"/>
      <c r="H22" s="13"/>
      <c r="I22" s="14" t="s">
        <v>696</v>
      </c>
      <c r="J22" s="15"/>
    </row>
    <row r="23" ht="14.25" customHeight="1">
      <c r="A23" s="7" t="s">
        <v>68</v>
      </c>
      <c r="B23" s="49" t="s">
        <v>686</v>
      </c>
      <c r="C23" s="9" t="s">
        <v>66</v>
      </c>
      <c r="D23" s="9" t="s">
        <v>114</v>
      </c>
      <c r="E23" s="7">
        <v>210.3</v>
      </c>
      <c r="F23" s="36"/>
      <c r="G23" s="20"/>
      <c r="H23" s="13"/>
      <c r="I23" s="14" t="s">
        <v>613</v>
      </c>
      <c r="J23" s="15"/>
    </row>
    <row r="24" ht="14.25" customHeight="1">
      <c r="A24" s="96" t="s">
        <v>70</v>
      </c>
      <c r="B24" s="115" t="s">
        <v>1051</v>
      </c>
      <c r="C24" s="93" t="s">
        <v>103</v>
      </c>
      <c r="D24" s="93" t="s">
        <v>114</v>
      </c>
      <c r="E24" s="96">
        <v>70.0</v>
      </c>
      <c r="F24" s="87"/>
      <c r="G24" s="87"/>
      <c r="H24" s="88"/>
      <c r="I24" s="14" t="s">
        <v>576</v>
      </c>
      <c r="J24" s="15"/>
    </row>
    <row r="25" ht="14.25" customHeight="1">
      <c r="A25" s="235" t="s">
        <v>77</v>
      </c>
      <c r="B25" s="236" t="s">
        <v>711</v>
      </c>
      <c r="C25" s="237" t="s">
        <v>103</v>
      </c>
      <c r="D25" s="237" t="s">
        <v>110</v>
      </c>
      <c r="E25" s="235">
        <v>125.114</v>
      </c>
      <c r="F25" s="238"/>
      <c r="G25" s="238"/>
      <c r="H25" s="238"/>
      <c r="I25" s="239"/>
      <c r="J25" s="15"/>
    </row>
    <row r="26" ht="14.25" customHeight="1">
      <c r="A26" s="235" t="s">
        <v>79</v>
      </c>
      <c r="B26" s="236" t="s">
        <v>714</v>
      </c>
      <c r="C26" s="237" t="s">
        <v>103</v>
      </c>
      <c r="D26" s="237" t="s">
        <v>110</v>
      </c>
      <c r="E26" s="235">
        <v>155.848</v>
      </c>
      <c r="F26" s="238"/>
      <c r="G26" s="238"/>
      <c r="H26" s="238"/>
      <c r="I26" s="239"/>
      <c r="J26" s="15"/>
    </row>
    <row r="27" ht="14.25" customHeight="1">
      <c r="A27" s="235" t="s">
        <v>82</v>
      </c>
      <c r="B27" s="236" t="s">
        <v>710</v>
      </c>
      <c r="C27" s="237" t="s">
        <v>103</v>
      </c>
      <c r="D27" s="237" t="s">
        <v>110</v>
      </c>
      <c r="E27" s="235">
        <v>155.848</v>
      </c>
      <c r="F27" s="238"/>
      <c r="G27" s="238"/>
      <c r="H27" s="238"/>
      <c r="I27" s="239"/>
      <c r="J27" s="15"/>
    </row>
    <row r="28" ht="14.25" customHeight="1">
      <c r="A28" s="235" t="s">
        <v>84</v>
      </c>
      <c r="B28" s="236" t="s">
        <v>712</v>
      </c>
      <c r="C28" s="237" t="s">
        <v>103</v>
      </c>
      <c r="D28" s="237" t="s">
        <v>114</v>
      </c>
      <c r="E28" s="235">
        <v>96.8</v>
      </c>
      <c r="F28" s="238"/>
      <c r="G28" s="238"/>
      <c r="H28" s="238"/>
      <c r="I28" s="239"/>
      <c r="J28" s="15"/>
    </row>
    <row r="29" ht="14.25" customHeight="1">
      <c r="A29" s="240" t="s">
        <v>386</v>
      </c>
      <c r="B29" s="241" t="s">
        <v>713</v>
      </c>
      <c r="C29" s="240" t="s">
        <v>103</v>
      </c>
      <c r="D29" s="237" t="s">
        <v>114</v>
      </c>
      <c r="E29" s="240">
        <v>96.8</v>
      </c>
    </row>
    <row r="30" ht="14.25" customHeight="1">
      <c r="B30" s="28"/>
      <c r="D30" s="29"/>
      <c r="E30" s="6">
        <f>SUM(E2:E29)</f>
        <v>2490.01</v>
      </c>
    </row>
    <row r="31" ht="14.25" customHeight="1">
      <c r="B31" s="28"/>
      <c r="D31" s="29"/>
    </row>
    <row r="32" ht="14.25" customHeight="1">
      <c r="B32" s="28"/>
      <c r="D32" s="33"/>
    </row>
    <row r="33" ht="14.25" customHeight="1">
      <c r="B33" s="28"/>
      <c r="D33" s="28"/>
      <c r="P33" s="17"/>
    </row>
    <row r="34" ht="14.25" customHeight="1">
      <c r="B34" s="28"/>
      <c r="D34" s="33"/>
    </row>
    <row r="35" ht="14.25" customHeight="1">
      <c r="D35" s="89"/>
    </row>
    <row r="36" ht="14.25" customHeight="1">
      <c r="B36" s="28" t="s">
        <v>89</v>
      </c>
      <c r="D36" s="29">
        <v>4.0</v>
      </c>
    </row>
    <row r="37" ht="14.25" customHeight="1">
      <c r="B37" s="28" t="s">
        <v>90</v>
      </c>
      <c r="D37" s="29">
        <v>1.0</v>
      </c>
    </row>
    <row r="38" ht="14.25" customHeight="1">
      <c r="B38" s="28" t="s">
        <v>91</v>
      </c>
      <c r="D38" s="29">
        <v>8.5</v>
      </c>
    </row>
    <row r="39" ht="14.25" customHeight="1">
      <c r="B39" s="28" t="s">
        <v>92</v>
      </c>
      <c r="D39" s="30">
        <f>+D38*D37*D36</f>
        <v>34</v>
      </c>
    </row>
    <row r="40" ht="14.25" customHeight="1">
      <c r="B40" s="28" t="s">
        <v>93</v>
      </c>
      <c r="D40" s="30">
        <f>+D39*3600</f>
        <v>122400</v>
      </c>
    </row>
    <row r="41" ht="14.25" customHeight="1">
      <c r="B41" s="28" t="s">
        <v>4</v>
      </c>
      <c r="D41" s="31">
        <f>E30</f>
        <v>2490.01</v>
      </c>
    </row>
    <row r="42" ht="14.25" customHeight="1">
      <c r="B42" s="28" t="s">
        <v>94</v>
      </c>
      <c r="D42" s="32">
        <f>D40/D41</f>
        <v>49.15642909</v>
      </c>
      <c r="E42" s="28" t="s">
        <v>95</v>
      </c>
      <c r="F42" s="142">
        <f>D42*0.9</f>
        <v>44.24078618</v>
      </c>
    </row>
    <row r="43" ht="14.25" customHeight="1">
      <c r="B43" s="28"/>
      <c r="D43" s="28"/>
    </row>
    <row r="44" ht="14.25" customHeight="1">
      <c r="B44" s="28" t="s">
        <v>96</v>
      </c>
      <c r="D44" s="28" t="s">
        <v>97</v>
      </c>
    </row>
    <row r="45" ht="14.25" customHeight="1">
      <c r="B45" s="28" t="s">
        <v>98</v>
      </c>
      <c r="D45" s="29">
        <v>105.9</v>
      </c>
    </row>
    <row r="46" ht="14.25" customHeight="1">
      <c r="B46" s="28" t="s">
        <v>99</v>
      </c>
      <c r="D46" s="29">
        <f>D45*D36</f>
        <v>423.6</v>
      </c>
    </row>
    <row r="47" ht="14.25" customHeight="1">
      <c r="B47" s="28" t="s">
        <v>95</v>
      </c>
      <c r="D47" s="33">
        <f>+D40/D46</f>
        <v>288.9518414</v>
      </c>
    </row>
    <row r="48" ht="14.25" customHeight="1">
      <c r="B48" s="28"/>
      <c r="D48" s="28"/>
    </row>
    <row r="49" ht="14.25" customHeight="1">
      <c r="B49" s="28" t="s">
        <v>100</v>
      </c>
      <c r="D49" s="33">
        <f>+D47*0.85</f>
        <v>245.6090652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9.43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66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66" t="s">
        <v>6</v>
      </c>
      <c r="H2" s="66" t="s">
        <v>7</v>
      </c>
      <c r="I2" s="242" t="s">
        <v>8</v>
      </c>
      <c r="K2" s="4"/>
    </row>
    <row r="3" ht="14.25" customHeight="1">
      <c r="A3" s="7" t="s">
        <v>10</v>
      </c>
      <c r="B3" s="62" t="s">
        <v>1056</v>
      </c>
      <c r="C3" s="9"/>
      <c r="D3" s="234"/>
      <c r="E3" s="9">
        <v>39.0</v>
      </c>
      <c r="F3" s="13"/>
      <c r="G3" s="13"/>
      <c r="H3" s="13"/>
      <c r="I3" s="147" t="s">
        <v>696</v>
      </c>
      <c r="J3" s="15"/>
      <c r="K3" s="4"/>
    </row>
    <row r="4" ht="14.25" customHeight="1">
      <c r="A4" s="7" t="s">
        <v>16</v>
      </c>
      <c r="B4" s="62" t="s">
        <v>1058</v>
      </c>
      <c r="C4" s="9"/>
      <c r="D4" s="234"/>
      <c r="E4" s="9">
        <v>73.2</v>
      </c>
      <c r="F4" s="13"/>
      <c r="G4" s="13"/>
      <c r="H4" s="13"/>
      <c r="I4" s="147" t="s">
        <v>695</v>
      </c>
      <c r="J4" s="15"/>
      <c r="K4" s="4"/>
    </row>
    <row r="5" ht="14.25" customHeight="1">
      <c r="A5" s="7" t="s">
        <v>20</v>
      </c>
      <c r="B5" s="62" t="s">
        <v>1060</v>
      </c>
      <c r="C5" s="9"/>
      <c r="D5" s="234"/>
      <c r="E5" s="9">
        <v>67.5</v>
      </c>
      <c r="F5" s="13"/>
      <c r="G5" s="13"/>
      <c r="H5" s="13"/>
      <c r="I5" s="147" t="s">
        <v>695</v>
      </c>
      <c r="J5" s="15"/>
      <c r="K5" s="4"/>
    </row>
    <row r="6" ht="14.25" customHeight="1">
      <c r="A6" s="7" t="s">
        <v>24</v>
      </c>
      <c r="B6" s="62" t="s">
        <v>1062</v>
      </c>
      <c r="C6" s="9"/>
      <c r="D6" s="234"/>
      <c r="E6" s="9">
        <v>78.7</v>
      </c>
      <c r="F6" s="13"/>
      <c r="G6" s="13"/>
      <c r="H6" s="13"/>
      <c r="I6" s="147" t="s">
        <v>695</v>
      </c>
      <c r="J6" s="15"/>
      <c r="K6" s="5"/>
    </row>
    <row r="7" ht="14.25" customHeight="1">
      <c r="A7" s="7" t="s">
        <v>25</v>
      </c>
      <c r="B7" s="62" t="s">
        <v>1064</v>
      </c>
      <c r="C7" s="9"/>
      <c r="D7" s="234"/>
      <c r="E7" s="9">
        <v>139.0</v>
      </c>
      <c r="F7" s="13"/>
      <c r="G7" s="13"/>
      <c r="H7" s="13"/>
      <c r="I7" s="147" t="s">
        <v>695</v>
      </c>
      <c r="J7" s="15"/>
      <c r="K7" s="5"/>
    </row>
    <row r="8" ht="14.25" customHeight="1">
      <c r="A8" s="7" t="s">
        <v>28</v>
      </c>
      <c r="B8" s="62" t="s">
        <v>1066</v>
      </c>
      <c r="C8" s="9"/>
      <c r="D8" s="234"/>
      <c r="E8" s="9">
        <v>40.3</v>
      </c>
      <c r="F8" s="7"/>
      <c r="G8" s="13"/>
      <c r="H8" s="13"/>
      <c r="I8" s="147" t="s">
        <v>695</v>
      </c>
      <c r="J8" s="15"/>
      <c r="K8" s="5"/>
      <c r="P8" s="19"/>
    </row>
    <row r="9" ht="14.25" customHeight="1">
      <c r="A9" s="7" t="s">
        <v>32</v>
      </c>
      <c r="B9" s="62" t="s">
        <v>1068</v>
      </c>
      <c r="C9" s="9"/>
      <c r="D9" s="234"/>
      <c r="E9" s="9">
        <v>128.2</v>
      </c>
      <c r="F9" s="7"/>
      <c r="G9" s="13"/>
      <c r="H9" s="13"/>
      <c r="I9" s="147" t="s">
        <v>695</v>
      </c>
      <c r="J9" s="15"/>
      <c r="K9" s="5"/>
      <c r="P9" s="19"/>
    </row>
    <row r="10" ht="14.25" customHeight="1">
      <c r="A10" s="7" t="s">
        <v>34</v>
      </c>
      <c r="B10" s="62" t="s">
        <v>1069</v>
      </c>
      <c r="C10" s="9"/>
      <c r="D10" s="234"/>
      <c r="E10" s="9">
        <v>269.6</v>
      </c>
      <c r="F10" s="13"/>
      <c r="G10" s="13"/>
      <c r="H10" s="13"/>
      <c r="I10" s="147" t="s">
        <v>696</v>
      </c>
      <c r="J10" s="15"/>
      <c r="K10" s="5"/>
      <c r="P10" s="19"/>
    </row>
    <row r="11" ht="14.25" customHeight="1">
      <c r="A11" s="7" t="s">
        <v>36</v>
      </c>
      <c r="B11" s="62" t="s">
        <v>1059</v>
      </c>
      <c r="C11" s="9"/>
      <c r="D11" s="234"/>
      <c r="E11" s="9">
        <v>54.9</v>
      </c>
      <c r="F11" s="7"/>
      <c r="G11" s="13"/>
      <c r="H11" s="13"/>
      <c r="I11" s="147" t="s">
        <v>576</v>
      </c>
      <c r="J11" s="15"/>
      <c r="K11" s="5"/>
      <c r="P11" s="19"/>
    </row>
    <row r="12" ht="14.25" customHeight="1">
      <c r="A12" s="7" t="s">
        <v>38</v>
      </c>
      <c r="B12" s="62" t="s">
        <v>1072</v>
      </c>
      <c r="C12" s="9"/>
      <c r="D12" s="234"/>
      <c r="E12" s="9">
        <v>33.3</v>
      </c>
      <c r="F12" s="7"/>
      <c r="G12" s="13"/>
      <c r="H12" s="13"/>
      <c r="I12" s="147" t="s">
        <v>613</v>
      </c>
      <c r="J12" s="15"/>
      <c r="K12" s="5"/>
      <c r="P12" s="19"/>
    </row>
    <row r="13" ht="14.25" customHeight="1">
      <c r="A13" s="7" t="s">
        <v>43</v>
      </c>
      <c r="B13" s="62" t="s">
        <v>1073</v>
      </c>
      <c r="C13" s="9"/>
      <c r="D13" s="234"/>
      <c r="E13" s="9">
        <v>174.9</v>
      </c>
      <c r="F13" s="7"/>
      <c r="G13" s="13"/>
      <c r="H13" s="13"/>
      <c r="I13" s="147" t="s">
        <v>695</v>
      </c>
      <c r="J13" s="15"/>
      <c r="P13" s="19"/>
    </row>
    <row r="14" ht="14.25" customHeight="1">
      <c r="A14" s="7" t="s">
        <v>46</v>
      </c>
      <c r="B14" s="62" t="s">
        <v>1063</v>
      </c>
      <c r="C14" s="9"/>
      <c r="D14" s="234"/>
      <c r="E14" s="9">
        <v>15.4</v>
      </c>
      <c r="F14" s="7"/>
      <c r="G14" s="216"/>
      <c r="H14" s="13"/>
      <c r="I14" s="147" t="s">
        <v>576</v>
      </c>
      <c r="J14" s="15"/>
      <c r="P14" s="19"/>
    </row>
    <row r="15" ht="14.25" customHeight="1">
      <c r="A15" s="7" t="s">
        <v>50</v>
      </c>
      <c r="B15" s="62" t="s">
        <v>1071</v>
      </c>
      <c r="C15" s="9"/>
      <c r="D15" s="234"/>
      <c r="E15" s="9">
        <v>44.0</v>
      </c>
      <c r="F15" s="7"/>
      <c r="G15" s="13"/>
      <c r="H15" s="13"/>
      <c r="I15" s="147" t="s">
        <v>696</v>
      </c>
      <c r="J15" s="15"/>
    </row>
    <row r="16" ht="14.25" customHeight="1">
      <c r="A16" s="7" t="s">
        <v>52</v>
      </c>
      <c r="B16" s="62" t="s">
        <v>1067</v>
      </c>
      <c r="C16" s="9"/>
      <c r="D16" s="9"/>
      <c r="E16" s="9">
        <v>337.1</v>
      </c>
      <c r="F16" s="7"/>
      <c r="G16" s="13"/>
      <c r="H16" s="13"/>
      <c r="I16" s="147" t="s">
        <v>576</v>
      </c>
      <c r="J16" s="15"/>
    </row>
    <row r="17" ht="14.25" customHeight="1">
      <c r="A17" s="7" t="s">
        <v>54</v>
      </c>
      <c r="B17" s="62" t="s">
        <v>1070</v>
      </c>
      <c r="C17" s="9"/>
      <c r="D17" s="9"/>
      <c r="E17" s="9">
        <v>39.5</v>
      </c>
      <c r="F17" s="7"/>
      <c r="G17" s="216"/>
      <c r="H17" s="13"/>
      <c r="I17" s="147" t="s">
        <v>696</v>
      </c>
      <c r="J17" s="15"/>
    </row>
    <row r="18" ht="14.25" customHeight="1">
      <c r="A18" s="7" t="s">
        <v>56</v>
      </c>
      <c r="B18" s="62" t="s">
        <v>1057</v>
      </c>
      <c r="C18" s="9"/>
      <c r="D18" s="9"/>
      <c r="E18" s="9">
        <v>57.1</v>
      </c>
      <c r="F18" s="7"/>
      <c r="G18" s="216"/>
      <c r="H18" s="13"/>
      <c r="I18" s="147" t="s">
        <v>576</v>
      </c>
      <c r="J18" s="15"/>
    </row>
    <row r="19" ht="14.25" customHeight="1">
      <c r="A19" s="7" t="s">
        <v>57</v>
      </c>
      <c r="B19" s="62" t="s">
        <v>44</v>
      </c>
      <c r="C19" s="9"/>
      <c r="D19" s="9"/>
      <c r="E19" s="9">
        <v>63.4</v>
      </c>
      <c r="F19" s="7"/>
      <c r="G19" s="13"/>
      <c r="H19" s="13"/>
      <c r="I19" s="147" t="s">
        <v>613</v>
      </c>
      <c r="J19" s="15"/>
    </row>
    <row r="20" ht="14.25" customHeight="1">
      <c r="A20" s="7" t="s">
        <v>60</v>
      </c>
      <c r="B20" s="62" t="s">
        <v>1061</v>
      </c>
      <c r="C20" s="9"/>
      <c r="D20" s="9"/>
      <c r="E20" s="9">
        <v>160.3</v>
      </c>
      <c r="F20" s="7"/>
      <c r="G20" s="13"/>
      <c r="H20" s="13"/>
      <c r="I20" s="147" t="s">
        <v>576</v>
      </c>
      <c r="J20" s="15"/>
    </row>
    <row r="21" ht="14.25" customHeight="1">
      <c r="A21" s="7" t="s">
        <v>63</v>
      </c>
      <c r="B21" s="62" t="s">
        <v>1074</v>
      </c>
      <c r="C21" s="9"/>
      <c r="D21" s="9"/>
      <c r="E21" s="9">
        <v>98.3</v>
      </c>
      <c r="F21" s="7"/>
      <c r="G21" s="13"/>
      <c r="H21" s="13"/>
      <c r="I21" s="147" t="s">
        <v>695</v>
      </c>
      <c r="J21" s="15"/>
    </row>
    <row r="22" ht="14.25" customHeight="1">
      <c r="A22" s="7" t="s">
        <v>66</v>
      </c>
      <c r="B22" s="62" t="s">
        <v>65</v>
      </c>
      <c r="C22" s="9"/>
      <c r="D22" s="9"/>
      <c r="E22" s="9">
        <v>52.1</v>
      </c>
      <c r="F22" s="13"/>
      <c r="G22" s="13"/>
      <c r="H22" s="13"/>
      <c r="I22" s="147" t="s">
        <v>696</v>
      </c>
      <c r="J22" s="15"/>
    </row>
    <row r="23" ht="14.25" customHeight="1">
      <c r="A23" s="7" t="s">
        <v>68</v>
      </c>
      <c r="B23" s="63" t="s">
        <v>1075</v>
      </c>
      <c r="C23" s="122"/>
      <c r="D23" s="122"/>
      <c r="E23" s="122">
        <v>47.7</v>
      </c>
      <c r="F23" s="7"/>
      <c r="G23" s="216"/>
      <c r="H23" s="13"/>
      <c r="I23" s="147" t="s">
        <v>613</v>
      </c>
      <c r="J23" s="15"/>
    </row>
    <row r="24" ht="14.25" customHeight="1">
      <c r="A24" s="7" t="s">
        <v>70</v>
      </c>
      <c r="B24" s="63" t="s">
        <v>1065</v>
      </c>
      <c r="C24" s="124"/>
      <c r="D24" s="148"/>
      <c r="E24" s="122">
        <f>79*2</f>
        <v>158</v>
      </c>
      <c r="F24" s="13"/>
      <c r="G24" s="13"/>
      <c r="H24" s="13"/>
      <c r="I24" s="147" t="s">
        <v>576</v>
      </c>
      <c r="J24" s="15"/>
    </row>
    <row r="25" ht="14.25" customHeight="1">
      <c r="A25" s="122" t="s">
        <v>71</v>
      </c>
      <c r="B25" s="63" t="s">
        <v>67</v>
      </c>
      <c r="C25" s="124"/>
      <c r="D25" s="243"/>
      <c r="E25" s="122">
        <v>101.7</v>
      </c>
      <c r="F25" s="124"/>
      <c r="G25" s="124"/>
      <c r="H25" s="124"/>
      <c r="I25" s="124"/>
    </row>
    <row r="26" ht="14.25" customHeight="1">
      <c r="A26" s="124"/>
      <c r="B26" s="63" t="s">
        <v>1076</v>
      </c>
      <c r="C26" s="124"/>
      <c r="D26" s="37"/>
      <c r="E26" s="122">
        <v>19.0</v>
      </c>
      <c r="F26" s="124"/>
      <c r="G26" s="124"/>
      <c r="H26" s="124"/>
      <c r="I26" s="124"/>
    </row>
    <row r="27" ht="14.25" customHeight="1">
      <c r="A27" s="124"/>
      <c r="B27" s="210" t="s">
        <v>354</v>
      </c>
      <c r="C27" s="124"/>
      <c r="D27" s="243"/>
      <c r="E27" s="122">
        <v>124.7</v>
      </c>
      <c r="F27" s="124"/>
      <c r="G27" s="124"/>
      <c r="H27" s="124"/>
      <c r="I27" s="124"/>
    </row>
    <row r="28" ht="14.25" customHeight="1">
      <c r="A28" s="124"/>
      <c r="B28" s="210" t="s">
        <v>1077</v>
      </c>
      <c r="C28" s="124"/>
      <c r="D28" s="243"/>
      <c r="E28" s="122">
        <v>165.4</v>
      </c>
      <c r="F28" s="124"/>
      <c r="G28" s="124"/>
      <c r="H28" s="124"/>
      <c r="I28" s="124"/>
    </row>
    <row r="29" ht="14.25" customHeight="1">
      <c r="A29" s="124"/>
      <c r="B29" s="210" t="s">
        <v>899</v>
      </c>
      <c r="C29" s="124"/>
      <c r="D29" s="243"/>
      <c r="E29" s="122">
        <v>74.9</v>
      </c>
      <c r="F29" s="124"/>
      <c r="G29" s="124"/>
      <c r="H29" s="124"/>
      <c r="I29" s="124"/>
    </row>
    <row r="30" ht="14.25" customHeight="1">
      <c r="A30" s="124"/>
      <c r="B30" s="244" t="s">
        <v>72</v>
      </c>
      <c r="C30" s="124"/>
      <c r="D30" s="243"/>
      <c r="E30" s="7">
        <v>83.4</v>
      </c>
      <c r="F30" s="124"/>
      <c r="G30" s="124"/>
      <c r="H30" s="124"/>
      <c r="I30" s="124"/>
    </row>
    <row r="31" ht="14.25" customHeight="1">
      <c r="A31" s="124"/>
      <c r="B31" s="244" t="s">
        <v>1078</v>
      </c>
      <c r="C31" s="124"/>
      <c r="D31" s="243"/>
      <c r="E31" s="122">
        <v>219.6</v>
      </c>
      <c r="F31" s="124"/>
      <c r="G31" s="124"/>
      <c r="H31" s="124"/>
      <c r="I31" s="124"/>
    </row>
    <row r="32" ht="14.25" customHeight="1">
      <c r="A32" s="124"/>
      <c r="B32" s="244" t="s">
        <v>1079</v>
      </c>
      <c r="C32" s="124"/>
      <c r="D32" s="243"/>
      <c r="E32" s="122">
        <v>206.1</v>
      </c>
      <c r="F32" s="124"/>
      <c r="G32" s="124"/>
      <c r="H32" s="124"/>
      <c r="I32" s="124"/>
    </row>
    <row r="33" ht="14.25" customHeight="1">
      <c r="A33" s="124"/>
      <c r="B33" s="210" t="s">
        <v>1080</v>
      </c>
      <c r="C33" s="124"/>
      <c r="D33" s="243"/>
      <c r="E33" s="122">
        <v>13.7</v>
      </c>
      <c r="F33" s="124"/>
      <c r="G33" s="124"/>
      <c r="H33" s="124"/>
      <c r="I33" s="124"/>
    </row>
    <row r="34" ht="14.25" customHeight="1">
      <c r="A34" s="124"/>
      <c r="B34" s="210" t="s">
        <v>1081</v>
      </c>
      <c r="C34" s="124"/>
      <c r="D34" s="243"/>
      <c r="E34" s="122">
        <v>378.6</v>
      </c>
      <c r="F34" s="124"/>
      <c r="G34" s="124"/>
      <c r="H34" s="124"/>
      <c r="I34" s="124"/>
    </row>
    <row r="35" ht="14.25" customHeight="1">
      <c r="A35" s="124"/>
      <c r="B35" s="210" t="s">
        <v>1082</v>
      </c>
      <c r="C35" s="124"/>
      <c r="D35" s="243"/>
      <c r="E35" s="122">
        <v>32.5</v>
      </c>
      <c r="F35" s="124"/>
      <c r="G35" s="124"/>
      <c r="H35" s="124"/>
      <c r="I35" s="124"/>
    </row>
    <row r="36" ht="14.25" customHeight="1">
      <c r="A36" s="124"/>
      <c r="B36" s="245" t="s">
        <v>1083</v>
      </c>
      <c r="C36" s="124"/>
      <c r="D36" s="243"/>
      <c r="E36" s="122" t="s">
        <v>1084</v>
      </c>
      <c r="F36" s="124"/>
      <c r="G36" s="124"/>
      <c r="H36" s="124"/>
      <c r="I36" s="124"/>
    </row>
    <row r="37" ht="14.25" customHeight="1">
      <c r="A37" s="124"/>
      <c r="B37" s="210"/>
      <c r="C37" s="124"/>
      <c r="D37" s="243"/>
      <c r="E37" s="122"/>
      <c r="F37" s="124"/>
      <c r="G37" s="124"/>
      <c r="H37" s="124"/>
      <c r="I37" s="124"/>
    </row>
    <row r="38" ht="14.25" customHeight="1">
      <c r="B38" s="246"/>
      <c r="D38" s="33"/>
      <c r="E38" s="92">
        <f>SUM(E3:E36)</f>
        <v>3591.1</v>
      </c>
    </row>
    <row r="39" ht="14.25" customHeight="1">
      <c r="B39" s="246"/>
      <c r="D39" s="33"/>
      <c r="E39" s="92"/>
    </row>
    <row r="40" ht="14.25" customHeight="1">
      <c r="B40" s="246"/>
      <c r="D40" s="33"/>
      <c r="E40" s="92"/>
    </row>
    <row r="41" ht="14.25" customHeight="1">
      <c r="B41" s="246"/>
      <c r="D41" s="33"/>
      <c r="E41" s="92"/>
    </row>
    <row r="42" ht="14.25" customHeight="1"/>
    <row r="43" ht="14.25" customHeight="1"/>
    <row r="44" ht="14.25" customHeight="1">
      <c r="D44" s="89"/>
    </row>
    <row r="45" ht="14.25" customHeight="1">
      <c r="B45" s="28" t="s">
        <v>89</v>
      </c>
      <c r="D45" s="29">
        <v>2.0</v>
      </c>
    </row>
    <row r="46" ht="14.25" customHeight="1">
      <c r="B46" s="28" t="s">
        <v>90</v>
      </c>
      <c r="D46" s="29">
        <v>1.0</v>
      </c>
    </row>
    <row r="47" ht="14.25" customHeight="1">
      <c r="B47" s="28" t="s">
        <v>91</v>
      </c>
      <c r="D47" s="29">
        <v>2.0</v>
      </c>
    </row>
    <row r="48" ht="14.25" customHeight="1">
      <c r="B48" s="28" t="s">
        <v>92</v>
      </c>
      <c r="D48" s="30">
        <f>+D47*D46*D45</f>
        <v>4</v>
      </c>
    </row>
    <row r="49" ht="14.25" customHeight="1">
      <c r="B49" s="28" t="s">
        <v>93</v>
      </c>
      <c r="D49" s="30">
        <f>+D48*3600</f>
        <v>14400</v>
      </c>
    </row>
    <row r="50" ht="14.25" customHeight="1">
      <c r="B50" s="28" t="s">
        <v>4</v>
      </c>
      <c r="D50" s="31">
        <f>E38</f>
        <v>3591.1</v>
      </c>
    </row>
    <row r="51" ht="14.25" customHeight="1">
      <c r="B51" s="28" t="s">
        <v>94</v>
      </c>
      <c r="D51" s="32">
        <f>+D49/D50</f>
        <v>4.009913397</v>
      </c>
      <c r="E51" s="28" t="s">
        <v>95</v>
      </c>
      <c r="F51" s="142">
        <f>D51*0.9</f>
        <v>3.608922057</v>
      </c>
    </row>
    <row r="52" ht="14.25" customHeight="1">
      <c r="B52" s="28"/>
      <c r="D52" s="28"/>
    </row>
    <row r="53" ht="14.25" customHeight="1">
      <c r="B53" s="28" t="s">
        <v>96</v>
      </c>
      <c r="D53" s="28" t="s">
        <v>97</v>
      </c>
    </row>
    <row r="54" ht="14.25" customHeight="1">
      <c r="B54" s="28" t="s">
        <v>98</v>
      </c>
      <c r="D54" s="29">
        <v>105.9</v>
      </c>
    </row>
    <row r="55" ht="14.25" customHeight="1">
      <c r="B55" s="28" t="s">
        <v>99</v>
      </c>
      <c r="D55" s="29">
        <f>D54*D45</f>
        <v>211.8</v>
      </c>
    </row>
    <row r="56" ht="14.25" customHeight="1">
      <c r="B56" s="28" t="s">
        <v>95</v>
      </c>
      <c r="D56" s="33">
        <f>+D49/D55</f>
        <v>67.98866856</v>
      </c>
    </row>
    <row r="57" ht="14.25" customHeight="1">
      <c r="B57" s="28"/>
      <c r="D57" s="28"/>
    </row>
    <row r="58" ht="14.25" customHeight="1">
      <c r="B58" s="28" t="s">
        <v>100</v>
      </c>
      <c r="D58" s="33">
        <f>+D56*0.85</f>
        <v>57.79036827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autoFilter ref="$A$2:$H$44"/>
  <printOptions/>
  <pageMargins bottom="0.75" footer="0.0" header="0.0" left="0.7" right="0.7" top="0.75"/>
  <pageSetup orientation="landscape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7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1085</v>
      </c>
      <c r="C3" s="9" t="s">
        <v>103</v>
      </c>
      <c r="D3" s="9" t="s">
        <v>114</v>
      </c>
      <c r="E3" s="10">
        <v>196.2</v>
      </c>
      <c r="F3" s="12"/>
      <c r="G3" s="12"/>
      <c r="H3" s="13"/>
      <c r="I3" s="14" t="s">
        <v>1086</v>
      </c>
      <c r="J3" s="15"/>
      <c r="K3" s="4"/>
    </row>
    <row r="4" ht="14.25" customHeight="1">
      <c r="A4" s="7" t="s">
        <v>16</v>
      </c>
      <c r="B4" s="49" t="s">
        <v>1087</v>
      </c>
      <c r="C4" s="9" t="s">
        <v>103</v>
      </c>
      <c r="D4" s="9" t="s">
        <v>114</v>
      </c>
      <c r="E4" s="10">
        <v>31.6</v>
      </c>
      <c r="F4" s="12"/>
      <c r="G4" s="12"/>
      <c r="H4" s="13"/>
      <c r="I4" s="14" t="s">
        <v>1088</v>
      </c>
      <c r="J4" s="15"/>
      <c r="K4" s="4"/>
    </row>
    <row r="5" ht="14.25" customHeight="1">
      <c r="A5" s="7" t="s">
        <v>20</v>
      </c>
      <c r="B5" s="49" t="s">
        <v>1089</v>
      </c>
      <c r="C5" s="9" t="s">
        <v>16</v>
      </c>
      <c r="D5" s="9" t="s">
        <v>114</v>
      </c>
      <c r="E5" s="10">
        <v>66.7</v>
      </c>
      <c r="F5" s="12"/>
      <c r="G5" s="12"/>
      <c r="H5" s="13"/>
      <c r="I5" s="14" t="s">
        <v>1088</v>
      </c>
      <c r="J5" s="15"/>
      <c r="K5" s="4"/>
    </row>
    <row r="6" ht="14.25" customHeight="1">
      <c r="A6" s="7" t="s">
        <v>24</v>
      </c>
      <c r="B6" s="49" t="s">
        <v>1090</v>
      </c>
      <c r="C6" s="9" t="s">
        <v>103</v>
      </c>
      <c r="D6" s="9" t="s">
        <v>114</v>
      </c>
      <c r="E6" s="10">
        <v>26.8</v>
      </c>
      <c r="F6" s="12"/>
      <c r="G6" s="12"/>
      <c r="H6" s="13"/>
      <c r="I6" s="14" t="s">
        <v>1086</v>
      </c>
      <c r="J6" s="15"/>
      <c r="K6" s="5"/>
    </row>
    <row r="7" ht="14.25" customHeight="1">
      <c r="A7" s="7" t="s">
        <v>25</v>
      </c>
      <c r="B7" s="49" t="s">
        <v>1092</v>
      </c>
      <c r="C7" s="9" t="s">
        <v>103</v>
      </c>
      <c r="D7" s="9" t="s">
        <v>114</v>
      </c>
      <c r="E7" s="10">
        <v>14.2</v>
      </c>
      <c r="F7" s="12"/>
      <c r="G7" s="12"/>
      <c r="H7" s="13"/>
      <c r="I7" s="14" t="s">
        <v>1086</v>
      </c>
      <c r="J7" s="15"/>
      <c r="K7" s="5"/>
    </row>
    <row r="8" ht="14.25" customHeight="1">
      <c r="A8" s="7" t="s">
        <v>28</v>
      </c>
      <c r="B8" s="49" t="s">
        <v>1093</v>
      </c>
      <c r="C8" s="9" t="s">
        <v>20</v>
      </c>
      <c r="D8" s="9" t="s">
        <v>114</v>
      </c>
      <c r="E8" s="10">
        <v>53.1</v>
      </c>
      <c r="F8" s="36"/>
      <c r="G8" s="12"/>
      <c r="H8" s="13"/>
      <c r="I8" s="14" t="s">
        <v>1088</v>
      </c>
      <c r="J8" s="15"/>
      <c r="K8" s="5"/>
      <c r="P8" s="19"/>
    </row>
    <row r="9" ht="14.25" customHeight="1">
      <c r="A9" s="7" t="s">
        <v>32</v>
      </c>
      <c r="B9" s="49" t="s">
        <v>1091</v>
      </c>
      <c r="C9" s="9" t="s">
        <v>28</v>
      </c>
      <c r="D9" s="9" t="s">
        <v>114</v>
      </c>
      <c r="E9" s="10">
        <v>132.3</v>
      </c>
      <c r="F9" s="36"/>
      <c r="G9" s="12"/>
      <c r="H9" s="13"/>
      <c r="I9" s="14" t="s">
        <v>1086</v>
      </c>
      <c r="J9" s="15"/>
      <c r="K9" s="5"/>
      <c r="P9" s="19"/>
    </row>
    <row r="10" ht="14.25" customHeight="1">
      <c r="A10" s="7" t="s">
        <v>34</v>
      </c>
      <c r="B10" s="49" t="s">
        <v>1095</v>
      </c>
      <c r="C10" s="9" t="s">
        <v>32</v>
      </c>
      <c r="D10" s="9" t="s">
        <v>114</v>
      </c>
      <c r="E10" s="10">
        <v>73.0</v>
      </c>
      <c r="F10" s="12"/>
      <c r="G10" s="12"/>
      <c r="H10" s="13"/>
      <c r="I10" s="14" t="s">
        <v>1088</v>
      </c>
      <c r="J10" s="15"/>
      <c r="K10" s="5"/>
      <c r="P10" s="19"/>
    </row>
    <row r="11" ht="14.25" customHeight="1">
      <c r="A11" s="7" t="s">
        <v>36</v>
      </c>
      <c r="B11" s="49"/>
      <c r="C11" s="9"/>
      <c r="D11" s="9"/>
      <c r="E11" s="10"/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49"/>
      <c r="C12" s="9"/>
      <c r="D12" s="9"/>
      <c r="E12" s="10"/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49"/>
      <c r="C13" s="9"/>
      <c r="D13" s="9"/>
      <c r="E13" s="10"/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49"/>
      <c r="C14" s="9"/>
      <c r="D14" s="9"/>
      <c r="E14" s="10"/>
      <c r="F14" s="36"/>
      <c r="G14" s="20"/>
      <c r="H14" s="13"/>
      <c r="I14" s="14"/>
      <c r="J14" s="15"/>
      <c r="P14" s="19"/>
    </row>
    <row r="15" ht="14.25" customHeight="1">
      <c r="A15" s="7" t="s">
        <v>50</v>
      </c>
      <c r="B15" s="49"/>
      <c r="C15" s="9"/>
      <c r="D15" s="9"/>
      <c r="E15" s="10"/>
      <c r="F15" s="36"/>
      <c r="G15" s="12"/>
      <c r="H15" s="13"/>
      <c r="I15" s="14"/>
      <c r="J15" s="15"/>
    </row>
    <row r="16" ht="14.25" customHeight="1">
      <c r="A16" s="7" t="s">
        <v>52</v>
      </c>
      <c r="B16" s="49"/>
      <c r="C16" s="9"/>
      <c r="D16" s="9"/>
      <c r="E16" s="10"/>
      <c r="F16" s="36"/>
      <c r="G16" s="12"/>
      <c r="H16" s="13"/>
      <c r="I16" s="14"/>
      <c r="J16" s="15"/>
      <c r="N16" s="17"/>
    </row>
    <row r="17" ht="14.25" customHeight="1">
      <c r="A17" s="7" t="s">
        <v>54</v>
      </c>
      <c r="B17" s="49"/>
      <c r="C17" s="9"/>
      <c r="D17" s="9"/>
      <c r="E17" s="10"/>
      <c r="F17" s="36"/>
      <c r="G17" s="20"/>
      <c r="H17" s="13"/>
      <c r="I17" s="14"/>
      <c r="J17" s="15"/>
      <c r="N17" s="17"/>
    </row>
    <row r="18" ht="14.25" customHeight="1">
      <c r="A18" s="7" t="s">
        <v>56</v>
      </c>
      <c r="B18" s="49"/>
      <c r="C18" s="9"/>
      <c r="D18" s="9"/>
      <c r="E18" s="10"/>
      <c r="F18" s="36"/>
      <c r="G18" s="20"/>
      <c r="H18" s="13"/>
      <c r="I18" s="14"/>
      <c r="J18" s="15"/>
      <c r="N18" s="17"/>
    </row>
    <row r="19" ht="14.25" customHeight="1">
      <c r="A19" s="7" t="s">
        <v>57</v>
      </c>
      <c r="B19" s="49"/>
      <c r="C19" s="9"/>
      <c r="D19" s="9"/>
      <c r="E19" s="10"/>
      <c r="F19" s="36"/>
      <c r="G19" s="12"/>
      <c r="H19" s="13"/>
      <c r="I19" s="14"/>
      <c r="J19" s="15"/>
      <c r="N19" s="17"/>
    </row>
    <row r="20" ht="14.25" customHeight="1">
      <c r="A20" s="7" t="s">
        <v>60</v>
      </c>
      <c r="B20" s="49"/>
      <c r="C20" s="9"/>
      <c r="D20" s="9"/>
      <c r="E20" s="10"/>
      <c r="F20" s="36"/>
      <c r="G20" s="12"/>
      <c r="H20" s="13"/>
      <c r="I20" s="14"/>
      <c r="J20" s="15"/>
      <c r="N20" s="17"/>
    </row>
    <row r="21" ht="14.25" customHeight="1">
      <c r="A21" s="7" t="s">
        <v>63</v>
      </c>
      <c r="B21" s="49"/>
      <c r="C21" s="9"/>
      <c r="D21" s="7"/>
      <c r="E21" s="10"/>
      <c r="F21" s="36"/>
      <c r="G21" s="12"/>
      <c r="H21" s="13"/>
      <c r="I21" s="14"/>
      <c r="J21" s="15"/>
      <c r="N21" s="17"/>
    </row>
    <row r="22" ht="14.25" customHeight="1">
      <c r="A22" s="7" t="s">
        <v>66</v>
      </c>
      <c r="B22" s="49"/>
      <c r="C22" s="9"/>
      <c r="D22" s="9"/>
      <c r="E22" s="10"/>
      <c r="F22" s="12"/>
      <c r="G22" s="12"/>
      <c r="H22" s="13"/>
      <c r="I22" s="14"/>
      <c r="J22" s="15"/>
      <c r="N22" s="17"/>
    </row>
    <row r="23" ht="14.25" customHeight="1">
      <c r="A23" s="7" t="s">
        <v>68</v>
      </c>
      <c r="B23" s="49"/>
      <c r="C23" s="9"/>
      <c r="D23" s="7"/>
      <c r="E23" s="10"/>
      <c r="F23" s="36"/>
      <c r="G23" s="20"/>
      <c r="H23" s="13"/>
      <c r="I23" s="14"/>
      <c r="J23" s="15"/>
      <c r="N23" s="17"/>
    </row>
    <row r="24" ht="14.25" customHeight="1">
      <c r="A24" s="7" t="s">
        <v>70</v>
      </c>
      <c r="B24" s="49"/>
      <c r="C24" s="9"/>
      <c r="D24" s="9"/>
      <c r="E24" s="10"/>
      <c r="F24" s="12"/>
      <c r="G24" s="12"/>
      <c r="H24" s="13"/>
      <c r="I24" s="14"/>
      <c r="J24" s="15"/>
      <c r="N24" s="17"/>
    </row>
    <row r="25" ht="14.25" customHeight="1">
      <c r="A25" s="7" t="s">
        <v>71</v>
      </c>
      <c r="B25" s="49"/>
      <c r="C25" s="9"/>
      <c r="D25" s="7"/>
      <c r="E25" s="10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/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/>
      <c r="H29" s="13"/>
      <c r="I29" s="14"/>
      <c r="N29" s="17"/>
    </row>
    <row r="30" ht="14.25" customHeight="1">
      <c r="E30" s="6">
        <f>SUM(E3:E29)*1.21</f>
        <v>718.619</v>
      </c>
      <c r="N30" s="17"/>
    </row>
    <row r="31" ht="14.25" customHeight="1">
      <c r="B31" s="28"/>
      <c r="D31" s="29"/>
      <c r="N31" s="17"/>
    </row>
    <row r="32" ht="14.25" customHeight="1">
      <c r="B32" s="28"/>
      <c r="D32" s="28"/>
      <c r="N32" s="17"/>
    </row>
    <row r="33" ht="14.25" customHeight="1">
      <c r="B33" s="28"/>
      <c r="D33" s="29"/>
      <c r="N33" s="17"/>
    </row>
    <row r="34" ht="14.25" customHeight="1">
      <c r="B34" s="28"/>
      <c r="D34" s="28"/>
      <c r="N34" s="17"/>
    </row>
    <row r="35" ht="14.25" customHeight="1">
      <c r="B35" s="28" t="s">
        <v>89</v>
      </c>
      <c r="D35" s="29">
        <v>3.0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1.0</v>
      </c>
      <c r="N37" s="17"/>
    </row>
    <row r="38" ht="14.25" customHeight="1">
      <c r="B38" s="28" t="s">
        <v>92</v>
      </c>
      <c r="D38" s="30">
        <f>+D37*D36*D35</f>
        <v>3</v>
      </c>
      <c r="N38" s="17"/>
    </row>
    <row r="39" ht="14.25" customHeight="1">
      <c r="B39" s="28" t="s">
        <v>93</v>
      </c>
      <c r="D39" s="30">
        <f>+D38*3600</f>
        <v>10800</v>
      </c>
      <c r="N39" s="17"/>
    </row>
    <row r="40" ht="14.25" customHeight="1">
      <c r="B40" s="28" t="s">
        <v>4</v>
      </c>
      <c r="D40" s="31">
        <f>E30</f>
        <v>718.619</v>
      </c>
    </row>
    <row r="41" ht="14.25" customHeight="1">
      <c r="B41" s="28" t="s">
        <v>94</v>
      </c>
      <c r="D41" s="32">
        <f>+D39/D40</f>
        <v>15.02882612</v>
      </c>
      <c r="E41" s="28" t="s">
        <v>95</v>
      </c>
      <c r="F41" s="6">
        <f>D41*0.9</f>
        <v>13.52594351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317.7</v>
      </c>
    </row>
    <row r="46" ht="14.25" customHeight="1">
      <c r="B46" s="28" t="s">
        <v>95</v>
      </c>
      <c r="D46" s="33">
        <f>+D39/D45</f>
        <v>33.99433428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28.89518414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123" t="s">
        <v>1044</v>
      </c>
      <c r="C3" s="9" t="s">
        <v>103</v>
      </c>
      <c r="D3" s="234" t="s">
        <v>114</v>
      </c>
      <c r="E3" s="10">
        <v>66.4</v>
      </c>
      <c r="F3" s="12"/>
      <c r="G3" s="12"/>
      <c r="H3" s="13"/>
      <c r="I3" s="14" t="s">
        <v>696</v>
      </c>
      <c r="J3" s="15"/>
      <c r="K3" s="4"/>
    </row>
    <row r="4" ht="14.25" customHeight="1">
      <c r="A4" s="7" t="s">
        <v>16</v>
      </c>
      <c r="B4" s="123" t="s">
        <v>1097</v>
      </c>
      <c r="C4" s="9" t="s">
        <v>103</v>
      </c>
      <c r="D4" s="234" t="s">
        <v>114</v>
      </c>
      <c r="E4" s="10">
        <v>51.2</v>
      </c>
      <c r="F4" s="12"/>
      <c r="G4" s="12"/>
      <c r="H4" s="13"/>
      <c r="I4" s="14" t="s">
        <v>696</v>
      </c>
      <c r="J4" s="15"/>
      <c r="K4" s="4"/>
    </row>
    <row r="5" ht="14.25" customHeight="1">
      <c r="A5" s="7" t="s">
        <v>20</v>
      </c>
      <c r="B5" s="123" t="s">
        <v>1098</v>
      </c>
      <c r="C5" s="9" t="s">
        <v>103</v>
      </c>
      <c r="D5" s="234" t="s">
        <v>114</v>
      </c>
      <c r="E5" s="10">
        <v>40.1</v>
      </c>
      <c r="F5" s="12"/>
      <c r="G5" s="12"/>
      <c r="H5" s="13"/>
      <c r="I5" s="14" t="s">
        <v>576</v>
      </c>
      <c r="J5" s="15"/>
      <c r="K5" s="4"/>
    </row>
    <row r="6" ht="14.25" customHeight="1">
      <c r="A6" s="7" t="s">
        <v>24</v>
      </c>
      <c r="B6" s="123" t="s">
        <v>1099</v>
      </c>
      <c r="C6" s="9" t="s">
        <v>10</v>
      </c>
      <c r="D6" s="234" t="s">
        <v>114</v>
      </c>
      <c r="E6" s="10">
        <v>83.0</v>
      </c>
      <c r="F6" s="12"/>
      <c r="G6" s="12"/>
      <c r="H6" s="13"/>
      <c r="I6" s="14" t="s">
        <v>613</v>
      </c>
      <c r="J6" s="15"/>
      <c r="K6" s="5"/>
    </row>
    <row r="7" ht="14.25" customHeight="1">
      <c r="A7" s="7" t="s">
        <v>25</v>
      </c>
      <c r="B7" s="123" t="s">
        <v>872</v>
      </c>
      <c r="C7" s="9" t="s">
        <v>103</v>
      </c>
      <c r="D7" s="234" t="s">
        <v>114</v>
      </c>
      <c r="E7" s="10">
        <v>91.6</v>
      </c>
      <c r="F7" s="12"/>
      <c r="G7" s="12"/>
      <c r="H7" s="13"/>
      <c r="I7" s="14" t="s">
        <v>576</v>
      </c>
      <c r="J7" s="15"/>
      <c r="K7" s="5"/>
    </row>
    <row r="8" ht="14.25" customHeight="1">
      <c r="A8" s="7" t="s">
        <v>28</v>
      </c>
      <c r="B8" s="123" t="s">
        <v>752</v>
      </c>
      <c r="C8" s="9" t="s">
        <v>103</v>
      </c>
      <c r="D8" s="234" t="s">
        <v>114</v>
      </c>
      <c r="E8" s="10">
        <v>91.6</v>
      </c>
      <c r="F8" s="36"/>
      <c r="G8" s="12"/>
      <c r="H8" s="13"/>
      <c r="I8" s="14" t="s">
        <v>613</v>
      </c>
      <c r="J8" s="15"/>
      <c r="K8" s="5"/>
      <c r="P8" s="19"/>
    </row>
    <row r="9" ht="14.25" customHeight="1">
      <c r="A9" s="7" t="s">
        <v>32</v>
      </c>
      <c r="B9" s="123" t="s">
        <v>44</v>
      </c>
      <c r="C9" s="9" t="s">
        <v>103</v>
      </c>
      <c r="D9" s="234" t="s">
        <v>114</v>
      </c>
      <c r="E9" s="10">
        <v>28.8</v>
      </c>
      <c r="F9" s="36"/>
      <c r="G9" s="12"/>
      <c r="H9" s="13"/>
      <c r="I9" s="14" t="s">
        <v>695</v>
      </c>
      <c r="J9" s="15"/>
      <c r="K9" s="5"/>
      <c r="P9" s="19"/>
    </row>
    <row r="10" ht="14.25" customHeight="1">
      <c r="A10" s="7" t="s">
        <v>34</v>
      </c>
      <c r="B10" s="123" t="s">
        <v>675</v>
      </c>
      <c r="C10" s="9" t="s">
        <v>32</v>
      </c>
      <c r="D10" s="234" t="s">
        <v>114</v>
      </c>
      <c r="E10" s="10">
        <v>35.4</v>
      </c>
      <c r="F10" s="12"/>
      <c r="G10" s="12"/>
      <c r="H10" s="13"/>
      <c r="I10" s="14" t="s">
        <v>695</v>
      </c>
      <c r="J10" s="15"/>
      <c r="K10" s="5"/>
      <c r="P10" s="19"/>
    </row>
    <row r="11" ht="14.25" customHeight="1">
      <c r="A11" s="7" t="s">
        <v>36</v>
      </c>
      <c r="B11" s="123" t="s">
        <v>667</v>
      </c>
      <c r="C11" s="9" t="s">
        <v>103</v>
      </c>
      <c r="D11" s="234" t="s">
        <v>114</v>
      </c>
      <c r="E11" s="10">
        <v>38.4</v>
      </c>
      <c r="F11" s="36"/>
      <c r="G11" s="12"/>
      <c r="H11" s="13"/>
      <c r="I11" s="14" t="s">
        <v>695</v>
      </c>
      <c r="J11" s="15"/>
      <c r="K11" s="5"/>
      <c r="P11" s="19"/>
    </row>
    <row r="12" ht="14.25" customHeight="1">
      <c r="A12" s="7" t="s">
        <v>38</v>
      </c>
      <c r="B12" s="123" t="s">
        <v>877</v>
      </c>
      <c r="C12" s="9" t="s">
        <v>103</v>
      </c>
      <c r="D12" s="234" t="s">
        <v>114</v>
      </c>
      <c r="E12" s="10">
        <v>10.9</v>
      </c>
      <c r="F12" s="36"/>
      <c r="G12" s="12"/>
      <c r="H12" s="13"/>
      <c r="I12" s="14" t="s">
        <v>695</v>
      </c>
      <c r="J12" s="15"/>
      <c r="K12" s="5"/>
      <c r="P12" s="19"/>
    </row>
    <row r="13" ht="14.25" customHeight="1">
      <c r="A13" s="7" t="s">
        <v>43</v>
      </c>
      <c r="B13" s="123" t="s">
        <v>677</v>
      </c>
      <c r="C13" s="9" t="s">
        <v>1101</v>
      </c>
      <c r="D13" s="234" t="s">
        <v>114</v>
      </c>
      <c r="E13" s="10">
        <v>162.9</v>
      </c>
      <c r="F13" s="36"/>
      <c r="G13" s="12"/>
      <c r="H13" s="13"/>
      <c r="I13" s="14" t="s">
        <v>695</v>
      </c>
      <c r="J13" s="15"/>
      <c r="P13" s="19"/>
    </row>
    <row r="14" ht="14.25" customHeight="1">
      <c r="A14" s="7" t="s">
        <v>46</v>
      </c>
      <c r="B14" s="123" t="s">
        <v>1100</v>
      </c>
      <c r="C14" s="9" t="s">
        <v>103</v>
      </c>
      <c r="D14" s="234" t="s">
        <v>114</v>
      </c>
      <c r="E14" s="10">
        <v>46.4</v>
      </c>
      <c r="F14" s="36"/>
      <c r="G14" s="20"/>
      <c r="H14" s="13"/>
      <c r="I14" s="14" t="s">
        <v>696</v>
      </c>
      <c r="J14" s="15"/>
      <c r="P14" s="19"/>
    </row>
    <row r="15" ht="14.25" customHeight="1">
      <c r="A15" s="7" t="s">
        <v>50</v>
      </c>
      <c r="B15" s="123" t="s">
        <v>1054</v>
      </c>
      <c r="C15" s="9" t="s">
        <v>24</v>
      </c>
      <c r="D15" s="234" t="s">
        <v>114</v>
      </c>
      <c r="E15" s="10">
        <v>42.2</v>
      </c>
      <c r="F15" s="36"/>
      <c r="G15" s="12"/>
      <c r="H15" s="13"/>
      <c r="I15" s="14" t="s">
        <v>576</v>
      </c>
      <c r="J15" s="15"/>
    </row>
    <row r="16" ht="14.25" customHeight="1">
      <c r="A16" s="7" t="s">
        <v>52</v>
      </c>
      <c r="B16" s="123" t="s">
        <v>683</v>
      </c>
      <c r="C16" s="9" t="s">
        <v>50</v>
      </c>
      <c r="D16" s="234" t="s">
        <v>104</v>
      </c>
      <c r="E16" s="10">
        <v>79.0</v>
      </c>
      <c r="F16" s="36"/>
      <c r="G16" s="12"/>
      <c r="H16" s="13"/>
      <c r="I16" s="14" t="s">
        <v>576</v>
      </c>
      <c r="J16" s="15"/>
    </row>
    <row r="17" ht="14.25" customHeight="1">
      <c r="A17" s="7" t="s">
        <v>54</v>
      </c>
      <c r="B17" s="123" t="s">
        <v>486</v>
      </c>
      <c r="C17" s="9" t="s">
        <v>52</v>
      </c>
      <c r="D17" s="234" t="s">
        <v>114</v>
      </c>
      <c r="E17" s="10">
        <v>88.3</v>
      </c>
      <c r="F17" s="36"/>
      <c r="G17" s="20"/>
      <c r="H17" s="13"/>
      <c r="I17" s="14" t="s">
        <v>613</v>
      </c>
      <c r="J17" s="15"/>
    </row>
    <row r="18" ht="14.25" customHeight="1">
      <c r="A18" s="7" t="s">
        <v>56</v>
      </c>
      <c r="B18" s="49" t="s">
        <v>795</v>
      </c>
      <c r="C18" s="9" t="s">
        <v>54</v>
      </c>
      <c r="D18" s="9" t="s">
        <v>104</v>
      </c>
      <c r="E18" s="10">
        <v>83.4</v>
      </c>
      <c r="F18" s="36"/>
      <c r="G18" s="20"/>
      <c r="H18" s="13"/>
      <c r="I18" s="14" t="s">
        <v>576</v>
      </c>
      <c r="J18" s="15"/>
    </row>
    <row r="19" ht="14.25" customHeight="1">
      <c r="A19" s="7" t="s">
        <v>57</v>
      </c>
      <c r="B19" s="49" t="s">
        <v>682</v>
      </c>
      <c r="C19" s="9" t="s">
        <v>56</v>
      </c>
      <c r="D19" s="9" t="s">
        <v>114</v>
      </c>
      <c r="E19" s="10">
        <v>158.4</v>
      </c>
      <c r="F19" s="36"/>
      <c r="G19" s="12"/>
      <c r="H19" s="13"/>
      <c r="I19" s="14" t="s">
        <v>695</v>
      </c>
      <c r="J19" s="15"/>
    </row>
    <row r="20" ht="14.25" customHeight="1">
      <c r="A20" s="7" t="s">
        <v>60</v>
      </c>
      <c r="B20" s="49" t="s">
        <v>840</v>
      </c>
      <c r="C20" s="9" t="s">
        <v>57</v>
      </c>
      <c r="D20" s="9" t="s">
        <v>114</v>
      </c>
      <c r="E20" s="10">
        <v>215.1</v>
      </c>
      <c r="F20" s="36"/>
      <c r="G20" s="12"/>
      <c r="H20" s="13"/>
      <c r="I20" s="14" t="s">
        <v>696</v>
      </c>
      <c r="J20" s="15"/>
    </row>
    <row r="21" ht="14.25" customHeight="1">
      <c r="A21" s="7" t="s">
        <v>63</v>
      </c>
      <c r="B21" s="49" t="s">
        <v>686</v>
      </c>
      <c r="C21" s="9" t="s">
        <v>60</v>
      </c>
      <c r="D21" s="9" t="s">
        <v>114</v>
      </c>
      <c r="E21" s="10">
        <v>210.3</v>
      </c>
      <c r="F21" s="36"/>
      <c r="G21" s="12"/>
      <c r="H21" s="13"/>
      <c r="I21" s="14" t="s">
        <v>613</v>
      </c>
      <c r="J21" s="15"/>
    </row>
    <row r="22" ht="14.25" customHeight="1">
      <c r="A22" s="7" t="s">
        <v>66</v>
      </c>
      <c r="B22" s="49"/>
      <c r="C22" s="9"/>
      <c r="D22" s="9"/>
      <c r="E22" s="10">
        <f>SUM(E3:E21)*1.21</f>
        <v>1964.314</v>
      </c>
      <c r="F22" s="12"/>
      <c r="G22" s="12"/>
      <c r="H22" s="13"/>
      <c r="I22" s="14"/>
      <c r="J22" s="15"/>
    </row>
    <row r="23" ht="14.25" customHeight="1">
      <c r="B23" s="28"/>
      <c r="D23" s="29"/>
    </row>
    <row r="24" ht="14.25" customHeight="1">
      <c r="B24" s="28"/>
      <c r="D24" s="33"/>
    </row>
    <row r="25" ht="14.25" customHeight="1">
      <c r="B25" s="28"/>
      <c r="D25" s="28"/>
    </row>
    <row r="26" ht="14.25" customHeight="1">
      <c r="B26" s="28"/>
      <c r="D26" s="33"/>
    </row>
    <row r="27" ht="14.25" customHeight="1"/>
    <row r="28" ht="14.25" customHeight="1">
      <c r="B28" s="28" t="s">
        <v>89</v>
      </c>
      <c r="D28" s="29">
        <v>3.0</v>
      </c>
    </row>
    <row r="29" ht="14.25" customHeight="1">
      <c r="B29" s="28" t="s">
        <v>90</v>
      </c>
      <c r="D29" s="29">
        <v>1.0</v>
      </c>
    </row>
    <row r="30" ht="14.25" customHeight="1">
      <c r="B30" s="28" t="s">
        <v>91</v>
      </c>
      <c r="D30" s="29">
        <v>7.5</v>
      </c>
      <c r="H30" s="247">
        <v>1964.3139999999999</v>
      </c>
    </row>
    <row r="31" ht="14.25" customHeight="1">
      <c r="B31" s="28" t="s">
        <v>92</v>
      </c>
      <c r="D31" s="30">
        <f>+D30*D29*D28</f>
        <v>22.5</v>
      </c>
    </row>
    <row r="32" ht="14.25" customHeight="1">
      <c r="B32" s="28" t="s">
        <v>93</v>
      </c>
      <c r="D32" s="30">
        <f>+D31*3600</f>
        <v>81000</v>
      </c>
    </row>
    <row r="33" ht="14.25" customHeight="1">
      <c r="B33" s="28" t="s">
        <v>4</v>
      </c>
      <c r="D33" s="31">
        <f>E22</f>
        <v>1964.314</v>
      </c>
    </row>
    <row r="34" ht="14.25" customHeight="1">
      <c r="B34" s="28" t="s">
        <v>94</v>
      </c>
      <c r="D34" s="32">
        <f>+D32/D33</f>
        <v>41.23576984</v>
      </c>
      <c r="E34" s="28" t="s">
        <v>95</v>
      </c>
      <c r="F34" s="6">
        <f>D34*0.9</f>
        <v>37.11219286</v>
      </c>
    </row>
    <row r="35" ht="14.25" customHeight="1">
      <c r="B35" s="28"/>
      <c r="D35" s="28"/>
    </row>
    <row r="36" ht="14.25" customHeight="1">
      <c r="B36" s="28" t="s">
        <v>96</v>
      </c>
      <c r="D36" s="28" t="s">
        <v>97</v>
      </c>
    </row>
    <row r="37" ht="14.25" customHeight="1">
      <c r="B37" s="28" t="s">
        <v>98</v>
      </c>
      <c r="D37" s="29">
        <v>105.9</v>
      </c>
    </row>
    <row r="38" ht="14.25" customHeight="1">
      <c r="B38" s="28" t="s">
        <v>99</v>
      </c>
      <c r="D38" s="29">
        <f>D37*D28</f>
        <v>317.7</v>
      </c>
    </row>
    <row r="39" ht="14.25" customHeight="1">
      <c r="B39" s="28" t="s">
        <v>95</v>
      </c>
      <c r="D39" s="33">
        <f>+D32/D38</f>
        <v>254.9575071</v>
      </c>
    </row>
    <row r="40" ht="14.25" customHeight="1">
      <c r="B40" s="28"/>
      <c r="D40" s="28"/>
    </row>
    <row r="41" ht="14.25" customHeight="1">
      <c r="B41" s="28" t="s">
        <v>100</v>
      </c>
      <c r="D41" s="33">
        <f>+D39*0.85</f>
        <v>216.713881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</sheetData>
  <autoFilter ref="$A$2:$H$22"/>
  <printOptions/>
  <pageMargins bottom="0.75" footer="0.0" header="0.0" left="0.7" right="0.7" top="0.75"/>
  <pageSetup orientation="landscape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7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1102</v>
      </c>
      <c r="C3" s="9"/>
      <c r="D3" s="9"/>
      <c r="E3" s="10">
        <v>34.5</v>
      </c>
      <c r="F3" s="12"/>
      <c r="G3" s="12"/>
      <c r="H3" s="13"/>
      <c r="I3" s="14" t="s">
        <v>1103</v>
      </c>
      <c r="J3" s="15"/>
      <c r="K3" s="4"/>
    </row>
    <row r="4" ht="14.25" customHeight="1">
      <c r="A4" s="7" t="s">
        <v>16</v>
      </c>
      <c r="B4" s="49" t="s">
        <v>1104</v>
      </c>
      <c r="C4" s="9"/>
      <c r="D4" s="9"/>
      <c r="E4" s="10">
        <v>84.8</v>
      </c>
      <c r="F4" s="12"/>
      <c r="G4" s="12"/>
      <c r="H4" s="13"/>
      <c r="I4" s="14" t="s">
        <v>1103</v>
      </c>
      <c r="J4" s="15"/>
      <c r="K4" s="4"/>
    </row>
    <row r="5" ht="14.25" customHeight="1">
      <c r="A5" s="7" t="s">
        <v>20</v>
      </c>
      <c r="B5" s="49" t="s">
        <v>1105</v>
      </c>
      <c r="C5" s="9"/>
      <c r="D5" s="9"/>
      <c r="E5" s="10">
        <v>15.0</v>
      </c>
      <c r="F5" s="12"/>
      <c r="G5" s="12"/>
      <c r="H5" s="13"/>
      <c r="I5" s="14" t="s">
        <v>1106</v>
      </c>
      <c r="J5" s="15"/>
      <c r="K5" s="4"/>
    </row>
    <row r="6" ht="14.25" customHeight="1">
      <c r="A6" s="7" t="s">
        <v>24</v>
      </c>
      <c r="B6" s="248" t="s">
        <v>1108</v>
      </c>
      <c r="C6" s="9"/>
      <c r="D6" s="9"/>
      <c r="E6" s="10">
        <v>29.0</v>
      </c>
      <c r="F6" s="12"/>
      <c r="G6" s="12"/>
      <c r="H6" s="13"/>
      <c r="I6" s="14" t="s">
        <v>1106</v>
      </c>
      <c r="J6" s="15"/>
      <c r="K6" s="5"/>
    </row>
    <row r="7" ht="14.25" customHeight="1">
      <c r="A7" s="7" t="s">
        <v>25</v>
      </c>
      <c r="B7" s="248" t="s">
        <v>1110</v>
      </c>
      <c r="C7" s="9"/>
      <c r="D7" s="9"/>
      <c r="E7" s="10">
        <v>87.3</v>
      </c>
      <c r="F7" s="12"/>
      <c r="G7" s="12"/>
      <c r="H7" s="13"/>
      <c r="I7" s="14" t="s">
        <v>1103</v>
      </c>
      <c r="J7" s="15"/>
      <c r="K7" s="5"/>
    </row>
    <row r="8" ht="14.25" customHeight="1">
      <c r="A8" s="7" t="s">
        <v>28</v>
      </c>
      <c r="B8" s="49" t="s">
        <v>1112</v>
      </c>
      <c r="C8" s="9"/>
      <c r="D8" s="9"/>
      <c r="E8" s="10">
        <v>32.4</v>
      </c>
      <c r="F8" s="36"/>
      <c r="G8" s="12"/>
      <c r="H8" s="13"/>
      <c r="I8" s="14" t="s">
        <v>1106</v>
      </c>
      <c r="J8" s="15"/>
      <c r="K8" s="5"/>
      <c r="P8" s="19"/>
    </row>
    <row r="9" ht="14.25" customHeight="1">
      <c r="A9" s="7" t="s">
        <v>32</v>
      </c>
      <c r="B9" s="49" t="s">
        <v>1111</v>
      </c>
      <c r="C9" s="9"/>
      <c r="D9" s="9"/>
      <c r="E9" s="10">
        <v>68.5</v>
      </c>
      <c r="F9" s="36"/>
      <c r="G9" s="12"/>
      <c r="H9" s="13"/>
      <c r="I9" s="14" t="s">
        <v>1107</v>
      </c>
      <c r="J9" s="15"/>
      <c r="K9" s="5"/>
      <c r="P9" s="19"/>
    </row>
    <row r="10" ht="14.25" customHeight="1">
      <c r="A10" s="7" t="s">
        <v>34</v>
      </c>
      <c r="B10" s="49" t="s">
        <v>675</v>
      </c>
      <c r="C10" s="9"/>
      <c r="D10" s="9"/>
      <c r="E10" s="10">
        <v>24.8</v>
      </c>
      <c r="F10" s="12"/>
      <c r="G10" s="12"/>
      <c r="H10" s="13"/>
      <c r="I10" s="14" t="s">
        <v>1103</v>
      </c>
      <c r="J10" s="15"/>
      <c r="K10" s="5"/>
      <c r="P10" s="19"/>
    </row>
    <row r="11" ht="14.25" customHeight="1">
      <c r="A11" s="7" t="s">
        <v>36</v>
      </c>
      <c r="B11" s="49" t="s">
        <v>1115</v>
      </c>
      <c r="C11" s="9"/>
      <c r="D11" s="9"/>
      <c r="E11" s="10">
        <v>153.2</v>
      </c>
      <c r="F11" s="36"/>
      <c r="G11" s="12"/>
      <c r="H11" s="13"/>
      <c r="I11" s="14" t="s">
        <v>1106</v>
      </c>
      <c r="J11" s="15"/>
      <c r="K11" s="5"/>
      <c r="P11" s="19"/>
    </row>
    <row r="12" ht="14.25" customHeight="1">
      <c r="A12" s="7" t="s">
        <v>38</v>
      </c>
      <c r="B12" s="49" t="s">
        <v>676</v>
      </c>
      <c r="C12" s="9"/>
      <c r="D12" s="9"/>
      <c r="E12" s="10">
        <v>12.4</v>
      </c>
      <c r="F12" s="36"/>
      <c r="G12" s="12"/>
      <c r="H12" s="13"/>
      <c r="I12" s="14" t="s">
        <v>1103</v>
      </c>
      <c r="J12" s="15"/>
      <c r="K12" s="5"/>
      <c r="P12" s="19"/>
    </row>
    <row r="13" ht="14.25" customHeight="1">
      <c r="A13" s="7" t="s">
        <v>43</v>
      </c>
      <c r="B13" s="49" t="s">
        <v>1109</v>
      </c>
      <c r="C13" s="9"/>
      <c r="D13" s="9"/>
      <c r="E13" s="10">
        <v>46.6</v>
      </c>
      <c r="F13" s="36"/>
      <c r="G13" s="12"/>
      <c r="H13" s="13"/>
      <c r="I13" s="14" t="s">
        <v>1107</v>
      </c>
      <c r="J13" s="15"/>
      <c r="P13" s="19"/>
    </row>
    <row r="14" ht="14.25" customHeight="1">
      <c r="A14" s="7" t="s">
        <v>46</v>
      </c>
      <c r="B14" s="49" t="s">
        <v>39</v>
      </c>
      <c r="C14" s="9"/>
      <c r="D14" s="9"/>
      <c r="E14" s="10">
        <v>7.5</v>
      </c>
      <c r="F14" s="36"/>
      <c r="G14" s="20"/>
      <c r="H14" s="13"/>
      <c r="I14" s="14" t="s">
        <v>1103</v>
      </c>
      <c r="J14" s="15"/>
      <c r="P14" s="19"/>
    </row>
    <row r="15" ht="14.25" customHeight="1">
      <c r="A15" s="7" t="s">
        <v>50</v>
      </c>
      <c r="B15" s="49" t="s">
        <v>677</v>
      </c>
      <c r="C15" s="9"/>
      <c r="D15" s="9"/>
      <c r="E15" s="10">
        <v>137.6</v>
      </c>
      <c r="F15" s="36"/>
      <c r="G15" s="12"/>
      <c r="H15" s="13"/>
      <c r="I15" s="14" t="s">
        <v>1107</v>
      </c>
      <c r="J15" s="15"/>
    </row>
    <row r="16" ht="14.25" customHeight="1">
      <c r="A16" s="7" t="s">
        <v>52</v>
      </c>
      <c r="B16" s="49" t="s">
        <v>1114</v>
      </c>
      <c r="C16" s="9"/>
      <c r="D16" s="9"/>
      <c r="E16" s="10">
        <v>84.1</v>
      </c>
      <c r="F16" s="36"/>
      <c r="G16" s="12"/>
      <c r="H16" s="13"/>
      <c r="I16" s="14" t="s">
        <v>1103</v>
      </c>
      <c r="J16" s="15"/>
    </row>
    <row r="17" ht="14.25" customHeight="1">
      <c r="A17" s="7" t="s">
        <v>54</v>
      </c>
      <c r="B17" s="49"/>
      <c r="C17" s="9"/>
      <c r="D17" s="9"/>
      <c r="E17" s="10"/>
      <c r="F17" s="36"/>
      <c r="G17" s="20"/>
      <c r="H17" s="13"/>
      <c r="I17" s="14"/>
      <c r="J17" s="15"/>
    </row>
    <row r="18" ht="14.25" customHeight="1">
      <c r="A18" s="7" t="s">
        <v>56</v>
      </c>
      <c r="B18" s="49"/>
      <c r="C18" s="9"/>
      <c r="D18" s="9"/>
      <c r="E18" s="10"/>
      <c r="F18" s="36"/>
      <c r="G18" s="20"/>
      <c r="H18" s="13"/>
      <c r="I18" s="14"/>
      <c r="J18" s="15"/>
    </row>
    <row r="19" ht="14.25" customHeight="1">
      <c r="A19" s="7" t="s">
        <v>57</v>
      </c>
      <c r="B19" s="49"/>
      <c r="C19" s="9"/>
      <c r="D19" s="9"/>
      <c r="E19" s="10"/>
      <c r="F19" s="36"/>
      <c r="G19" s="12"/>
      <c r="H19" s="13"/>
      <c r="I19" s="14"/>
      <c r="J19" s="15"/>
    </row>
    <row r="20" ht="14.25" customHeight="1">
      <c r="A20" s="7" t="s">
        <v>60</v>
      </c>
      <c r="B20" s="49"/>
      <c r="C20" s="9"/>
      <c r="D20" s="9"/>
      <c r="E20" s="10"/>
      <c r="F20" s="36"/>
      <c r="G20" s="12"/>
      <c r="H20" s="13"/>
      <c r="I20" s="14"/>
      <c r="J20" s="15"/>
    </row>
    <row r="21" ht="14.25" customHeight="1">
      <c r="A21" s="7" t="s">
        <v>63</v>
      </c>
      <c r="B21" s="49"/>
      <c r="C21" s="9"/>
      <c r="D21" s="7"/>
      <c r="E21" s="10"/>
      <c r="F21" s="36"/>
      <c r="G21" s="12"/>
      <c r="H21" s="13"/>
      <c r="I21" s="14"/>
      <c r="J21" s="15"/>
    </row>
    <row r="22" ht="14.25" customHeight="1">
      <c r="A22" s="7" t="s">
        <v>66</v>
      </c>
      <c r="B22" s="49"/>
      <c r="C22" s="9"/>
      <c r="D22" s="9"/>
      <c r="E22" s="10"/>
      <c r="F22" s="12"/>
      <c r="G22" s="12"/>
      <c r="H22" s="13"/>
      <c r="I22" s="14"/>
      <c r="J22" s="15"/>
    </row>
    <row r="23" ht="14.25" customHeight="1">
      <c r="A23" s="7" t="s">
        <v>68</v>
      </c>
      <c r="B23" s="49"/>
      <c r="C23" s="9"/>
      <c r="D23" s="7"/>
      <c r="E23" s="10"/>
      <c r="F23" s="36"/>
      <c r="G23" s="20"/>
      <c r="H23" s="13"/>
      <c r="I23" s="14"/>
      <c r="J23" s="15"/>
      <c r="N23" s="17"/>
    </row>
    <row r="24" ht="14.25" customHeight="1">
      <c r="A24" s="7" t="s">
        <v>70</v>
      </c>
      <c r="B24" s="49"/>
      <c r="C24" s="9"/>
      <c r="D24" s="9"/>
      <c r="E24" s="10"/>
      <c r="F24" s="12"/>
      <c r="G24" s="12"/>
      <c r="H24" s="13"/>
      <c r="I24" s="14"/>
      <c r="J24" s="15"/>
      <c r="N24" s="17"/>
    </row>
    <row r="25" ht="14.25" customHeight="1">
      <c r="A25" s="7" t="s">
        <v>71</v>
      </c>
      <c r="B25" s="49"/>
      <c r="C25" s="9"/>
      <c r="D25" s="7"/>
      <c r="E25" s="10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/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/>
      <c r="H29" s="13"/>
      <c r="I29" s="14"/>
      <c r="N29" s="17"/>
    </row>
    <row r="30" ht="14.25" customHeight="1">
      <c r="E30" s="6">
        <f>SUM(E3:E29)*1.21</f>
        <v>989.417</v>
      </c>
      <c r="N30" s="17"/>
    </row>
    <row r="31" ht="14.25" customHeight="1">
      <c r="B31" s="28"/>
      <c r="D31" s="29"/>
      <c r="N31" s="17"/>
    </row>
    <row r="32" ht="14.25" customHeight="1">
      <c r="B32" s="28"/>
      <c r="D32" s="28"/>
      <c r="N32" s="17"/>
    </row>
    <row r="33" ht="14.25" customHeight="1">
      <c r="B33" s="28"/>
      <c r="D33" s="29"/>
      <c r="N33" s="17"/>
    </row>
    <row r="34" ht="14.25" customHeight="1">
      <c r="B34" s="28"/>
      <c r="D34" s="28"/>
      <c r="N34" s="17"/>
    </row>
    <row r="35" ht="14.25" customHeight="1">
      <c r="B35" s="28" t="s">
        <v>89</v>
      </c>
      <c r="D35" s="29">
        <v>3.0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1.0</v>
      </c>
      <c r="N37" s="17"/>
    </row>
    <row r="38" ht="14.25" customHeight="1">
      <c r="B38" s="28" t="s">
        <v>92</v>
      </c>
      <c r="D38" s="30">
        <f>+D37*D36*D35</f>
        <v>3</v>
      </c>
      <c r="N38" s="17"/>
    </row>
    <row r="39" ht="14.25" customHeight="1">
      <c r="B39" s="28" t="s">
        <v>93</v>
      </c>
      <c r="D39" s="30">
        <f>+D38*3600</f>
        <v>10800</v>
      </c>
      <c r="N39" s="17"/>
    </row>
    <row r="40" ht="14.25" customHeight="1">
      <c r="B40" s="28" t="s">
        <v>4</v>
      </c>
      <c r="D40" s="31">
        <f>E30</f>
        <v>989.417</v>
      </c>
    </row>
    <row r="41" ht="14.25" customHeight="1">
      <c r="B41" s="28" t="s">
        <v>94</v>
      </c>
      <c r="D41" s="32">
        <f>+D39/D40</f>
        <v>10.91551894</v>
      </c>
      <c r="E41" s="28" t="s">
        <v>95</v>
      </c>
      <c r="F41" s="6">
        <f>D41*0.9</f>
        <v>9.823967043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317.7</v>
      </c>
    </row>
    <row r="46" ht="14.25" customHeight="1">
      <c r="B46" s="28" t="s">
        <v>95</v>
      </c>
      <c r="D46" s="33">
        <f>+D39/D45</f>
        <v>33.99433428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28.89518414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7.86"/>
    <col customWidth="1" min="3" max="3" width="12.43"/>
    <col customWidth="1" min="4" max="5" width="10.71"/>
    <col customWidth="1" min="6" max="6" width="12.57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26" t="s">
        <v>884</v>
      </c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1118</v>
      </c>
      <c r="C3" s="9"/>
      <c r="D3" s="9"/>
      <c r="E3" s="10">
        <v>19.2</v>
      </c>
      <c r="F3" s="12"/>
      <c r="G3" s="12"/>
      <c r="H3" s="13"/>
      <c r="I3" s="14" t="s">
        <v>1119</v>
      </c>
      <c r="J3" s="15"/>
      <c r="K3" s="4"/>
    </row>
    <row r="4" ht="14.25" customHeight="1">
      <c r="A4" s="7" t="s">
        <v>16</v>
      </c>
      <c r="B4" s="49" t="s">
        <v>1120</v>
      </c>
      <c r="C4" s="9"/>
      <c r="D4" s="9"/>
      <c r="E4" s="10">
        <v>17.7</v>
      </c>
      <c r="F4" s="12"/>
      <c r="G4" s="12"/>
      <c r="H4" s="13"/>
      <c r="I4" s="14" t="s">
        <v>1121</v>
      </c>
      <c r="J4" s="15"/>
      <c r="K4" s="4"/>
    </row>
    <row r="5" ht="14.25" customHeight="1">
      <c r="A5" s="7" t="s">
        <v>20</v>
      </c>
      <c r="B5" s="49" t="s">
        <v>791</v>
      </c>
      <c r="C5" s="9"/>
      <c r="D5" s="9"/>
      <c r="E5" s="10">
        <v>42.1</v>
      </c>
      <c r="F5" s="12"/>
      <c r="G5" s="12"/>
      <c r="H5" s="13"/>
      <c r="I5" s="14" t="s">
        <v>1106</v>
      </c>
      <c r="J5" s="15"/>
      <c r="K5" s="4"/>
    </row>
    <row r="6" ht="14.25" customHeight="1">
      <c r="A6" s="7" t="s">
        <v>24</v>
      </c>
      <c r="B6" s="206" t="s">
        <v>1123</v>
      </c>
      <c r="C6" s="9"/>
      <c r="D6" s="9"/>
      <c r="E6" s="10">
        <v>12.4</v>
      </c>
      <c r="F6" s="12"/>
      <c r="G6" s="12"/>
      <c r="H6" s="13"/>
      <c r="I6" s="14" t="s">
        <v>1107</v>
      </c>
      <c r="J6" s="15"/>
      <c r="K6" s="5"/>
    </row>
    <row r="7" ht="14.25" customHeight="1">
      <c r="A7" s="7" t="s">
        <v>25</v>
      </c>
      <c r="B7" s="206" t="s">
        <v>1124</v>
      </c>
      <c r="C7" s="9"/>
      <c r="D7" s="9"/>
      <c r="E7" s="10">
        <v>20.4</v>
      </c>
      <c r="F7" s="12"/>
      <c r="G7" s="12"/>
      <c r="H7" s="13"/>
      <c r="I7" s="14" t="s">
        <v>1103</v>
      </c>
      <c r="J7" s="15"/>
      <c r="K7" s="5"/>
    </row>
    <row r="8" ht="14.25" customHeight="1">
      <c r="A8" s="7" t="s">
        <v>28</v>
      </c>
      <c r="B8" s="49" t="s">
        <v>984</v>
      </c>
      <c r="C8" s="9"/>
      <c r="D8" s="9"/>
      <c r="E8" s="10">
        <v>46.8</v>
      </c>
      <c r="F8" s="36"/>
      <c r="G8" s="12"/>
      <c r="H8" s="13"/>
      <c r="I8" s="14" t="s">
        <v>1107</v>
      </c>
      <c r="J8" s="15"/>
      <c r="K8" s="5"/>
      <c r="P8" s="19"/>
    </row>
    <row r="9" ht="14.25" customHeight="1">
      <c r="A9" s="7" t="s">
        <v>32</v>
      </c>
      <c r="B9" s="49" t="s">
        <v>1125</v>
      </c>
      <c r="C9" s="9"/>
      <c r="D9" s="9"/>
      <c r="E9" s="10">
        <v>36.4</v>
      </c>
      <c r="F9" s="36"/>
      <c r="G9" s="12"/>
      <c r="H9" s="13"/>
      <c r="I9" s="14" t="s">
        <v>1107</v>
      </c>
      <c r="J9" s="15"/>
      <c r="K9" s="5"/>
      <c r="P9" s="19"/>
    </row>
    <row r="10" ht="14.25" customHeight="1">
      <c r="A10" s="7" t="s">
        <v>34</v>
      </c>
      <c r="B10" s="49" t="s">
        <v>486</v>
      </c>
      <c r="C10" s="9"/>
      <c r="D10" s="9"/>
      <c r="E10" s="10">
        <v>64.5</v>
      </c>
      <c r="F10" s="12"/>
      <c r="G10" s="12"/>
      <c r="H10" s="13"/>
      <c r="I10" s="14" t="s">
        <v>1103</v>
      </c>
      <c r="J10" s="15"/>
      <c r="K10" s="5"/>
      <c r="P10" s="19"/>
    </row>
    <row r="11" ht="14.25" customHeight="1">
      <c r="A11" s="7" t="s">
        <v>36</v>
      </c>
      <c r="B11" s="49" t="s">
        <v>1126</v>
      </c>
      <c r="C11" s="9"/>
      <c r="D11" s="9"/>
      <c r="E11" s="10">
        <v>63.0</v>
      </c>
      <c r="F11" s="36"/>
      <c r="G11" s="12"/>
      <c r="H11" s="13"/>
      <c r="I11" s="14" t="s">
        <v>1103</v>
      </c>
      <c r="J11" s="15"/>
      <c r="K11" s="5"/>
      <c r="P11" s="19"/>
    </row>
    <row r="12" ht="14.25" customHeight="1">
      <c r="A12" s="7" t="s">
        <v>38</v>
      </c>
      <c r="B12" s="49" t="s">
        <v>988</v>
      </c>
      <c r="C12" s="9"/>
      <c r="D12" s="9"/>
      <c r="E12" s="10">
        <v>273.2</v>
      </c>
      <c r="F12" s="36"/>
      <c r="G12" s="12"/>
      <c r="H12" s="13"/>
      <c r="I12" s="14" t="s">
        <v>1106</v>
      </c>
      <c r="J12" s="15"/>
      <c r="K12" s="5"/>
      <c r="P12" s="19"/>
    </row>
    <row r="13" ht="14.25" customHeight="1">
      <c r="A13" s="7" t="s">
        <v>43</v>
      </c>
      <c r="B13" s="49" t="s">
        <v>1122</v>
      </c>
      <c r="C13" s="9"/>
      <c r="D13" s="9"/>
      <c r="E13" s="10">
        <v>177.4</v>
      </c>
      <c r="F13" s="36"/>
      <c r="G13" s="12"/>
      <c r="H13" s="13"/>
      <c r="I13" s="14" t="s">
        <v>1107</v>
      </c>
      <c r="J13" s="15"/>
      <c r="P13" s="19"/>
    </row>
    <row r="14" ht="14.25" customHeight="1">
      <c r="A14" s="7" t="s">
        <v>46</v>
      </c>
      <c r="B14" s="49" t="s">
        <v>1128</v>
      </c>
      <c r="C14" s="9"/>
      <c r="D14" s="9"/>
      <c r="E14" s="10">
        <v>97.3</v>
      </c>
      <c r="F14" s="36"/>
      <c r="G14" s="20"/>
      <c r="H14" s="13"/>
      <c r="I14" s="14" t="s">
        <v>1103</v>
      </c>
      <c r="J14" s="15"/>
      <c r="P14" s="19"/>
    </row>
    <row r="15" ht="14.25" customHeight="1">
      <c r="A15" s="7" t="s">
        <v>50</v>
      </c>
      <c r="B15" s="49" t="s">
        <v>965</v>
      </c>
      <c r="C15" s="9"/>
      <c r="D15" s="9"/>
      <c r="E15" s="10">
        <v>137.4</v>
      </c>
      <c r="F15" s="36"/>
      <c r="G15" s="12"/>
      <c r="H15" s="13"/>
      <c r="I15" s="14" t="s">
        <v>1107</v>
      </c>
      <c r="J15" s="15"/>
    </row>
    <row r="16" ht="14.25" customHeight="1">
      <c r="A16" s="7" t="s">
        <v>52</v>
      </c>
      <c r="B16" s="49"/>
      <c r="C16" s="9"/>
      <c r="D16" s="9"/>
      <c r="E16" s="10"/>
      <c r="F16" s="36"/>
      <c r="G16" s="12"/>
      <c r="H16" s="13"/>
      <c r="I16" s="14"/>
      <c r="J16" s="15"/>
    </row>
    <row r="17" ht="14.25" customHeight="1">
      <c r="A17" s="7" t="s">
        <v>54</v>
      </c>
      <c r="B17" s="49"/>
      <c r="C17" s="9"/>
      <c r="D17" s="9"/>
      <c r="E17" s="10"/>
      <c r="F17" s="36"/>
      <c r="G17" s="20"/>
      <c r="H17" s="13"/>
      <c r="I17" s="14"/>
      <c r="J17" s="15"/>
    </row>
    <row r="18" ht="14.25" customHeight="1">
      <c r="A18" s="7" t="s">
        <v>56</v>
      </c>
      <c r="B18" s="49"/>
      <c r="C18" s="9"/>
      <c r="D18" s="9"/>
      <c r="E18" s="10"/>
      <c r="F18" s="36"/>
      <c r="G18" s="20"/>
      <c r="H18" s="13"/>
      <c r="I18" s="14"/>
      <c r="J18" s="15"/>
    </row>
    <row r="19" ht="14.25" customHeight="1">
      <c r="A19" s="7" t="s">
        <v>57</v>
      </c>
      <c r="B19" s="49"/>
      <c r="C19" s="9"/>
      <c r="D19" s="9"/>
      <c r="E19" s="10"/>
      <c r="F19" s="36"/>
      <c r="G19" s="12"/>
      <c r="H19" s="13"/>
      <c r="I19" s="14"/>
      <c r="J19" s="15"/>
    </row>
    <row r="20" ht="14.25" customHeight="1">
      <c r="A20" s="7" t="s">
        <v>60</v>
      </c>
      <c r="B20" s="49"/>
      <c r="C20" s="9"/>
      <c r="D20" s="9"/>
      <c r="E20" s="10"/>
      <c r="F20" s="36"/>
      <c r="G20" s="12"/>
      <c r="H20" s="13"/>
      <c r="I20" s="14"/>
      <c r="J20" s="15"/>
    </row>
    <row r="21" ht="14.25" customHeight="1">
      <c r="A21" s="7" t="s">
        <v>63</v>
      </c>
      <c r="B21" s="49"/>
      <c r="C21" s="9"/>
      <c r="D21" s="7"/>
      <c r="E21" s="10"/>
      <c r="F21" s="36"/>
      <c r="G21" s="12"/>
      <c r="H21" s="13"/>
      <c r="I21" s="14"/>
      <c r="J21" s="15"/>
    </row>
    <row r="22" ht="14.25" customHeight="1">
      <c r="A22" s="7" t="s">
        <v>66</v>
      </c>
      <c r="B22" s="49"/>
      <c r="C22" s="9"/>
      <c r="D22" s="9"/>
      <c r="E22" s="10"/>
      <c r="F22" s="12"/>
      <c r="G22" s="12"/>
      <c r="H22" s="13"/>
      <c r="I22" s="14"/>
      <c r="J22" s="15"/>
    </row>
    <row r="23" ht="14.25" customHeight="1">
      <c r="A23" s="7" t="s">
        <v>68</v>
      </c>
      <c r="B23" s="49"/>
      <c r="C23" s="9"/>
      <c r="D23" s="7"/>
      <c r="E23" s="10"/>
      <c r="F23" s="36"/>
      <c r="G23" s="20"/>
      <c r="H23" s="13"/>
      <c r="I23" s="14"/>
      <c r="J23" s="15"/>
    </row>
    <row r="24" ht="14.25" customHeight="1">
      <c r="A24" s="7" t="s">
        <v>70</v>
      </c>
      <c r="B24" s="49"/>
      <c r="C24" s="9"/>
      <c r="D24" s="9"/>
      <c r="E24" s="10"/>
      <c r="F24" s="12"/>
      <c r="G24" s="12"/>
      <c r="H24" s="13"/>
      <c r="I24" s="14"/>
      <c r="J24" s="15"/>
      <c r="N24" s="17"/>
    </row>
    <row r="25" ht="14.25" customHeight="1">
      <c r="A25" s="7" t="s">
        <v>71</v>
      </c>
      <c r="B25" s="49"/>
      <c r="C25" s="9"/>
      <c r="D25" s="7"/>
      <c r="E25" s="10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/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/>
      <c r="H29" s="13"/>
      <c r="I29" s="14"/>
      <c r="N29" s="17"/>
    </row>
    <row r="30" ht="14.25" customHeight="1">
      <c r="E30" s="6">
        <f>SUM(E3:E29)*1.21</f>
        <v>1219.438</v>
      </c>
      <c r="N30" s="17"/>
    </row>
    <row r="31" ht="14.25" customHeight="1">
      <c r="B31" s="28"/>
      <c r="D31" s="29"/>
      <c r="N31" s="17"/>
    </row>
    <row r="32" ht="14.25" customHeight="1">
      <c r="B32" s="28"/>
      <c r="D32" s="28"/>
      <c r="N32" s="17"/>
    </row>
    <row r="33" ht="14.25" customHeight="1">
      <c r="B33" s="28"/>
      <c r="D33" s="29"/>
      <c r="N33" s="17"/>
    </row>
    <row r="34" ht="14.25" customHeight="1">
      <c r="B34" s="28"/>
      <c r="D34" s="28"/>
      <c r="N34" s="17"/>
    </row>
    <row r="35" ht="14.25" customHeight="1">
      <c r="B35" s="28" t="s">
        <v>89</v>
      </c>
      <c r="D35" s="29">
        <v>3.0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6.0</v>
      </c>
      <c r="N37" s="17"/>
    </row>
    <row r="38" ht="14.25" customHeight="1">
      <c r="B38" s="28" t="s">
        <v>92</v>
      </c>
      <c r="D38" s="30">
        <f>+D37*D36*D35</f>
        <v>18</v>
      </c>
      <c r="N38" s="17"/>
    </row>
    <row r="39" ht="14.25" customHeight="1">
      <c r="B39" s="28" t="s">
        <v>93</v>
      </c>
      <c r="D39" s="30">
        <f>+D38*3600</f>
        <v>64800</v>
      </c>
      <c r="N39" s="17"/>
    </row>
    <row r="40" ht="14.25" customHeight="1">
      <c r="B40" s="28" t="s">
        <v>4</v>
      </c>
      <c r="D40" s="31">
        <f>E30</f>
        <v>1219.438</v>
      </c>
    </row>
    <row r="41" ht="14.25" customHeight="1">
      <c r="B41" s="28" t="s">
        <v>94</v>
      </c>
      <c r="D41" s="32">
        <f>+D39/D40</f>
        <v>53.13923299</v>
      </c>
      <c r="E41" s="28" t="s">
        <v>95</v>
      </c>
      <c r="F41" s="6">
        <f>D41*0.9</f>
        <v>47.82530969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317.7</v>
      </c>
    </row>
    <row r="46" ht="14.25" customHeight="1">
      <c r="B46" s="28" t="s">
        <v>95</v>
      </c>
      <c r="D46" s="33">
        <f>+D39/D45</f>
        <v>203.9660057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173.3711048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C1" s="55"/>
      <c r="D1" s="55"/>
    </row>
    <row r="2" ht="14.25" customHeight="1">
      <c r="A2" s="66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66" t="s">
        <v>6</v>
      </c>
      <c r="H2" s="66" t="s">
        <v>7</v>
      </c>
      <c r="I2" s="242" t="s">
        <v>8</v>
      </c>
      <c r="K2" s="4"/>
    </row>
    <row r="3" ht="14.25" customHeight="1">
      <c r="A3" s="7" t="s">
        <v>10</v>
      </c>
      <c r="B3" s="123" t="s">
        <v>538</v>
      </c>
      <c r="C3" s="9" t="s">
        <v>103</v>
      </c>
      <c r="D3" s="9" t="s">
        <v>114</v>
      </c>
      <c r="E3" s="10"/>
      <c r="F3" s="13"/>
      <c r="G3" s="13"/>
      <c r="H3" s="147"/>
      <c r="I3" s="147" t="s">
        <v>1130</v>
      </c>
      <c r="J3" s="15"/>
      <c r="K3" s="4"/>
    </row>
    <row r="4" ht="14.25" customHeight="1">
      <c r="A4" s="7" t="s">
        <v>16</v>
      </c>
      <c r="B4" s="123" t="s">
        <v>552</v>
      </c>
      <c r="C4" s="9" t="s">
        <v>103</v>
      </c>
      <c r="D4" s="9" t="s">
        <v>114</v>
      </c>
      <c r="E4" s="10"/>
      <c r="F4" s="13"/>
      <c r="G4" s="13"/>
      <c r="H4" s="147"/>
      <c r="I4" s="147" t="s">
        <v>1130</v>
      </c>
      <c r="J4" s="15"/>
      <c r="K4" s="4"/>
    </row>
    <row r="5" ht="14.25" customHeight="1">
      <c r="A5" s="7" t="s">
        <v>20</v>
      </c>
      <c r="B5" s="123" t="s">
        <v>665</v>
      </c>
      <c r="C5" s="9" t="s">
        <v>103</v>
      </c>
      <c r="D5" s="9" t="s">
        <v>114</v>
      </c>
      <c r="E5" s="10"/>
      <c r="F5" s="13"/>
      <c r="G5" s="13"/>
      <c r="H5" s="147"/>
      <c r="I5" s="147" t="s">
        <v>1131</v>
      </c>
      <c r="J5" s="15"/>
      <c r="K5" s="4"/>
    </row>
    <row r="6" ht="14.25" customHeight="1">
      <c r="A6" s="7" t="s">
        <v>25</v>
      </c>
      <c r="B6" s="123" t="s">
        <v>667</v>
      </c>
      <c r="C6" s="9" t="s">
        <v>103</v>
      </c>
      <c r="D6" s="9" t="s">
        <v>114</v>
      </c>
      <c r="E6" s="10"/>
      <c r="F6" s="13"/>
      <c r="G6" s="13"/>
      <c r="H6" s="13"/>
      <c r="I6" s="147" t="s">
        <v>1131</v>
      </c>
      <c r="J6" s="15"/>
      <c r="K6" s="5"/>
    </row>
    <row r="7" ht="14.25" customHeight="1">
      <c r="A7" s="7" t="s">
        <v>28</v>
      </c>
      <c r="B7" s="123" t="s">
        <v>44</v>
      </c>
      <c r="C7" s="9" t="s">
        <v>103</v>
      </c>
      <c r="D7" s="9" t="s">
        <v>114</v>
      </c>
      <c r="E7" s="10"/>
      <c r="F7" s="13"/>
      <c r="G7" s="13"/>
      <c r="H7" s="13"/>
      <c r="I7" s="147" t="s">
        <v>1130</v>
      </c>
      <c r="J7" s="15"/>
      <c r="K7" s="5"/>
      <c r="P7" s="19"/>
    </row>
    <row r="8" ht="14.25" customHeight="1">
      <c r="A8" s="7" t="s">
        <v>32</v>
      </c>
      <c r="B8" s="123" t="s">
        <v>671</v>
      </c>
      <c r="C8" s="9" t="s">
        <v>103</v>
      </c>
      <c r="D8" s="9" t="s">
        <v>114</v>
      </c>
      <c r="E8" s="10"/>
      <c r="F8" s="13"/>
      <c r="G8" s="13"/>
      <c r="H8" s="13"/>
      <c r="I8" s="147" t="s">
        <v>1134</v>
      </c>
      <c r="J8" s="15"/>
      <c r="K8" s="5"/>
      <c r="P8" s="19"/>
    </row>
    <row r="9" ht="14.25" customHeight="1">
      <c r="A9" s="7" t="s">
        <v>34</v>
      </c>
      <c r="B9" s="123" t="s">
        <v>670</v>
      </c>
      <c r="C9" s="9" t="s">
        <v>103</v>
      </c>
      <c r="D9" s="9" t="s">
        <v>114</v>
      </c>
      <c r="E9" s="10"/>
      <c r="F9" s="13"/>
      <c r="G9" s="13"/>
      <c r="H9" s="13"/>
      <c r="I9" s="147" t="s">
        <v>1136</v>
      </c>
      <c r="J9" s="15"/>
      <c r="K9" s="5"/>
      <c r="P9" s="19"/>
    </row>
    <row r="10" ht="14.25" customHeight="1">
      <c r="A10" s="7" t="s">
        <v>36</v>
      </c>
      <c r="B10" s="123" t="s">
        <v>674</v>
      </c>
      <c r="C10" s="9" t="s">
        <v>103</v>
      </c>
      <c r="D10" s="9" t="s">
        <v>114</v>
      </c>
      <c r="E10" s="10"/>
      <c r="F10" s="7"/>
      <c r="G10" s="13"/>
      <c r="H10" s="13"/>
      <c r="I10" s="147" t="s">
        <v>1130</v>
      </c>
      <c r="J10" s="15"/>
      <c r="K10" s="5"/>
      <c r="P10" s="19"/>
    </row>
    <row r="11" ht="14.25" customHeight="1">
      <c r="A11" s="7" t="s">
        <v>38</v>
      </c>
      <c r="B11" s="123" t="s">
        <v>668</v>
      </c>
      <c r="C11" s="9" t="s">
        <v>103</v>
      </c>
      <c r="D11" s="9" t="s">
        <v>114</v>
      </c>
      <c r="E11" s="10"/>
      <c r="F11" s="7"/>
      <c r="G11" s="13"/>
      <c r="H11" s="13"/>
      <c r="I11" s="147" t="s">
        <v>1131</v>
      </c>
      <c r="J11" s="15"/>
      <c r="K11" s="5"/>
      <c r="P11" s="19"/>
    </row>
    <row r="12" ht="14.25" customHeight="1">
      <c r="A12" s="7" t="s">
        <v>43</v>
      </c>
      <c r="B12" s="123" t="s">
        <v>676</v>
      </c>
      <c r="C12" s="9" t="s">
        <v>10</v>
      </c>
      <c r="D12" s="234" t="s">
        <v>1138</v>
      </c>
      <c r="E12" s="10"/>
      <c r="F12" s="7"/>
      <c r="G12" s="13"/>
      <c r="H12" s="13"/>
      <c r="I12" s="147" t="s">
        <v>1132</v>
      </c>
      <c r="J12" s="15"/>
      <c r="P12" s="19"/>
    </row>
    <row r="13" ht="14.25" customHeight="1">
      <c r="A13" s="7" t="s">
        <v>46</v>
      </c>
      <c r="B13" s="123" t="s">
        <v>39</v>
      </c>
      <c r="C13" s="9" t="s">
        <v>43</v>
      </c>
      <c r="D13" s="234" t="s">
        <v>104</v>
      </c>
      <c r="E13" s="10"/>
      <c r="F13" s="7"/>
      <c r="G13" s="216"/>
      <c r="H13" s="13"/>
      <c r="I13" s="147" t="s">
        <v>1136</v>
      </c>
      <c r="J13" s="15"/>
      <c r="P13" s="19"/>
    </row>
    <row r="14" ht="14.25" customHeight="1">
      <c r="A14" s="7" t="s">
        <v>50</v>
      </c>
      <c r="B14" s="123" t="s">
        <v>675</v>
      </c>
      <c r="C14" s="9" t="s">
        <v>28</v>
      </c>
      <c r="D14" s="234" t="s">
        <v>1138</v>
      </c>
      <c r="E14" s="10"/>
      <c r="F14" s="7"/>
      <c r="G14" s="13"/>
      <c r="H14" s="13"/>
      <c r="I14" s="147" t="s">
        <v>1134</v>
      </c>
      <c r="J14" s="15"/>
    </row>
    <row r="15" ht="14.25" customHeight="1">
      <c r="A15" s="7" t="s">
        <v>52</v>
      </c>
      <c r="B15" s="123" t="s">
        <v>677</v>
      </c>
      <c r="C15" s="9" t="s">
        <v>50</v>
      </c>
      <c r="D15" s="234" t="s">
        <v>114</v>
      </c>
      <c r="E15" s="10"/>
      <c r="F15" s="7"/>
      <c r="G15" s="13"/>
      <c r="H15" s="13"/>
      <c r="I15" s="147" t="s">
        <v>1130</v>
      </c>
      <c r="J15" s="15"/>
    </row>
    <row r="16" ht="14.25" customHeight="1">
      <c r="A16" s="122" t="s">
        <v>54</v>
      </c>
      <c r="B16" s="123" t="s">
        <v>662</v>
      </c>
      <c r="C16" s="249" t="s">
        <v>52</v>
      </c>
      <c r="D16" s="122" t="s">
        <v>114</v>
      </c>
      <c r="E16" s="124"/>
      <c r="F16" s="124"/>
      <c r="G16" s="124"/>
      <c r="H16" s="124"/>
      <c r="I16" s="147" t="s">
        <v>1130</v>
      </c>
    </row>
    <row r="17" ht="14.25" customHeight="1">
      <c r="A17" s="122" t="s">
        <v>56</v>
      </c>
      <c r="B17" s="123" t="s">
        <v>673</v>
      </c>
      <c r="C17" s="249" t="s">
        <v>1140</v>
      </c>
      <c r="D17" s="122" t="s">
        <v>1138</v>
      </c>
      <c r="E17" s="124"/>
      <c r="F17" s="124"/>
      <c r="G17" s="124"/>
      <c r="H17" s="124"/>
      <c r="I17" s="250" t="s">
        <v>1132</v>
      </c>
    </row>
    <row r="18" ht="14.25" customHeight="1">
      <c r="A18" s="122" t="s">
        <v>57</v>
      </c>
      <c r="B18" s="123" t="s">
        <v>483</v>
      </c>
      <c r="C18" s="249" t="s">
        <v>56</v>
      </c>
      <c r="D18" s="148" t="s">
        <v>104</v>
      </c>
      <c r="E18" s="124"/>
      <c r="F18" s="124"/>
      <c r="G18" s="124"/>
      <c r="H18" s="124"/>
      <c r="I18" s="147" t="s">
        <v>1136</v>
      </c>
    </row>
    <row r="19" ht="14.25" customHeight="1">
      <c r="A19" s="122" t="s">
        <v>60</v>
      </c>
      <c r="B19" s="123" t="s">
        <v>484</v>
      </c>
      <c r="C19" s="249" t="s">
        <v>57</v>
      </c>
      <c r="D19" s="234" t="s">
        <v>1138</v>
      </c>
      <c r="E19" s="124"/>
      <c r="F19" s="124"/>
      <c r="G19" s="124"/>
      <c r="H19" s="124"/>
      <c r="I19" s="250" t="s">
        <v>1135</v>
      </c>
    </row>
    <row r="20" ht="14.25" customHeight="1">
      <c r="A20" s="122" t="s">
        <v>63</v>
      </c>
      <c r="B20" s="123" t="s">
        <v>683</v>
      </c>
      <c r="C20" s="249" t="s">
        <v>60</v>
      </c>
      <c r="D20" s="148" t="s">
        <v>104</v>
      </c>
      <c r="E20" s="124"/>
      <c r="F20" s="124"/>
      <c r="G20" s="124"/>
      <c r="H20" s="124"/>
      <c r="I20" s="147" t="s">
        <v>1136</v>
      </c>
    </row>
    <row r="21" ht="14.25" customHeight="1">
      <c r="A21" s="122" t="s">
        <v>66</v>
      </c>
      <c r="B21" s="123" t="s">
        <v>486</v>
      </c>
      <c r="C21" s="249" t="s">
        <v>63</v>
      </c>
      <c r="D21" s="234" t="s">
        <v>1138</v>
      </c>
      <c r="E21" s="124"/>
      <c r="F21" s="124"/>
      <c r="G21" s="124"/>
      <c r="H21" s="124"/>
      <c r="I21" s="250" t="s">
        <v>1134</v>
      </c>
    </row>
    <row r="22" ht="14.25" customHeight="1">
      <c r="A22" s="122" t="s">
        <v>68</v>
      </c>
      <c r="B22" s="123" t="s">
        <v>327</v>
      </c>
      <c r="C22" s="249" t="s">
        <v>66</v>
      </c>
      <c r="D22" s="148" t="s">
        <v>104</v>
      </c>
      <c r="E22" s="124"/>
      <c r="F22" s="124"/>
      <c r="G22" s="124"/>
      <c r="H22" s="124"/>
      <c r="I22" s="147" t="s">
        <v>1136</v>
      </c>
    </row>
    <row r="23" ht="14.25" customHeight="1">
      <c r="A23" s="122" t="s">
        <v>70</v>
      </c>
      <c r="B23" s="123" t="s">
        <v>555</v>
      </c>
      <c r="C23" s="249" t="s">
        <v>68</v>
      </c>
      <c r="D23" s="234" t="s">
        <v>1138</v>
      </c>
      <c r="E23" s="124"/>
      <c r="F23" s="124"/>
      <c r="G23" s="124"/>
      <c r="H23" s="124"/>
      <c r="I23" s="250" t="s">
        <v>1135</v>
      </c>
    </row>
    <row r="24" ht="14.25" customHeight="1">
      <c r="A24" s="122" t="s">
        <v>71</v>
      </c>
      <c r="B24" s="123" t="s">
        <v>682</v>
      </c>
      <c r="C24" s="249" t="s">
        <v>68</v>
      </c>
      <c r="D24" s="148" t="s">
        <v>114</v>
      </c>
      <c r="E24" s="124"/>
      <c r="F24" s="124"/>
      <c r="G24" s="124"/>
      <c r="H24" s="124"/>
      <c r="I24" s="250" t="s">
        <v>1130</v>
      </c>
    </row>
    <row r="25" ht="14.25" customHeight="1">
      <c r="A25" s="122" t="s">
        <v>75</v>
      </c>
      <c r="B25" s="123" t="s">
        <v>685</v>
      </c>
      <c r="C25" s="249" t="s">
        <v>68</v>
      </c>
      <c r="D25" s="122" t="s">
        <v>114</v>
      </c>
      <c r="E25" s="124"/>
      <c r="F25" s="124"/>
      <c r="G25" s="124"/>
      <c r="H25" s="124"/>
      <c r="I25" s="250" t="s">
        <v>1131</v>
      </c>
    </row>
    <row r="26" ht="14.25" customHeight="1">
      <c r="A26" s="122" t="s">
        <v>76</v>
      </c>
      <c r="B26" s="123" t="s">
        <v>686</v>
      </c>
      <c r="C26" s="122" t="s">
        <v>75</v>
      </c>
      <c r="D26" s="122" t="s">
        <v>114</v>
      </c>
      <c r="E26" s="124"/>
      <c r="F26" s="124"/>
      <c r="G26" s="124"/>
      <c r="H26" s="124"/>
      <c r="I26" s="147" t="s">
        <v>1136</v>
      </c>
    </row>
    <row r="27" ht="14.25" customHeight="1">
      <c r="A27" s="122" t="s">
        <v>380</v>
      </c>
      <c r="B27" s="123" t="s">
        <v>687</v>
      </c>
      <c r="C27" s="122" t="s">
        <v>380</v>
      </c>
      <c r="D27" s="234" t="s">
        <v>1138</v>
      </c>
      <c r="E27" s="124"/>
      <c r="F27" s="124"/>
      <c r="G27" s="124"/>
      <c r="H27" s="124"/>
      <c r="I27" s="250" t="s">
        <v>1135</v>
      </c>
    </row>
    <row r="28" ht="14.25" customHeight="1">
      <c r="A28" s="122"/>
      <c r="B28" s="123"/>
      <c r="C28" s="149"/>
      <c r="D28" s="149"/>
      <c r="E28" s="124"/>
      <c r="F28" s="124"/>
      <c r="G28" s="124"/>
      <c r="H28" s="124"/>
      <c r="I28" s="251"/>
    </row>
    <row r="29" ht="14.25" customHeight="1">
      <c r="C29" s="55"/>
      <c r="D29" s="55"/>
    </row>
    <row r="30" ht="14.25" customHeight="1">
      <c r="C30" s="55"/>
      <c r="D30" s="55"/>
    </row>
    <row r="31" ht="14.25" customHeight="1">
      <c r="C31" s="55"/>
      <c r="D31" s="55"/>
    </row>
    <row r="32" ht="14.25" customHeight="1">
      <c r="B32" s="28" t="s">
        <v>89</v>
      </c>
      <c r="D32" s="29">
        <v>3.0</v>
      </c>
    </row>
    <row r="33" ht="14.25" customHeight="1">
      <c r="B33" s="28" t="s">
        <v>90</v>
      </c>
      <c r="D33" s="29">
        <v>1.0</v>
      </c>
    </row>
    <row r="34" ht="14.25" customHeight="1">
      <c r="B34" s="28" t="s">
        <v>91</v>
      </c>
      <c r="D34" s="29">
        <v>1.0</v>
      </c>
    </row>
    <row r="35" ht="14.25" customHeight="1">
      <c r="B35" s="28" t="s">
        <v>92</v>
      </c>
      <c r="D35" s="30">
        <f>+D34*D33*D32</f>
        <v>3</v>
      </c>
    </row>
    <row r="36" ht="14.25" customHeight="1">
      <c r="B36" s="28" t="s">
        <v>93</v>
      </c>
      <c r="D36" s="30">
        <f>+D35*3600</f>
        <v>10800</v>
      </c>
    </row>
    <row r="37" ht="14.25" customHeight="1">
      <c r="B37" s="28" t="s">
        <v>4</v>
      </c>
      <c r="D37" s="31" t="str">
        <f>E27</f>
        <v/>
      </c>
    </row>
    <row r="38" ht="14.25" customHeight="1">
      <c r="B38" s="28" t="s">
        <v>94</v>
      </c>
      <c r="D38" s="32" t="str">
        <f>+D36/D37</f>
        <v>#DIV/0!</v>
      </c>
      <c r="E38" s="28" t="s">
        <v>95</v>
      </c>
      <c r="F38" s="6" t="str">
        <f>D38*0.9</f>
        <v>#DIV/0!</v>
      </c>
    </row>
    <row r="39" ht="14.25" customHeight="1">
      <c r="B39" s="28"/>
      <c r="D39" s="28"/>
    </row>
    <row r="40" ht="14.25" customHeight="1">
      <c r="B40" s="28" t="s">
        <v>96</v>
      </c>
      <c r="D40" s="28" t="s">
        <v>97</v>
      </c>
    </row>
    <row r="41" ht="14.25" customHeight="1">
      <c r="B41" s="28" t="s">
        <v>98</v>
      </c>
      <c r="D41" s="29">
        <v>105.9</v>
      </c>
    </row>
    <row r="42" ht="14.25" customHeight="1">
      <c r="B42" s="28" t="s">
        <v>99</v>
      </c>
      <c r="D42" s="29">
        <f>D41*D32</f>
        <v>317.7</v>
      </c>
    </row>
    <row r="43" ht="14.25" customHeight="1">
      <c r="B43" s="28" t="s">
        <v>95</v>
      </c>
      <c r="D43" s="33">
        <f>+D36/D42</f>
        <v>33.99433428</v>
      </c>
    </row>
    <row r="44" ht="14.25" customHeight="1">
      <c r="B44" s="28"/>
      <c r="D44" s="28"/>
    </row>
    <row r="45" ht="14.25" customHeight="1">
      <c r="B45" s="28" t="s">
        <v>100</v>
      </c>
      <c r="D45" s="33">
        <f>+D43*0.85</f>
        <v>28.89518414</v>
      </c>
    </row>
    <row r="46" ht="14.25" customHeight="1">
      <c r="C46" s="55"/>
      <c r="D46" s="55"/>
    </row>
    <row r="47" ht="14.25" customHeight="1">
      <c r="C47" s="55"/>
      <c r="D47" s="55"/>
    </row>
    <row r="48" ht="14.25" customHeight="1">
      <c r="C48" s="55"/>
      <c r="D48" s="55"/>
    </row>
    <row r="49" ht="14.25" customHeight="1">
      <c r="C49" s="55"/>
      <c r="D49" s="55"/>
    </row>
    <row r="50" ht="14.25" customHeight="1">
      <c r="C50" s="55"/>
      <c r="D50" s="55"/>
    </row>
    <row r="51" ht="14.25" customHeight="1">
      <c r="C51" s="55"/>
      <c r="D51" s="55"/>
    </row>
    <row r="52" ht="14.25" customHeight="1">
      <c r="C52" s="55"/>
      <c r="D52" s="55"/>
    </row>
    <row r="53" ht="14.25" customHeight="1">
      <c r="C53" s="55"/>
      <c r="D53" s="55"/>
    </row>
    <row r="54" ht="14.25" customHeight="1">
      <c r="C54" s="55"/>
      <c r="D54" s="55"/>
    </row>
    <row r="55" ht="14.25" customHeight="1">
      <c r="C55" s="55"/>
      <c r="D55" s="55"/>
    </row>
    <row r="56" ht="14.25" customHeight="1">
      <c r="C56" s="55"/>
      <c r="D56" s="55"/>
    </row>
    <row r="57" ht="14.25" customHeight="1">
      <c r="C57" s="55"/>
      <c r="D57" s="55"/>
    </row>
    <row r="58" ht="14.25" customHeight="1">
      <c r="C58" s="55"/>
      <c r="D58" s="55"/>
    </row>
    <row r="59" ht="14.25" customHeight="1">
      <c r="C59" s="55"/>
      <c r="D59" s="55"/>
    </row>
    <row r="60" ht="14.25" customHeight="1">
      <c r="C60" s="55"/>
      <c r="D60" s="55"/>
    </row>
    <row r="61" ht="14.25" customHeight="1">
      <c r="C61" s="55"/>
      <c r="D61" s="55"/>
    </row>
    <row r="62" ht="14.25" customHeight="1">
      <c r="C62" s="55"/>
      <c r="D62" s="55"/>
    </row>
    <row r="63" ht="14.25" customHeight="1">
      <c r="C63" s="55"/>
      <c r="D63" s="55"/>
    </row>
    <row r="64" ht="14.25" customHeight="1">
      <c r="C64" s="55"/>
      <c r="D64" s="55"/>
    </row>
    <row r="65" ht="14.25" customHeight="1">
      <c r="C65" s="55"/>
      <c r="D65" s="55"/>
    </row>
    <row r="66" ht="14.25" customHeight="1">
      <c r="C66" s="55"/>
      <c r="D66" s="55"/>
    </row>
    <row r="67" ht="14.25" customHeight="1">
      <c r="C67" s="55"/>
      <c r="D67" s="55"/>
    </row>
    <row r="68" ht="14.25" customHeight="1">
      <c r="C68" s="55"/>
      <c r="D68" s="55"/>
    </row>
    <row r="69" ht="14.25" customHeight="1">
      <c r="C69" s="55"/>
      <c r="D69" s="55"/>
    </row>
    <row r="70" ht="14.25" customHeight="1">
      <c r="C70" s="55"/>
      <c r="D70" s="55"/>
    </row>
    <row r="71" ht="14.25" customHeight="1">
      <c r="C71" s="55"/>
      <c r="D71" s="55"/>
    </row>
    <row r="72" ht="14.25" customHeight="1">
      <c r="C72" s="55"/>
      <c r="D72" s="55"/>
    </row>
    <row r="73" ht="14.25" customHeight="1">
      <c r="C73" s="55"/>
      <c r="D73" s="55"/>
    </row>
    <row r="74" ht="14.25" customHeight="1">
      <c r="C74" s="55"/>
      <c r="D74" s="55"/>
    </row>
    <row r="75" ht="14.25" customHeight="1">
      <c r="C75" s="55"/>
      <c r="D75" s="55"/>
    </row>
    <row r="76" ht="14.25" customHeight="1">
      <c r="C76" s="55"/>
      <c r="D76" s="55"/>
    </row>
    <row r="77" ht="14.25" customHeight="1">
      <c r="C77" s="55"/>
      <c r="D77" s="55"/>
    </row>
    <row r="78" ht="14.25" customHeight="1">
      <c r="C78" s="55"/>
      <c r="D78" s="55"/>
    </row>
    <row r="79" ht="14.25" customHeight="1">
      <c r="C79" s="55"/>
      <c r="D79" s="55"/>
    </row>
    <row r="80" ht="14.25" customHeight="1">
      <c r="C80" s="55"/>
      <c r="D80" s="55"/>
    </row>
    <row r="81" ht="14.25" customHeight="1">
      <c r="C81" s="55"/>
      <c r="D81" s="55"/>
    </row>
    <row r="82" ht="14.25" customHeight="1">
      <c r="C82" s="55"/>
      <c r="D82" s="55"/>
    </row>
    <row r="83" ht="14.25" customHeight="1">
      <c r="C83" s="55"/>
      <c r="D83" s="55"/>
    </row>
    <row r="84" ht="14.25" customHeight="1">
      <c r="C84" s="55"/>
      <c r="D84" s="55"/>
    </row>
    <row r="85" ht="14.25" customHeight="1">
      <c r="C85" s="55"/>
      <c r="D85" s="55"/>
    </row>
    <row r="86" ht="14.25" customHeight="1">
      <c r="C86" s="55"/>
      <c r="D86" s="55"/>
    </row>
    <row r="87" ht="14.25" customHeight="1">
      <c r="C87" s="55"/>
      <c r="D87" s="55"/>
    </row>
    <row r="88" ht="14.25" customHeight="1">
      <c r="C88" s="55"/>
      <c r="D88" s="55"/>
    </row>
    <row r="89" ht="14.25" customHeight="1">
      <c r="C89" s="55"/>
      <c r="D89" s="55"/>
    </row>
    <row r="90" ht="14.25" customHeight="1">
      <c r="C90" s="55"/>
      <c r="D90" s="55"/>
    </row>
    <row r="91" ht="14.25" customHeight="1">
      <c r="C91" s="55"/>
      <c r="D91" s="55"/>
    </row>
    <row r="92" ht="14.25" customHeight="1">
      <c r="C92" s="55"/>
      <c r="D92" s="55"/>
    </row>
    <row r="93" ht="14.25" customHeight="1">
      <c r="C93" s="55"/>
      <c r="D93" s="55"/>
    </row>
    <row r="94" ht="14.25" customHeight="1">
      <c r="C94" s="55"/>
      <c r="D94" s="55"/>
    </row>
    <row r="95" ht="14.25" customHeight="1">
      <c r="C95" s="55"/>
      <c r="D95" s="55"/>
    </row>
    <row r="96" ht="14.25" customHeight="1">
      <c r="C96" s="55"/>
      <c r="D96" s="55"/>
    </row>
    <row r="97" ht="14.25" customHeight="1">
      <c r="C97" s="55"/>
      <c r="D97" s="55"/>
    </row>
    <row r="98" ht="14.25" customHeight="1">
      <c r="C98" s="55"/>
      <c r="D98" s="55"/>
    </row>
    <row r="99" ht="14.25" customHeight="1">
      <c r="C99" s="55"/>
      <c r="D99" s="55"/>
    </row>
    <row r="100" ht="14.25" customHeight="1">
      <c r="C100" s="55"/>
      <c r="D100" s="55"/>
    </row>
    <row r="101" ht="14.25" customHeight="1">
      <c r="C101" s="55"/>
      <c r="D101" s="55"/>
    </row>
    <row r="102" ht="14.25" customHeight="1">
      <c r="C102" s="55"/>
      <c r="D102" s="55"/>
    </row>
    <row r="103" ht="14.25" customHeight="1">
      <c r="C103" s="55"/>
      <c r="D103" s="55"/>
    </row>
    <row r="104" ht="14.25" customHeight="1">
      <c r="C104" s="55"/>
      <c r="D104" s="55"/>
    </row>
    <row r="105" ht="14.25" customHeight="1">
      <c r="C105" s="55"/>
      <c r="D105" s="55"/>
    </row>
    <row r="106" ht="14.25" customHeight="1">
      <c r="C106" s="55"/>
      <c r="D106" s="55"/>
    </row>
    <row r="107" ht="14.25" customHeight="1">
      <c r="C107" s="55"/>
      <c r="D107" s="55"/>
    </row>
    <row r="108" ht="14.25" customHeight="1">
      <c r="C108" s="55"/>
      <c r="D108" s="55"/>
    </row>
    <row r="109" ht="14.25" customHeight="1">
      <c r="C109" s="55"/>
      <c r="D109" s="55"/>
    </row>
    <row r="110" ht="14.25" customHeight="1">
      <c r="C110" s="55"/>
      <c r="D110" s="55"/>
    </row>
    <row r="111" ht="14.25" customHeight="1">
      <c r="C111" s="55"/>
      <c r="D111" s="55"/>
    </row>
    <row r="112" ht="14.25" customHeight="1">
      <c r="C112" s="55"/>
      <c r="D112" s="55"/>
    </row>
    <row r="113" ht="14.25" customHeight="1">
      <c r="C113" s="55"/>
      <c r="D113" s="55"/>
    </row>
    <row r="114" ht="14.25" customHeight="1">
      <c r="C114" s="55"/>
      <c r="D114" s="55"/>
    </row>
    <row r="115" ht="14.25" customHeight="1">
      <c r="C115" s="55"/>
      <c r="D115" s="55"/>
    </row>
    <row r="116" ht="14.25" customHeight="1">
      <c r="C116" s="55"/>
      <c r="D116" s="55"/>
    </row>
    <row r="117" ht="14.25" customHeight="1">
      <c r="C117" s="55"/>
      <c r="D117" s="55"/>
    </row>
    <row r="118" ht="14.25" customHeight="1">
      <c r="C118" s="55"/>
      <c r="D118" s="55"/>
    </row>
    <row r="119" ht="14.25" customHeight="1">
      <c r="C119" s="55"/>
      <c r="D119" s="55"/>
    </row>
    <row r="120" ht="14.25" customHeight="1">
      <c r="C120" s="55"/>
      <c r="D120" s="55"/>
    </row>
    <row r="121" ht="14.25" customHeight="1">
      <c r="C121" s="55"/>
      <c r="D121" s="55"/>
    </row>
    <row r="122" ht="14.25" customHeight="1">
      <c r="C122" s="55"/>
      <c r="D122" s="55"/>
    </row>
    <row r="123" ht="14.25" customHeight="1">
      <c r="C123" s="55"/>
      <c r="D123" s="55"/>
    </row>
    <row r="124" ht="14.25" customHeight="1">
      <c r="C124" s="55"/>
      <c r="D124" s="55"/>
    </row>
    <row r="125" ht="14.25" customHeight="1">
      <c r="C125" s="55"/>
      <c r="D125" s="55"/>
    </row>
    <row r="126" ht="14.25" customHeight="1">
      <c r="C126" s="55"/>
      <c r="D126" s="55"/>
    </row>
    <row r="127" ht="14.25" customHeight="1">
      <c r="C127" s="55"/>
      <c r="D127" s="55"/>
    </row>
    <row r="128" ht="14.25" customHeight="1">
      <c r="C128" s="55"/>
      <c r="D128" s="55"/>
    </row>
    <row r="129" ht="14.25" customHeight="1">
      <c r="C129" s="55"/>
      <c r="D129" s="55"/>
    </row>
    <row r="130" ht="14.25" customHeight="1">
      <c r="C130" s="55"/>
      <c r="D130" s="55"/>
    </row>
    <row r="131" ht="14.25" customHeight="1">
      <c r="C131" s="55"/>
      <c r="D131" s="55"/>
    </row>
    <row r="132" ht="14.25" customHeight="1">
      <c r="C132" s="55"/>
      <c r="D132" s="55"/>
    </row>
    <row r="133" ht="14.25" customHeight="1">
      <c r="C133" s="55"/>
      <c r="D133" s="55"/>
    </row>
    <row r="134" ht="14.25" customHeight="1">
      <c r="C134" s="55"/>
      <c r="D134" s="55"/>
    </row>
    <row r="135" ht="14.25" customHeight="1">
      <c r="C135" s="55"/>
      <c r="D135" s="55"/>
    </row>
    <row r="136" ht="14.25" customHeight="1">
      <c r="C136" s="55"/>
      <c r="D136" s="55"/>
    </row>
    <row r="137" ht="14.25" customHeight="1">
      <c r="C137" s="55"/>
      <c r="D137" s="55"/>
    </row>
    <row r="138" ht="14.25" customHeight="1">
      <c r="C138" s="55"/>
      <c r="D138" s="55"/>
    </row>
    <row r="139" ht="14.25" customHeight="1">
      <c r="C139" s="55"/>
      <c r="D139" s="55"/>
    </row>
    <row r="140" ht="14.25" customHeight="1">
      <c r="C140" s="55"/>
      <c r="D140" s="55"/>
    </row>
    <row r="141" ht="14.25" customHeight="1">
      <c r="C141" s="55"/>
      <c r="D141" s="55"/>
    </row>
    <row r="142" ht="14.25" customHeight="1">
      <c r="C142" s="55"/>
      <c r="D142" s="55"/>
    </row>
    <row r="143" ht="14.25" customHeight="1">
      <c r="C143" s="55"/>
      <c r="D143" s="55"/>
    </row>
    <row r="144" ht="14.25" customHeight="1">
      <c r="C144" s="55"/>
      <c r="D144" s="55"/>
    </row>
    <row r="145" ht="14.25" customHeight="1">
      <c r="C145" s="55"/>
      <c r="D145" s="55"/>
    </row>
    <row r="146" ht="14.25" customHeight="1">
      <c r="C146" s="55"/>
      <c r="D146" s="55"/>
    </row>
    <row r="147" ht="14.25" customHeight="1">
      <c r="C147" s="55"/>
      <c r="D147" s="55"/>
    </row>
    <row r="148" ht="14.25" customHeight="1">
      <c r="C148" s="55"/>
      <c r="D148" s="55"/>
    </row>
    <row r="149" ht="14.25" customHeight="1">
      <c r="C149" s="55"/>
      <c r="D149" s="55"/>
    </row>
    <row r="150" ht="14.25" customHeight="1">
      <c r="C150" s="55"/>
      <c r="D150" s="55"/>
    </row>
    <row r="151" ht="14.25" customHeight="1">
      <c r="C151" s="55"/>
      <c r="D151" s="55"/>
    </row>
    <row r="152" ht="14.25" customHeight="1">
      <c r="C152" s="55"/>
      <c r="D152" s="55"/>
    </row>
    <row r="153" ht="14.25" customHeight="1">
      <c r="C153" s="55"/>
      <c r="D153" s="55"/>
    </row>
    <row r="154" ht="14.25" customHeight="1">
      <c r="C154" s="55"/>
      <c r="D154" s="55"/>
    </row>
    <row r="155" ht="14.25" customHeight="1">
      <c r="C155" s="55"/>
      <c r="D155" s="55"/>
    </row>
    <row r="156" ht="14.25" customHeight="1">
      <c r="C156" s="55"/>
      <c r="D156" s="55"/>
    </row>
    <row r="157" ht="14.25" customHeight="1">
      <c r="C157" s="55"/>
      <c r="D157" s="55"/>
    </row>
    <row r="158" ht="14.25" customHeight="1">
      <c r="C158" s="55"/>
      <c r="D158" s="55"/>
    </row>
    <row r="159" ht="14.25" customHeight="1">
      <c r="C159" s="55"/>
      <c r="D159" s="55"/>
    </row>
    <row r="160" ht="14.25" customHeight="1">
      <c r="C160" s="55"/>
      <c r="D160" s="55"/>
    </row>
    <row r="161" ht="14.25" customHeight="1">
      <c r="C161" s="55"/>
      <c r="D161" s="55"/>
    </row>
    <row r="162" ht="14.25" customHeight="1">
      <c r="C162" s="55"/>
      <c r="D162" s="55"/>
    </row>
    <row r="163" ht="14.25" customHeight="1">
      <c r="C163" s="55"/>
      <c r="D163" s="55"/>
    </row>
    <row r="164" ht="14.25" customHeight="1">
      <c r="C164" s="55"/>
      <c r="D164" s="55"/>
    </row>
    <row r="165" ht="14.25" customHeight="1">
      <c r="C165" s="55"/>
      <c r="D165" s="55"/>
    </row>
    <row r="166" ht="14.25" customHeight="1">
      <c r="C166" s="55"/>
      <c r="D166" s="55"/>
    </row>
    <row r="167" ht="14.25" customHeight="1">
      <c r="C167" s="55"/>
      <c r="D167" s="55"/>
    </row>
    <row r="168" ht="14.25" customHeight="1">
      <c r="C168" s="55"/>
      <c r="D168" s="55"/>
    </row>
    <row r="169" ht="14.25" customHeight="1">
      <c r="C169" s="55"/>
      <c r="D169" s="55"/>
    </row>
    <row r="170" ht="14.25" customHeight="1">
      <c r="C170" s="55"/>
      <c r="D170" s="55"/>
    </row>
    <row r="171" ht="14.25" customHeight="1">
      <c r="C171" s="55"/>
      <c r="D171" s="55"/>
    </row>
    <row r="172" ht="14.25" customHeight="1">
      <c r="C172" s="55"/>
      <c r="D172" s="55"/>
    </row>
    <row r="173" ht="14.25" customHeight="1">
      <c r="C173" s="55"/>
      <c r="D173" s="55"/>
    </row>
    <row r="174" ht="14.25" customHeight="1">
      <c r="C174" s="55"/>
      <c r="D174" s="55"/>
    </row>
    <row r="175" ht="14.25" customHeight="1">
      <c r="C175" s="55"/>
      <c r="D175" s="55"/>
    </row>
    <row r="176" ht="14.25" customHeight="1">
      <c r="C176" s="55"/>
      <c r="D176" s="55"/>
    </row>
    <row r="177" ht="14.25" customHeight="1">
      <c r="C177" s="55"/>
      <c r="D177" s="55"/>
    </row>
    <row r="178" ht="14.25" customHeight="1">
      <c r="C178" s="55"/>
      <c r="D178" s="55"/>
    </row>
    <row r="179" ht="14.25" customHeight="1">
      <c r="C179" s="55"/>
      <c r="D179" s="55"/>
    </row>
    <row r="180" ht="14.25" customHeight="1">
      <c r="C180" s="55"/>
      <c r="D180" s="55"/>
    </row>
    <row r="181" ht="14.25" customHeight="1">
      <c r="C181" s="55"/>
      <c r="D181" s="55"/>
    </row>
    <row r="182" ht="14.25" customHeight="1">
      <c r="C182" s="55"/>
      <c r="D182" s="55"/>
    </row>
    <row r="183" ht="14.25" customHeight="1">
      <c r="C183" s="55"/>
      <c r="D183" s="55"/>
    </row>
    <row r="184" ht="14.25" customHeight="1">
      <c r="C184" s="55"/>
      <c r="D184" s="55"/>
    </row>
    <row r="185" ht="14.25" customHeight="1">
      <c r="C185" s="55"/>
      <c r="D185" s="55"/>
    </row>
    <row r="186" ht="14.25" customHeight="1">
      <c r="C186" s="55"/>
      <c r="D186" s="55"/>
    </row>
    <row r="187" ht="14.25" customHeight="1">
      <c r="C187" s="55"/>
      <c r="D187" s="55"/>
    </row>
    <row r="188" ht="14.25" customHeight="1">
      <c r="C188" s="55"/>
      <c r="D188" s="55"/>
    </row>
    <row r="189" ht="14.25" customHeight="1">
      <c r="C189" s="55"/>
      <c r="D189" s="55"/>
    </row>
    <row r="190" ht="14.25" customHeight="1">
      <c r="C190" s="55"/>
      <c r="D190" s="55"/>
    </row>
    <row r="191" ht="14.25" customHeight="1">
      <c r="C191" s="55"/>
      <c r="D191" s="55"/>
    </row>
    <row r="192" ht="14.25" customHeight="1">
      <c r="C192" s="55"/>
      <c r="D192" s="55"/>
    </row>
    <row r="193" ht="14.25" customHeight="1">
      <c r="C193" s="55"/>
      <c r="D193" s="55"/>
    </row>
    <row r="194" ht="14.25" customHeight="1">
      <c r="C194" s="55"/>
      <c r="D194" s="55"/>
    </row>
    <row r="195" ht="14.25" customHeight="1">
      <c r="C195" s="55"/>
      <c r="D195" s="55"/>
    </row>
    <row r="196" ht="14.25" customHeight="1">
      <c r="C196" s="55"/>
      <c r="D196" s="55"/>
    </row>
    <row r="197" ht="14.25" customHeight="1">
      <c r="C197" s="55"/>
      <c r="D197" s="55"/>
    </row>
    <row r="198" ht="14.25" customHeight="1">
      <c r="C198" s="55"/>
      <c r="D198" s="55"/>
    </row>
    <row r="199" ht="14.25" customHeight="1">
      <c r="C199" s="55"/>
      <c r="D199" s="55"/>
    </row>
    <row r="200" ht="14.25" customHeight="1">
      <c r="C200" s="55"/>
      <c r="D200" s="55"/>
    </row>
    <row r="201" ht="14.25" customHeight="1">
      <c r="C201" s="55"/>
      <c r="D201" s="55"/>
    </row>
    <row r="202" ht="14.25" customHeight="1">
      <c r="C202" s="55"/>
      <c r="D202" s="55"/>
    </row>
    <row r="203" ht="14.25" customHeight="1">
      <c r="C203" s="55"/>
      <c r="D203" s="55"/>
    </row>
    <row r="204" ht="14.25" customHeight="1">
      <c r="C204" s="55"/>
      <c r="D204" s="55"/>
    </row>
    <row r="205" ht="14.25" customHeight="1">
      <c r="C205" s="55"/>
      <c r="D205" s="55"/>
    </row>
    <row r="206" ht="14.25" customHeight="1">
      <c r="C206" s="55"/>
      <c r="D206" s="55"/>
    </row>
    <row r="207" ht="14.25" customHeight="1">
      <c r="C207" s="55"/>
      <c r="D207" s="55"/>
    </row>
    <row r="208" ht="14.25" customHeight="1">
      <c r="C208" s="55"/>
      <c r="D208" s="55"/>
    </row>
    <row r="209" ht="14.25" customHeight="1">
      <c r="C209" s="55"/>
      <c r="D209" s="55"/>
    </row>
    <row r="210" ht="14.25" customHeight="1">
      <c r="C210" s="55"/>
      <c r="D210" s="55"/>
    </row>
    <row r="211" ht="14.25" customHeight="1">
      <c r="C211" s="55"/>
      <c r="D211" s="55"/>
    </row>
    <row r="212" ht="14.25" customHeight="1">
      <c r="C212" s="55"/>
      <c r="D212" s="55"/>
    </row>
    <row r="213" ht="14.25" customHeight="1">
      <c r="C213" s="55"/>
      <c r="D213" s="55"/>
    </row>
    <row r="214" ht="14.25" customHeight="1">
      <c r="C214" s="55"/>
      <c r="D214" s="55"/>
    </row>
    <row r="215" ht="14.25" customHeight="1">
      <c r="C215" s="55"/>
      <c r="D215" s="55"/>
    </row>
    <row r="216" ht="14.25" customHeight="1">
      <c r="C216" s="55"/>
      <c r="D216" s="55"/>
    </row>
    <row r="217" ht="14.25" customHeight="1">
      <c r="C217" s="55"/>
      <c r="D217" s="55"/>
    </row>
    <row r="218" ht="14.25" customHeight="1">
      <c r="C218" s="55"/>
      <c r="D218" s="55"/>
    </row>
    <row r="219" ht="14.25" customHeight="1">
      <c r="C219" s="55"/>
      <c r="D219" s="55"/>
    </row>
    <row r="220" ht="14.25" customHeight="1">
      <c r="C220" s="55"/>
      <c r="D220" s="55"/>
    </row>
    <row r="221" ht="14.25" customHeight="1">
      <c r="C221" s="55"/>
      <c r="D221" s="55"/>
    </row>
    <row r="222" ht="14.25" customHeight="1">
      <c r="C222" s="55"/>
      <c r="D222" s="55"/>
    </row>
    <row r="223" ht="14.25" customHeight="1">
      <c r="C223" s="55"/>
      <c r="D223" s="55"/>
    </row>
    <row r="224" ht="14.25" customHeight="1">
      <c r="C224" s="55"/>
      <c r="D224" s="55"/>
    </row>
    <row r="225" ht="14.25" customHeight="1">
      <c r="C225" s="55"/>
      <c r="D225" s="55"/>
    </row>
    <row r="226" ht="14.25" customHeight="1">
      <c r="C226" s="55"/>
      <c r="D226" s="55"/>
    </row>
    <row r="227" ht="14.25" customHeight="1">
      <c r="C227" s="55"/>
      <c r="D227" s="55"/>
    </row>
    <row r="228" ht="14.25" customHeight="1">
      <c r="C228" s="55"/>
      <c r="D228" s="55"/>
    </row>
    <row r="229" ht="14.25" customHeight="1">
      <c r="C229" s="55"/>
      <c r="D229" s="55"/>
    </row>
    <row r="230" ht="14.25" customHeight="1">
      <c r="C230" s="55"/>
      <c r="D230" s="55"/>
    </row>
    <row r="231" ht="14.25" customHeight="1">
      <c r="C231" s="55"/>
      <c r="D231" s="55"/>
    </row>
    <row r="232" ht="14.25" customHeight="1">
      <c r="C232" s="55"/>
      <c r="D232" s="55"/>
    </row>
    <row r="233" ht="14.25" customHeight="1">
      <c r="C233" s="55"/>
      <c r="D233" s="55"/>
    </row>
    <row r="234" ht="14.25" customHeight="1">
      <c r="C234" s="55"/>
      <c r="D234" s="55"/>
    </row>
    <row r="235" ht="14.25" customHeight="1">
      <c r="C235" s="55"/>
      <c r="D235" s="55"/>
    </row>
    <row r="236" ht="14.25" customHeight="1">
      <c r="C236" s="55"/>
      <c r="D236" s="55"/>
    </row>
    <row r="237" ht="14.25" customHeight="1">
      <c r="C237" s="55"/>
      <c r="D237" s="55"/>
    </row>
    <row r="238" ht="14.25" customHeight="1">
      <c r="C238" s="55"/>
      <c r="D238" s="55"/>
    </row>
    <row r="239" ht="14.25" customHeight="1">
      <c r="C239" s="55"/>
      <c r="D239" s="55"/>
    </row>
    <row r="240" ht="14.25" customHeight="1">
      <c r="C240" s="55"/>
      <c r="D240" s="55"/>
    </row>
    <row r="241" ht="14.25" customHeight="1">
      <c r="C241" s="55"/>
      <c r="D241" s="55"/>
    </row>
    <row r="242" ht="14.25" customHeight="1">
      <c r="C242" s="55"/>
      <c r="D242" s="55"/>
    </row>
    <row r="243" ht="14.25" customHeight="1">
      <c r="C243" s="55"/>
      <c r="D243" s="55"/>
    </row>
    <row r="244" ht="14.25" customHeight="1">
      <c r="C244" s="55"/>
      <c r="D244" s="55"/>
    </row>
    <row r="245" ht="14.25" customHeight="1">
      <c r="C245" s="55"/>
      <c r="D245" s="55"/>
    </row>
    <row r="246" ht="14.25" customHeight="1">
      <c r="C246" s="55"/>
      <c r="D246" s="55"/>
    </row>
    <row r="247" ht="14.25" customHeight="1">
      <c r="C247" s="55"/>
      <c r="D247" s="55"/>
    </row>
    <row r="248" ht="14.25" customHeight="1">
      <c r="C248" s="55"/>
      <c r="D248" s="55"/>
    </row>
    <row r="249" ht="14.25" customHeight="1">
      <c r="C249" s="55"/>
      <c r="D249" s="55"/>
    </row>
    <row r="250" ht="14.25" customHeight="1">
      <c r="C250" s="55"/>
      <c r="D250" s="55"/>
    </row>
    <row r="251" ht="14.25" customHeight="1">
      <c r="C251" s="55"/>
      <c r="D251" s="55"/>
    </row>
    <row r="252" ht="14.25" customHeight="1">
      <c r="C252" s="55"/>
      <c r="D252" s="55"/>
    </row>
    <row r="253" ht="14.25" customHeight="1">
      <c r="C253" s="55"/>
      <c r="D253" s="55"/>
    </row>
    <row r="254" ht="14.25" customHeight="1">
      <c r="C254" s="55"/>
      <c r="D254" s="55"/>
    </row>
    <row r="255" ht="14.25" customHeight="1">
      <c r="C255" s="55"/>
      <c r="D255" s="55"/>
    </row>
    <row r="256" ht="14.25" customHeight="1">
      <c r="C256" s="55"/>
      <c r="D256" s="55"/>
    </row>
    <row r="257" ht="14.25" customHeight="1">
      <c r="C257" s="55"/>
      <c r="D257" s="55"/>
    </row>
    <row r="258" ht="14.25" customHeight="1">
      <c r="C258" s="55"/>
      <c r="D258" s="55"/>
    </row>
    <row r="259" ht="14.25" customHeight="1">
      <c r="C259" s="55"/>
      <c r="D259" s="55"/>
    </row>
    <row r="260" ht="14.25" customHeight="1">
      <c r="C260" s="55"/>
      <c r="D260" s="55"/>
    </row>
    <row r="261" ht="14.25" customHeight="1">
      <c r="C261" s="55"/>
      <c r="D261" s="55"/>
    </row>
    <row r="262" ht="14.25" customHeight="1">
      <c r="C262" s="55"/>
      <c r="D262" s="55"/>
    </row>
    <row r="263" ht="14.25" customHeight="1">
      <c r="C263" s="55"/>
      <c r="D263" s="55"/>
    </row>
    <row r="264" ht="14.25" customHeight="1">
      <c r="C264" s="55"/>
      <c r="D264" s="55"/>
    </row>
    <row r="265" ht="14.25" customHeight="1">
      <c r="C265" s="55"/>
      <c r="D265" s="55"/>
    </row>
    <row r="266" ht="14.25" customHeight="1">
      <c r="C266" s="55"/>
      <c r="D266" s="55"/>
    </row>
    <row r="267" ht="14.25" customHeight="1">
      <c r="C267" s="55"/>
      <c r="D267" s="55"/>
    </row>
    <row r="268" ht="14.25" customHeight="1">
      <c r="C268" s="55"/>
      <c r="D268" s="55"/>
    </row>
    <row r="269" ht="14.25" customHeight="1">
      <c r="C269" s="55"/>
      <c r="D269" s="55"/>
    </row>
    <row r="270" ht="14.25" customHeight="1">
      <c r="C270" s="55"/>
      <c r="D270" s="55"/>
    </row>
    <row r="271" ht="14.25" customHeight="1">
      <c r="C271" s="55"/>
      <c r="D271" s="55"/>
    </row>
    <row r="272" ht="14.25" customHeight="1">
      <c r="C272" s="55"/>
      <c r="D272" s="55"/>
    </row>
    <row r="273" ht="14.25" customHeight="1">
      <c r="C273" s="55"/>
      <c r="D273" s="55"/>
    </row>
    <row r="274" ht="14.25" customHeight="1">
      <c r="C274" s="55"/>
      <c r="D274" s="55"/>
    </row>
    <row r="275" ht="14.25" customHeight="1">
      <c r="C275" s="55"/>
      <c r="D275" s="55"/>
    </row>
    <row r="276" ht="14.25" customHeight="1">
      <c r="C276" s="55"/>
      <c r="D276" s="55"/>
    </row>
    <row r="277" ht="14.25" customHeight="1">
      <c r="C277" s="55"/>
      <c r="D277" s="55"/>
    </row>
    <row r="278" ht="14.25" customHeight="1">
      <c r="C278" s="55"/>
      <c r="D278" s="55"/>
    </row>
    <row r="279" ht="14.25" customHeight="1">
      <c r="C279" s="55"/>
      <c r="D279" s="55"/>
    </row>
    <row r="280" ht="14.25" customHeight="1">
      <c r="C280" s="55"/>
      <c r="D280" s="55"/>
    </row>
    <row r="281" ht="14.25" customHeight="1">
      <c r="C281" s="55"/>
      <c r="D281" s="55"/>
    </row>
    <row r="282" ht="14.25" customHeight="1">
      <c r="C282" s="55"/>
      <c r="D282" s="55"/>
    </row>
    <row r="283" ht="14.25" customHeight="1">
      <c r="C283" s="55"/>
      <c r="D283" s="55"/>
    </row>
    <row r="284" ht="14.25" customHeight="1">
      <c r="C284" s="55"/>
      <c r="D284" s="55"/>
    </row>
    <row r="285" ht="14.25" customHeight="1">
      <c r="C285" s="55"/>
      <c r="D285" s="55"/>
    </row>
    <row r="286" ht="14.25" customHeight="1">
      <c r="C286" s="55"/>
      <c r="D286" s="55"/>
    </row>
    <row r="287" ht="14.25" customHeight="1">
      <c r="C287" s="55"/>
      <c r="D287" s="55"/>
    </row>
    <row r="288" ht="14.25" customHeight="1">
      <c r="C288" s="55"/>
      <c r="D288" s="55"/>
    </row>
    <row r="289" ht="14.25" customHeight="1">
      <c r="C289" s="55"/>
      <c r="D289" s="55"/>
    </row>
    <row r="290" ht="14.25" customHeight="1">
      <c r="C290" s="55"/>
      <c r="D290" s="55"/>
    </row>
    <row r="291" ht="14.25" customHeight="1">
      <c r="C291" s="55"/>
      <c r="D291" s="55"/>
    </row>
    <row r="292" ht="14.25" customHeight="1">
      <c r="C292" s="55"/>
      <c r="D292" s="55"/>
    </row>
    <row r="293" ht="14.25" customHeight="1">
      <c r="C293" s="55"/>
      <c r="D293" s="55"/>
    </row>
    <row r="294" ht="14.25" customHeight="1">
      <c r="C294" s="55"/>
      <c r="D294" s="55"/>
    </row>
    <row r="295" ht="14.25" customHeight="1">
      <c r="C295" s="55"/>
      <c r="D295" s="55"/>
    </row>
    <row r="296" ht="14.25" customHeight="1">
      <c r="C296" s="55"/>
      <c r="D296" s="55"/>
    </row>
    <row r="297" ht="14.25" customHeight="1">
      <c r="C297" s="55"/>
      <c r="D297" s="55"/>
    </row>
    <row r="298" ht="14.25" customHeight="1">
      <c r="C298" s="55"/>
      <c r="D298" s="55"/>
    </row>
    <row r="299" ht="14.25" customHeight="1">
      <c r="C299" s="55"/>
      <c r="D299" s="55"/>
    </row>
    <row r="300" ht="14.25" customHeight="1">
      <c r="C300" s="55"/>
      <c r="D300" s="55"/>
    </row>
    <row r="301" ht="14.25" customHeight="1">
      <c r="C301" s="55"/>
      <c r="D301" s="55"/>
    </row>
    <row r="302" ht="14.25" customHeight="1">
      <c r="C302" s="55"/>
      <c r="D302" s="55"/>
    </row>
    <row r="303" ht="14.25" customHeight="1">
      <c r="C303" s="55"/>
      <c r="D303" s="55"/>
    </row>
    <row r="304" ht="14.25" customHeight="1">
      <c r="C304" s="55"/>
      <c r="D304" s="55"/>
    </row>
    <row r="305" ht="14.25" customHeight="1">
      <c r="C305" s="55"/>
      <c r="D305" s="55"/>
    </row>
    <row r="306" ht="14.25" customHeight="1">
      <c r="C306" s="55"/>
      <c r="D306" s="55"/>
    </row>
    <row r="307" ht="14.25" customHeight="1">
      <c r="C307" s="55"/>
      <c r="D307" s="55"/>
    </row>
    <row r="308" ht="14.25" customHeight="1">
      <c r="C308" s="55"/>
      <c r="D308" s="55"/>
    </row>
    <row r="309" ht="14.25" customHeight="1">
      <c r="C309" s="55"/>
      <c r="D309" s="55"/>
    </row>
    <row r="310" ht="14.25" customHeight="1">
      <c r="C310" s="55"/>
      <c r="D310" s="55"/>
    </row>
    <row r="311" ht="14.25" customHeight="1">
      <c r="C311" s="55"/>
      <c r="D311" s="55"/>
    </row>
    <row r="312" ht="14.25" customHeight="1">
      <c r="C312" s="55"/>
      <c r="D312" s="55"/>
    </row>
    <row r="313" ht="14.25" customHeight="1">
      <c r="C313" s="55"/>
      <c r="D313" s="55"/>
    </row>
    <row r="314" ht="14.25" customHeight="1">
      <c r="C314" s="55"/>
      <c r="D314" s="55"/>
    </row>
    <row r="315" ht="14.25" customHeight="1">
      <c r="C315" s="55"/>
      <c r="D315" s="55"/>
    </row>
    <row r="316" ht="14.25" customHeight="1">
      <c r="C316" s="55"/>
      <c r="D316" s="55"/>
    </row>
    <row r="317" ht="14.25" customHeight="1">
      <c r="C317" s="55"/>
      <c r="D317" s="55"/>
    </row>
    <row r="318" ht="14.25" customHeight="1">
      <c r="C318" s="55"/>
      <c r="D318" s="55"/>
    </row>
    <row r="319" ht="14.25" customHeight="1">
      <c r="C319" s="55"/>
      <c r="D319" s="55"/>
    </row>
    <row r="320" ht="14.25" customHeight="1">
      <c r="C320" s="55"/>
      <c r="D320" s="55"/>
    </row>
    <row r="321" ht="14.25" customHeight="1">
      <c r="C321" s="55"/>
      <c r="D321" s="55"/>
    </row>
    <row r="322" ht="14.25" customHeight="1">
      <c r="C322" s="55"/>
      <c r="D322" s="55"/>
    </row>
    <row r="323" ht="14.25" customHeight="1">
      <c r="C323" s="55"/>
      <c r="D323" s="55"/>
    </row>
    <row r="324" ht="14.25" customHeight="1">
      <c r="C324" s="55"/>
      <c r="D324" s="55"/>
    </row>
    <row r="325" ht="14.25" customHeight="1">
      <c r="C325" s="55"/>
      <c r="D325" s="55"/>
    </row>
    <row r="326" ht="14.25" customHeight="1">
      <c r="C326" s="55"/>
      <c r="D326" s="55"/>
    </row>
    <row r="327" ht="14.25" customHeight="1">
      <c r="C327" s="55"/>
      <c r="D327" s="55"/>
    </row>
    <row r="328" ht="14.25" customHeight="1">
      <c r="C328" s="55"/>
      <c r="D328" s="55"/>
    </row>
    <row r="329" ht="14.25" customHeight="1">
      <c r="C329" s="55"/>
      <c r="D329" s="55"/>
    </row>
    <row r="330" ht="14.25" customHeight="1">
      <c r="C330" s="55"/>
      <c r="D330" s="55"/>
    </row>
    <row r="331" ht="14.25" customHeight="1">
      <c r="C331" s="55"/>
      <c r="D331" s="55"/>
    </row>
    <row r="332" ht="14.25" customHeight="1">
      <c r="C332" s="55"/>
      <c r="D332" s="55"/>
    </row>
    <row r="333" ht="14.25" customHeight="1">
      <c r="C333" s="55"/>
      <c r="D333" s="55"/>
    </row>
    <row r="334" ht="14.25" customHeight="1">
      <c r="C334" s="55"/>
      <c r="D334" s="55"/>
    </row>
    <row r="335" ht="14.25" customHeight="1">
      <c r="C335" s="55"/>
      <c r="D335" s="55"/>
    </row>
    <row r="336" ht="14.25" customHeight="1">
      <c r="C336" s="55"/>
      <c r="D336" s="55"/>
    </row>
    <row r="337" ht="14.25" customHeight="1">
      <c r="C337" s="55"/>
      <c r="D337" s="55"/>
    </row>
    <row r="338" ht="14.25" customHeight="1">
      <c r="C338" s="55"/>
      <c r="D338" s="55"/>
    </row>
    <row r="339" ht="14.25" customHeight="1">
      <c r="C339" s="55"/>
      <c r="D339" s="55"/>
    </row>
    <row r="340" ht="14.25" customHeight="1">
      <c r="C340" s="55"/>
      <c r="D340" s="55"/>
    </row>
    <row r="341" ht="14.25" customHeight="1">
      <c r="C341" s="55"/>
      <c r="D341" s="55"/>
    </row>
    <row r="342" ht="14.25" customHeight="1">
      <c r="C342" s="55"/>
      <c r="D342" s="55"/>
    </row>
    <row r="343" ht="14.25" customHeight="1">
      <c r="C343" s="55"/>
      <c r="D343" s="55"/>
    </row>
    <row r="344" ht="14.25" customHeight="1">
      <c r="C344" s="55"/>
      <c r="D344" s="55"/>
    </row>
    <row r="345" ht="14.25" customHeight="1">
      <c r="C345" s="55"/>
      <c r="D345" s="55"/>
    </row>
    <row r="346" ht="14.25" customHeight="1">
      <c r="C346" s="55"/>
      <c r="D346" s="55"/>
    </row>
    <row r="347" ht="14.25" customHeight="1">
      <c r="C347" s="55"/>
      <c r="D347" s="55"/>
    </row>
    <row r="348" ht="14.25" customHeight="1">
      <c r="C348" s="55"/>
      <c r="D348" s="55"/>
    </row>
    <row r="349" ht="14.25" customHeight="1">
      <c r="C349" s="55"/>
      <c r="D349" s="55"/>
    </row>
    <row r="350" ht="14.25" customHeight="1">
      <c r="C350" s="55"/>
      <c r="D350" s="55"/>
    </row>
    <row r="351" ht="14.25" customHeight="1">
      <c r="C351" s="55"/>
      <c r="D351" s="55"/>
    </row>
    <row r="352" ht="14.25" customHeight="1">
      <c r="C352" s="55"/>
      <c r="D352" s="55"/>
    </row>
    <row r="353" ht="14.25" customHeight="1">
      <c r="C353" s="55"/>
      <c r="D353" s="55"/>
    </row>
    <row r="354" ht="14.25" customHeight="1">
      <c r="C354" s="55"/>
      <c r="D354" s="55"/>
    </row>
    <row r="355" ht="14.25" customHeight="1">
      <c r="C355" s="55"/>
      <c r="D355" s="55"/>
    </row>
    <row r="356" ht="14.25" customHeight="1">
      <c r="C356" s="55"/>
      <c r="D356" s="55"/>
    </row>
    <row r="357" ht="14.25" customHeight="1">
      <c r="C357" s="55"/>
      <c r="D357" s="55"/>
    </row>
    <row r="358" ht="14.25" customHeight="1">
      <c r="C358" s="55"/>
      <c r="D358" s="55"/>
    </row>
    <row r="359" ht="14.25" customHeight="1">
      <c r="C359" s="55"/>
      <c r="D359" s="55"/>
    </row>
    <row r="360" ht="14.25" customHeight="1">
      <c r="C360" s="55"/>
      <c r="D360" s="55"/>
    </row>
    <row r="361" ht="14.25" customHeight="1">
      <c r="C361" s="55"/>
      <c r="D361" s="55"/>
    </row>
    <row r="362" ht="14.25" customHeight="1">
      <c r="C362" s="55"/>
      <c r="D362" s="55"/>
    </row>
    <row r="363" ht="14.25" customHeight="1">
      <c r="C363" s="55"/>
      <c r="D363" s="55"/>
    </row>
    <row r="364" ht="14.25" customHeight="1">
      <c r="C364" s="55"/>
      <c r="D364" s="55"/>
    </row>
    <row r="365" ht="14.25" customHeight="1">
      <c r="C365" s="55"/>
      <c r="D365" s="55"/>
    </row>
    <row r="366" ht="14.25" customHeight="1">
      <c r="C366" s="55"/>
      <c r="D366" s="55"/>
    </row>
    <row r="367" ht="14.25" customHeight="1">
      <c r="C367" s="55"/>
      <c r="D367" s="55"/>
    </row>
    <row r="368" ht="14.25" customHeight="1">
      <c r="C368" s="55"/>
      <c r="D368" s="55"/>
    </row>
    <row r="369" ht="14.25" customHeight="1">
      <c r="C369" s="55"/>
      <c r="D369" s="55"/>
    </row>
    <row r="370" ht="14.25" customHeight="1">
      <c r="C370" s="55"/>
      <c r="D370" s="55"/>
    </row>
    <row r="371" ht="14.25" customHeight="1">
      <c r="C371" s="55"/>
      <c r="D371" s="55"/>
    </row>
    <row r="372" ht="14.25" customHeight="1">
      <c r="C372" s="55"/>
      <c r="D372" s="55"/>
    </row>
    <row r="373" ht="14.25" customHeight="1">
      <c r="C373" s="55"/>
      <c r="D373" s="55"/>
    </row>
    <row r="374" ht="14.25" customHeight="1">
      <c r="C374" s="55"/>
      <c r="D374" s="55"/>
    </row>
    <row r="375" ht="14.25" customHeight="1">
      <c r="C375" s="55"/>
      <c r="D375" s="55"/>
    </row>
    <row r="376" ht="14.25" customHeight="1">
      <c r="C376" s="55"/>
      <c r="D376" s="55"/>
    </row>
    <row r="377" ht="14.25" customHeight="1">
      <c r="C377" s="55"/>
      <c r="D377" s="55"/>
    </row>
    <row r="378" ht="14.25" customHeight="1">
      <c r="C378" s="55"/>
      <c r="D378" s="55"/>
    </row>
    <row r="379" ht="14.25" customHeight="1">
      <c r="C379" s="55"/>
      <c r="D379" s="55"/>
    </row>
    <row r="380" ht="14.25" customHeight="1">
      <c r="C380" s="55"/>
      <c r="D380" s="55"/>
    </row>
    <row r="381" ht="14.25" customHeight="1">
      <c r="C381" s="55"/>
      <c r="D381" s="55"/>
    </row>
    <row r="382" ht="14.25" customHeight="1">
      <c r="C382" s="55"/>
      <c r="D382" s="55"/>
    </row>
    <row r="383" ht="14.25" customHeight="1">
      <c r="C383" s="55"/>
      <c r="D383" s="55"/>
    </row>
    <row r="384" ht="14.25" customHeight="1">
      <c r="C384" s="55"/>
      <c r="D384" s="55"/>
    </row>
    <row r="385" ht="14.25" customHeight="1">
      <c r="C385" s="55"/>
      <c r="D385" s="55"/>
    </row>
    <row r="386" ht="14.25" customHeight="1">
      <c r="C386" s="55"/>
      <c r="D386" s="55"/>
    </row>
    <row r="387" ht="14.25" customHeight="1">
      <c r="C387" s="55"/>
      <c r="D387" s="55"/>
    </row>
    <row r="388" ht="14.25" customHeight="1">
      <c r="C388" s="55"/>
      <c r="D388" s="55"/>
    </row>
    <row r="389" ht="14.25" customHeight="1">
      <c r="C389" s="55"/>
      <c r="D389" s="55"/>
    </row>
    <row r="390" ht="14.25" customHeight="1">
      <c r="C390" s="55"/>
      <c r="D390" s="55"/>
    </row>
    <row r="391" ht="14.25" customHeight="1">
      <c r="C391" s="55"/>
      <c r="D391" s="55"/>
    </row>
    <row r="392" ht="14.25" customHeight="1">
      <c r="C392" s="55"/>
      <c r="D392" s="55"/>
    </row>
    <row r="393" ht="14.25" customHeight="1">
      <c r="C393" s="55"/>
      <c r="D393" s="55"/>
    </row>
    <row r="394" ht="14.25" customHeight="1">
      <c r="C394" s="55"/>
      <c r="D394" s="55"/>
    </row>
    <row r="395" ht="14.25" customHeight="1">
      <c r="C395" s="55"/>
      <c r="D395" s="55"/>
    </row>
    <row r="396" ht="14.25" customHeight="1">
      <c r="C396" s="55"/>
      <c r="D396" s="55"/>
    </row>
    <row r="397" ht="14.25" customHeight="1">
      <c r="C397" s="55"/>
      <c r="D397" s="55"/>
    </row>
    <row r="398" ht="14.25" customHeight="1">
      <c r="C398" s="55"/>
      <c r="D398" s="55"/>
    </row>
    <row r="399" ht="14.25" customHeight="1">
      <c r="C399" s="55"/>
      <c r="D399" s="55"/>
    </row>
    <row r="400" ht="14.25" customHeight="1">
      <c r="C400" s="55"/>
      <c r="D400" s="55"/>
    </row>
    <row r="401" ht="14.25" customHeight="1">
      <c r="C401" s="55"/>
      <c r="D401" s="55"/>
    </row>
    <row r="402" ht="14.25" customHeight="1">
      <c r="C402" s="55"/>
      <c r="D402" s="55"/>
    </row>
    <row r="403" ht="14.25" customHeight="1">
      <c r="C403" s="55"/>
      <c r="D403" s="55"/>
    </row>
    <row r="404" ht="14.25" customHeight="1">
      <c r="C404" s="55"/>
      <c r="D404" s="55"/>
    </row>
    <row r="405" ht="14.25" customHeight="1">
      <c r="C405" s="55"/>
      <c r="D405" s="55"/>
    </row>
    <row r="406" ht="14.25" customHeight="1">
      <c r="C406" s="55"/>
      <c r="D406" s="55"/>
    </row>
    <row r="407" ht="14.25" customHeight="1">
      <c r="C407" s="55"/>
      <c r="D407" s="55"/>
    </row>
    <row r="408" ht="14.25" customHeight="1">
      <c r="C408" s="55"/>
      <c r="D408" s="55"/>
    </row>
    <row r="409" ht="14.25" customHeight="1">
      <c r="C409" s="55"/>
      <c r="D409" s="55"/>
    </row>
    <row r="410" ht="14.25" customHeight="1">
      <c r="C410" s="55"/>
      <c r="D410" s="55"/>
    </row>
    <row r="411" ht="14.25" customHeight="1">
      <c r="C411" s="55"/>
      <c r="D411" s="55"/>
    </row>
    <row r="412" ht="14.25" customHeight="1">
      <c r="C412" s="55"/>
      <c r="D412" s="55"/>
    </row>
    <row r="413" ht="14.25" customHeight="1">
      <c r="C413" s="55"/>
      <c r="D413" s="55"/>
    </row>
    <row r="414" ht="14.25" customHeight="1">
      <c r="C414" s="55"/>
      <c r="D414" s="55"/>
    </row>
    <row r="415" ht="14.25" customHeight="1">
      <c r="C415" s="55"/>
      <c r="D415" s="55"/>
    </row>
    <row r="416" ht="14.25" customHeight="1">
      <c r="C416" s="55"/>
      <c r="D416" s="55"/>
    </row>
    <row r="417" ht="14.25" customHeight="1">
      <c r="C417" s="55"/>
      <c r="D417" s="55"/>
    </row>
    <row r="418" ht="14.25" customHeight="1">
      <c r="C418" s="55"/>
      <c r="D418" s="55"/>
    </row>
    <row r="419" ht="14.25" customHeight="1">
      <c r="C419" s="55"/>
      <c r="D419" s="55"/>
    </row>
    <row r="420" ht="14.25" customHeight="1">
      <c r="C420" s="55"/>
      <c r="D420" s="55"/>
    </row>
    <row r="421" ht="14.25" customHeight="1">
      <c r="C421" s="55"/>
      <c r="D421" s="55"/>
    </row>
    <row r="422" ht="14.25" customHeight="1">
      <c r="C422" s="55"/>
      <c r="D422" s="55"/>
    </row>
    <row r="423" ht="14.25" customHeight="1">
      <c r="C423" s="55"/>
      <c r="D423" s="55"/>
    </row>
    <row r="424" ht="14.25" customHeight="1">
      <c r="C424" s="55"/>
      <c r="D424" s="55"/>
    </row>
    <row r="425" ht="14.25" customHeight="1">
      <c r="C425" s="55"/>
      <c r="D425" s="55"/>
    </row>
    <row r="426" ht="14.25" customHeight="1">
      <c r="C426" s="55"/>
      <c r="D426" s="55"/>
    </row>
    <row r="427" ht="14.25" customHeight="1">
      <c r="C427" s="55"/>
      <c r="D427" s="55"/>
    </row>
    <row r="428" ht="14.25" customHeight="1">
      <c r="C428" s="55"/>
      <c r="D428" s="55"/>
    </row>
    <row r="429" ht="14.25" customHeight="1">
      <c r="C429" s="55"/>
      <c r="D429" s="55"/>
    </row>
    <row r="430" ht="14.25" customHeight="1">
      <c r="C430" s="55"/>
      <c r="D430" s="55"/>
    </row>
    <row r="431" ht="14.25" customHeight="1">
      <c r="C431" s="55"/>
      <c r="D431" s="55"/>
    </row>
    <row r="432" ht="14.25" customHeight="1">
      <c r="C432" s="55"/>
      <c r="D432" s="55"/>
    </row>
    <row r="433" ht="14.25" customHeight="1">
      <c r="C433" s="55"/>
      <c r="D433" s="55"/>
    </row>
    <row r="434" ht="14.25" customHeight="1">
      <c r="C434" s="55"/>
      <c r="D434" s="55"/>
    </row>
    <row r="435" ht="14.25" customHeight="1">
      <c r="C435" s="55"/>
      <c r="D435" s="55"/>
    </row>
    <row r="436" ht="14.25" customHeight="1">
      <c r="C436" s="55"/>
      <c r="D436" s="55"/>
    </row>
    <row r="437" ht="14.25" customHeight="1">
      <c r="C437" s="55"/>
      <c r="D437" s="55"/>
    </row>
    <row r="438" ht="14.25" customHeight="1">
      <c r="C438" s="55"/>
      <c r="D438" s="55"/>
    </row>
    <row r="439" ht="14.25" customHeight="1">
      <c r="C439" s="55"/>
      <c r="D439" s="55"/>
    </row>
    <row r="440" ht="14.25" customHeight="1">
      <c r="C440" s="55"/>
      <c r="D440" s="55"/>
    </row>
    <row r="441" ht="14.25" customHeight="1">
      <c r="C441" s="55"/>
      <c r="D441" s="55"/>
    </row>
    <row r="442" ht="14.25" customHeight="1">
      <c r="C442" s="55"/>
      <c r="D442" s="55"/>
    </row>
    <row r="443" ht="14.25" customHeight="1">
      <c r="C443" s="55"/>
      <c r="D443" s="55"/>
    </row>
    <row r="444" ht="14.25" customHeight="1">
      <c r="C444" s="55"/>
      <c r="D444" s="55"/>
    </row>
    <row r="445" ht="14.25" customHeight="1">
      <c r="C445" s="55"/>
      <c r="D445" s="55"/>
    </row>
    <row r="446" ht="14.25" customHeight="1">
      <c r="C446" s="55"/>
      <c r="D446" s="55"/>
    </row>
    <row r="447" ht="14.25" customHeight="1">
      <c r="C447" s="55"/>
      <c r="D447" s="55"/>
    </row>
    <row r="448" ht="14.25" customHeight="1">
      <c r="C448" s="55"/>
      <c r="D448" s="55"/>
    </row>
    <row r="449" ht="14.25" customHeight="1">
      <c r="C449" s="55"/>
      <c r="D449" s="55"/>
    </row>
    <row r="450" ht="14.25" customHeight="1">
      <c r="C450" s="55"/>
      <c r="D450" s="55"/>
    </row>
    <row r="451" ht="14.25" customHeight="1">
      <c r="C451" s="55"/>
      <c r="D451" s="55"/>
    </row>
    <row r="452" ht="14.25" customHeight="1">
      <c r="C452" s="55"/>
      <c r="D452" s="55"/>
    </row>
    <row r="453" ht="14.25" customHeight="1">
      <c r="C453" s="55"/>
      <c r="D453" s="55"/>
    </row>
    <row r="454" ht="14.25" customHeight="1">
      <c r="C454" s="55"/>
      <c r="D454" s="55"/>
    </row>
    <row r="455" ht="14.25" customHeight="1">
      <c r="C455" s="55"/>
      <c r="D455" s="55"/>
    </row>
    <row r="456" ht="14.25" customHeight="1">
      <c r="C456" s="55"/>
      <c r="D456" s="55"/>
    </row>
    <row r="457" ht="14.25" customHeight="1">
      <c r="C457" s="55"/>
      <c r="D457" s="55"/>
    </row>
    <row r="458" ht="14.25" customHeight="1">
      <c r="C458" s="55"/>
      <c r="D458" s="55"/>
    </row>
    <row r="459" ht="14.25" customHeight="1">
      <c r="C459" s="55"/>
      <c r="D459" s="55"/>
    </row>
    <row r="460" ht="14.25" customHeight="1">
      <c r="C460" s="55"/>
      <c r="D460" s="55"/>
    </row>
    <row r="461" ht="14.25" customHeight="1">
      <c r="C461" s="55"/>
      <c r="D461" s="55"/>
    </row>
    <row r="462" ht="14.25" customHeight="1">
      <c r="C462" s="55"/>
      <c r="D462" s="55"/>
    </row>
    <row r="463" ht="14.25" customHeight="1">
      <c r="C463" s="55"/>
      <c r="D463" s="55"/>
    </row>
    <row r="464" ht="14.25" customHeight="1">
      <c r="C464" s="55"/>
      <c r="D464" s="55"/>
    </row>
    <row r="465" ht="14.25" customHeight="1">
      <c r="C465" s="55"/>
      <c r="D465" s="55"/>
    </row>
    <row r="466" ht="14.25" customHeight="1">
      <c r="C466" s="55"/>
      <c r="D466" s="55"/>
    </row>
    <row r="467" ht="14.25" customHeight="1">
      <c r="C467" s="55"/>
      <c r="D467" s="55"/>
    </row>
    <row r="468" ht="14.25" customHeight="1">
      <c r="C468" s="55"/>
      <c r="D468" s="55"/>
    </row>
    <row r="469" ht="14.25" customHeight="1">
      <c r="C469" s="55"/>
      <c r="D469" s="55"/>
    </row>
    <row r="470" ht="14.25" customHeight="1">
      <c r="C470" s="55"/>
      <c r="D470" s="55"/>
    </row>
    <row r="471" ht="14.25" customHeight="1">
      <c r="C471" s="55"/>
      <c r="D471" s="55"/>
    </row>
    <row r="472" ht="14.25" customHeight="1">
      <c r="C472" s="55"/>
      <c r="D472" s="55"/>
    </row>
    <row r="473" ht="14.25" customHeight="1">
      <c r="C473" s="55"/>
      <c r="D473" s="55"/>
    </row>
    <row r="474" ht="14.25" customHeight="1">
      <c r="C474" s="55"/>
      <c r="D474" s="55"/>
    </row>
    <row r="475" ht="14.25" customHeight="1">
      <c r="C475" s="55"/>
      <c r="D475" s="55"/>
    </row>
    <row r="476" ht="14.25" customHeight="1">
      <c r="C476" s="55"/>
      <c r="D476" s="55"/>
    </row>
    <row r="477" ht="14.25" customHeight="1">
      <c r="C477" s="55"/>
      <c r="D477" s="55"/>
    </row>
    <row r="478" ht="14.25" customHeight="1">
      <c r="C478" s="55"/>
      <c r="D478" s="55"/>
    </row>
    <row r="479" ht="14.25" customHeight="1">
      <c r="C479" s="55"/>
      <c r="D479" s="55"/>
    </row>
    <row r="480" ht="14.25" customHeight="1">
      <c r="C480" s="55"/>
      <c r="D480" s="55"/>
    </row>
    <row r="481" ht="14.25" customHeight="1">
      <c r="C481" s="55"/>
      <c r="D481" s="55"/>
    </row>
    <row r="482" ht="14.25" customHeight="1">
      <c r="C482" s="55"/>
      <c r="D482" s="55"/>
    </row>
    <row r="483" ht="14.25" customHeight="1">
      <c r="C483" s="55"/>
      <c r="D483" s="55"/>
    </row>
    <row r="484" ht="14.25" customHeight="1">
      <c r="C484" s="55"/>
      <c r="D484" s="55"/>
    </row>
    <row r="485" ht="14.25" customHeight="1">
      <c r="C485" s="55"/>
      <c r="D485" s="55"/>
    </row>
    <row r="486" ht="14.25" customHeight="1">
      <c r="C486" s="55"/>
      <c r="D486" s="55"/>
    </row>
    <row r="487" ht="14.25" customHeight="1">
      <c r="C487" s="55"/>
      <c r="D487" s="55"/>
    </row>
    <row r="488" ht="14.25" customHeight="1">
      <c r="C488" s="55"/>
      <c r="D488" s="55"/>
    </row>
    <row r="489" ht="14.25" customHeight="1">
      <c r="C489" s="55"/>
      <c r="D489" s="55"/>
    </row>
    <row r="490" ht="14.25" customHeight="1">
      <c r="C490" s="55"/>
      <c r="D490" s="55"/>
    </row>
    <row r="491" ht="14.25" customHeight="1">
      <c r="C491" s="55"/>
      <c r="D491" s="55"/>
    </row>
    <row r="492" ht="14.25" customHeight="1">
      <c r="C492" s="55"/>
      <c r="D492" s="55"/>
    </row>
    <row r="493" ht="14.25" customHeight="1">
      <c r="C493" s="55"/>
      <c r="D493" s="55"/>
    </row>
    <row r="494" ht="14.25" customHeight="1">
      <c r="C494" s="55"/>
      <c r="D494" s="55"/>
    </row>
    <row r="495" ht="14.25" customHeight="1">
      <c r="C495" s="55"/>
      <c r="D495" s="55"/>
    </row>
    <row r="496" ht="14.25" customHeight="1">
      <c r="C496" s="55"/>
      <c r="D496" s="55"/>
    </row>
    <row r="497" ht="14.25" customHeight="1">
      <c r="C497" s="55"/>
      <c r="D497" s="55"/>
    </row>
    <row r="498" ht="14.25" customHeight="1">
      <c r="C498" s="55"/>
      <c r="D498" s="55"/>
    </row>
    <row r="499" ht="14.25" customHeight="1">
      <c r="C499" s="55"/>
      <c r="D499" s="55"/>
    </row>
    <row r="500" ht="14.25" customHeight="1">
      <c r="C500" s="55"/>
      <c r="D500" s="55"/>
    </row>
    <row r="501" ht="14.25" customHeight="1">
      <c r="C501" s="55"/>
      <c r="D501" s="55"/>
    </row>
    <row r="502" ht="14.25" customHeight="1">
      <c r="C502" s="55"/>
      <c r="D502" s="55"/>
    </row>
    <row r="503" ht="14.25" customHeight="1">
      <c r="C503" s="55"/>
      <c r="D503" s="55"/>
    </row>
    <row r="504" ht="14.25" customHeight="1">
      <c r="C504" s="55"/>
      <c r="D504" s="55"/>
    </row>
    <row r="505" ht="14.25" customHeight="1">
      <c r="C505" s="55"/>
      <c r="D505" s="55"/>
    </row>
    <row r="506" ht="14.25" customHeight="1">
      <c r="C506" s="55"/>
      <c r="D506" s="55"/>
    </row>
    <row r="507" ht="14.25" customHeight="1">
      <c r="C507" s="55"/>
      <c r="D507" s="55"/>
    </row>
    <row r="508" ht="14.25" customHeight="1">
      <c r="C508" s="55"/>
      <c r="D508" s="55"/>
    </row>
    <row r="509" ht="14.25" customHeight="1">
      <c r="C509" s="55"/>
      <c r="D509" s="55"/>
    </row>
    <row r="510" ht="14.25" customHeight="1">
      <c r="C510" s="55"/>
      <c r="D510" s="55"/>
    </row>
    <row r="511" ht="14.25" customHeight="1">
      <c r="C511" s="55"/>
      <c r="D511" s="55"/>
    </row>
    <row r="512" ht="14.25" customHeight="1">
      <c r="C512" s="55"/>
      <c r="D512" s="55"/>
    </row>
    <row r="513" ht="14.25" customHeight="1">
      <c r="C513" s="55"/>
      <c r="D513" s="55"/>
    </row>
    <row r="514" ht="14.25" customHeight="1">
      <c r="C514" s="55"/>
      <c r="D514" s="55"/>
    </row>
    <row r="515" ht="14.25" customHeight="1">
      <c r="C515" s="55"/>
      <c r="D515" s="55"/>
    </row>
    <row r="516" ht="14.25" customHeight="1">
      <c r="C516" s="55"/>
      <c r="D516" s="55"/>
    </row>
    <row r="517" ht="14.25" customHeight="1">
      <c r="C517" s="55"/>
      <c r="D517" s="55"/>
    </row>
    <row r="518" ht="14.25" customHeight="1">
      <c r="C518" s="55"/>
      <c r="D518" s="55"/>
    </row>
    <row r="519" ht="14.25" customHeight="1">
      <c r="C519" s="55"/>
      <c r="D519" s="55"/>
    </row>
    <row r="520" ht="14.25" customHeight="1">
      <c r="C520" s="55"/>
      <c r="D520" s="55"/>
    </row>
    <row r="521" ht="14.25" customHeight="1">
      <c r="C521" s="55"/>
      <c r="D521" s="55"/>
    </row>
    <row r="522" ht="14.25" customHeight="1">
      <c r="C522" s="55"/>
      <c r="D522" s="55"/>
    </row>
    <row r="523" ht="14.25" customHeight="1">
      <c r="C523" s="55"/>
      <c r="D523" s="55"/>
    </row>
    <row r="524" ht="14.25" customHeight="1">
      <c r="C524" s="55"/>
      <c r="D524" s="55"/>
    </row>
    <row r="525" ht="14.25" customHeight="1">
      <c r="C525" s="55"/>
      <c r="D525" s="55"/>
    </row>
    <row r="526" ht="14.25" customHeight="1">
      <c r="C526" s="55"/>
      <c r="D526" s="55"/>
    </row>
    <row r="527" ht="14.25" customHeight="1">
      <c r="C527" s="55"/>
      <c r="D527" s="55"/>
    </row>
    <row r="528" ht="14.25" customHeight="1">
      <c r="C528" s="55"/>
      <c r="D528" s="55"/>
    </row>
    <row r="529" ht="14.25" customHeight="1">
      <c r="C529" s="55"/>
      <c r="D529" s="55"/>
    </row>
    <row r="530" ht="14.25" customHeight="1">
      <c r="C530" s="55"/>
      <c r="D530" s="55"/>
    </row>
    <row r="531" ht="14.25" customHeight="1">
      <c r="C531" s="55"/>
      <c r="D531" s="55"/>
    </row>
    <row r="532" ht="14.25" customHeight="1">
      <c r="C532" s="55"/>
      <c r="D532" s="55"/>
    </row>
    <row r="533" ht="14.25" customHeight="1">
      <c r="C533" s="55"/>
      <c r="D533" s="55"/>
    </row>
    <row r="534" ht="14.25" customHeight="1">
      <c r="C534" s="55"/>
      <c r="D534" s="55"/>
    </row>
    <row r="535" ht="14.25" customHeight="1">
      <c r="C535" s="55"/>
      <c r="D535" s="55"/>
    </row>
    <row r="536" ht="14.25" customHeight="1">
      <c r="C536" s="55"/>
      <c r="D536" s="55"/>
    </row>
    <row r="537" ht="14.25" customHeight="1">
      <c r="C537" s="55"/>
      <c r="D537" s="55"/>
    </row>
    <row r="538" ht="14.25" customHeight="1">
      <c r="C538" s="55"/>
      <c r="D538" s="55"/>
    </row>
    <row r="539" ht="14.25" customHeight="1">
      <c r="C539" s="55"/>
      <c r="D539" s="55"/>
    </row>
    <row r="540" ht="14.25" customHeight="1">
      <c r="C540" s="55"/>
      <c r="D540" s="55"/>
    </row>
    <row r="541" ht="14.25" customHeight="1">
      <c r="C541" s="55"/>
      <c r="D541" s="55"/>
    </row>
    <row r="542" ht="14.25" customHeight="1">
      <c r="C542" s="55"/>
      <c r="D542" s="55"/>
    </row>
    <row r="543" ht="14.25" customHeight="1">
      <c r="C543" s="55"/>
      <c r="D543" s="55"/>
    </row>
    <row r="544" ht="14.25" customHeight="1">
      <c r="C544" s="55"/>
      <c r="D544" s="55"/>
    </row>
    <row r="545" ht="14.25" customHeight="1">
      <c r="C545" s="55"/>
      <c r="D545" s="55"/>
    </row>
    <row r="546" ht="14.25" customHeight="1">
      <c r="C546" s="55"/>
      <c r="D546" s="55"/>
    </row>
    <row r="547" ht="14.25" customHeight="1">
      <c r="C547" s="55"/>
      <c r="D547" s="55"/>
    </row>
    <row r="548" ht="14.25" customHeight="1">
      <c r="C548" s="55"/>
      <c r="D548" s="55"/>
    </row>
    <row r="549" ht="14.25" customHeight="1">
      <c r="C549" s="55"/>
      <c r="D549" s="55"/>
    </row>
    <row r="550" ht="14.25" customHeight="1">
      <c r="C550" s="55"/>
      <c r="D550" s="55"/>
    </row>
    <row r="551" ht="14.25" customHeight="1">
      <c r="C551" s="55"/>
      <c r="D551" s="55"/>
    </row>
    <row r="552" ht="14.25" customHeight="1">
      <c r="C552" s="55"/>
      <c r="D552" s="55"/>
    </row>
    <row r="553" ht="14.25" customHeight="1">
      <c r="C553" s="55"/>
      <c r="D553" s="55"/>
    </row>
    <row r="554" ht="14.25" customHeight="1">
      <c r="C554" s="55"/>
      <c r="D554" s="55"/>
    </row>
    <row r="555" ht="14.25" customHeight="1">
      <c r="C555" s="55"/>
      <c r="D555" s="55"/>
    </row>
    <row r="556" ht="14.25" customHeight="1">
      <c r="C556" s="55"/>
      <c r="D556" s="55"/>
    </row>
    <row r="557" ht="14.25" customHeight="1">
      <c r="C557" s="55"/>
      <c r="D557" s="55"/>
    </row>
    <row r="558" ht="14.25" customHeight="1">
      <c r="C558" s="55"/>
      <c r="D558" s="55"/>
    </row>
    <row r="559" ht="14.25" customHeight="1">
      <c r="C559" s="55"/>
      <c r="D559" s="55"/>
    </row>
    <row r="560" ht="14.25" customHeight="1">
      <c r="C560" s="55"/>
      <c r="D560" s="55"/>
    </row>
    <row r="561" ht="14.25" customHeight="1">
      <c r="C561" s="55"/>
      <c r="D561" s="55"/>
    </row>
    <row r="562" ht="14.25" customHeight="1">
      <c r="C562" s="55"/>
      <c r="D562" s="55"/>
    </row>
    <row r="563" ht="14.25" customHeight="1">
      <c r="C563" s="55"/>
      <c r="D563" s="55"/>
    </row>
    <row r="564" ht="14.25" customHeight="1">
      <c r="C564" s="55"/>
      <c r="D564" s="55"/>
    </row>
    <row r="565" ht="14.25" customHeight="1">
      <c r="C565" s="55"/>
      <c r="D565" s="55"/>
    </row>
    <row r="566" ht="14.25" customHeight="1">
      <c r="C566" s="55"/>
      <c r="D566" s="55"/>
    </row>
    <row r="567" ht="14.25" customHeight="1">
      <c r="C567" s="55"/>
      <c r="D567" s="55"/>
    </row>
    <row r="568" ht="14.25" customHeight="1">
      <c r="C568" s="55"/>
      <c r="D568" s="55"/>
    </row>
    <row r="569" ht="14.25" customHeight="1">
      <c r="C569" s="55"/>
      <c r="D569" s="55"/>
    </row>
    <row r="570" ht="14.25" customHeight="1">
      <c r="C570" s="55"/>
      <c r="D570" s="55"/>
    </row>
    <row r="571" ht="14.25" customHeight="1">
      <c r="C571" s="55"/>
      <c r="D571" s="55"/>
    </row>
    <row r="572" ht="14.25" customHeight="1">
      <c r="C572" s="55"/>
      <c r="D572" s="55"/>
    </row>
    <row r="573" ht="14.25" customHeight="1">
      <c r="C573" s="55"/>
      <c r="D573" s="55"/>
    </row>
    <row r="574" ht="14.25" customHeight="1">
      <c r="C574" s="55"/>
      <c r="D574" s="55"/>
    </row>
    <row r="575" ht="14.25" customHeight="1">
      <c r="C575" s="55"/>
      <c r="D575" s="55"/>
    </row>
    <row r="576" ht="14.25" customHeight="1">
      <c r="C576" s="55"/>
      <c r="D576" s="55"/>
    </row>
    <row r="577" ht="14.25" customHeight="1">
      <c r="C577" s="55"/>
      <c r="D577" s="55"/>
    </row>
    <row r="578" ht="14.25" customHeight="1">
      <c r="C578" s="55"/>
      <c r="D578" s="55"/>
    </row>
    <row r="579" ht="14.25" customHeight="1">
      <c r="C579" s="55"/>
      <c r="D579" s="55"/>
    </row>
    <row r="580" ht="14.25" customHeight="1">
      <c r="C580" s="55"/>
      <c r="D580" s="55"/>
    </row>
    <row r="581" ht="14.25" customHeight="1">
      <c r="C581" s="55"/>
      <c r="D581" s="55"/>
    </row>
    <row r="582" ht="14.25" customHeight="1">
      <c r="C582" s="55"/>
      <c r="D582" s="55"/>
    </row>
    <row r="583" ht="14.25" customHeight="1">
      <c r="C583" s="55"/>
      <c r="D583" s="55"/>
    </row>
    <row r="584" ht="14.25" customHeight="1">
      <c r="C584" s="55"/>
      <c r="D584" s="55"/>
    </row>
    <row r="585" ht="14.25" customHeight="1">
      <c r="C585" s="55"/>
      <c r="D585" s="55"/>
    </row>
    <row r="586" ht="14.25" customHeight="1">
      <c r="C586" s="55"/>
      <c r="D586" s="55"/>
    </row>
    <row r="587" ht="14.25" customHeight="1">
      <c r="C587" s="55"/>
      <c r="D587" s="55"/>
    </row>
    <row r="588" ht="14.25" customHeight="1">
      <c r="C588" s="55"/>
      <c r="D588" s="55"/>
    </row>
    <row r="589" ht="14.25" customHeight="1">
      <c r="C589" s="55"/>
      <c r="D589" s="55"/>
    </row>
    <row r="590" ht="14.25" customHeight="1">
      <c r="C590" s="55"/>
      <c r="D590" s="55"/>
    </row>
    <row r="591" ht="14.25" customHeight="1">
      <c r="C591" s="55"/>
      <c r="D591" s="55"/>
    </row>
    <row r="592" ht="14.25" customHeight="1">
      <c r="C592" s="55"/>
      <c r="D592" s="55"/>
    </row>
    <row r="593" ht="14.25" customHeight="1">
      <c r="C593" s="55"/>
      <c r="D593" s="55"/>
    </row>
    <row r="594" ht="14.25" customHeight="1">
      <c r="C594" s="55"/>
      <c r="D594" s="55"/>
    </row>
    <row r="595" ht="14.25" customHeight="1">
      <c r="C595" s="55"/>
      <c r="D595" s="55"/>
    </row>
    <row r="596" ht="14.25" customHeight="1">
      <c r="C596" s="55"/>
      <c r="D596" s="55"/>
    </row>
    <row r="597" ht="14.25" customHeight="1">
      <c r="C597" s="55"/>
      <c r="D597" s="55"/>
    </row>
    <row r="598" ht="14.25" customHeight="1">
      <c r="C598" s="55"/>
      <c r="D598" s="55"/>
    </row>
    <row r="599" ht="14.25" customHeight="1">
      <c r="C599" s="55"/>
      <c r="D599" s="55"/>
    </row>
    <row r="600" ht="14.25" customHeight="1">
      <c r="C600" s="55"/>
      <c r="D600" s="55"/>
    </row>
    <row r="601" ht="14.25" customHeight="1">
      <c r="C601" s="55"/>
      <c r="D601" s="55"/>
    </row>
    <row r="602" ht="14.25" customHeight="1">
      <c r="C602" s="55"/>
      <c r="D602" s="55"/>
    </row>
    <row r="603" ht="14.25" customHeight="1">
      <c r="C603" s="55"/>
      <c r="D603" s="55"/>
    </row>
    <row r="604" ht="14.25" customHeight="1">
      <c r="C604" s="55"/>
      <c r="D604" s="55"/>
    </row>
    <row r="605" ht="14.25" customHeight="1">
      <c r="C605" s="55"/>
      <c r="D605" s="55"/>
    </row>
    <row r="606" ht="14.25" customHeight="1">
      <c r="C606" s="55"/>
      <c r="D606" s="55"/>
    </row>
    <row r="607" ht="14.25" customHeight="1">
      <c r="C607" s="55"/>
      <c r="D607" s="55"/>
    </row>
    <row r="608" ht="14.25" customHeight="1">
      <c r="C608" s="55"/>
      <c r="D608" s="55"/>
    </row>
    <row r="609" ht="14.25" customHeight="1">
      <c r="C609" s="55"/>
      <c r="D609" s="55"/>
    </row>
    <row r="610" ht="14.25" customHeight="1">
      <c r="C610" s="55"/>
      <c r="D610" s="55"/>
    </row>
    <row r="611" ht="14.25" customHeight="1">
      <c r="C611" s="55"/>
      <c r="D611" s="55"/>
    </row>
    <row r="612" ht="14.25" customHeight="1">
      <c r="C612" s="55"/>
      <c r="D612" s="55"/>
    </row>
    <row r="613" ht="14.25" customHeight="1">
      <c r="C613" s="55"/>
      <c r="D613" s="55"/>
    </row>
    <row r="614" ht="14.25" customHeight="1">
      <c r="C614" s="55"/>
      <c r="D614" s="55"/>
    </row>
    <row r="615" ht="14.25" customHeight="1">
      <c r="C615" s="55"/>
      <c r="D615" s="55"/>
    </row>
    <row r="616" ht="14.25" customHeight="1">
      <c r="C616" s="55"/>
      <c r="D616" s="55"/>
    </row>
    <row r="617" ht="14.25" customHeight="1">
      <c r="C617" s="55"/>
      <c r="D617" s="55"/>
    </row>
    <row r="618" ht="14.25" customHeight="1">
      <c r="C618" s="55"/>
      <c r="D618" s="55"/>
    </row>
    <row r="619" ht="14.25" customHeight="1">
      <c r="C619" s="55"/>
      <c r="D619" s="55"/>
    </row>
    <row r="620" ht="14.25" customHeight="1">
      <c r="C620" s="55"/>
      <c r="D620" s="55"/>
    </row>
    <row r="621" ht="14.25" customHeight="1">
      <c r="C621" s="55"/>
      <c r="D621" s="55"/>
    </row>
    <row r="622" ht="14.25" customHeight="1">
      <c r="C622" s="55"/>
      <c r="D622" s="55"/>
    </row>
    <row r="623" ht="14.25" customHeight="1">
      <c r="C623" s="55"/>
      <c r="D623" s="55"/>
    </row>
    <row r="624" ht="14.25" customHeight="1">
      <c r="C624" s="55"/>
      <c r="D624" s="55"/>
    </row>
    <row r="625" ht="14.25" customHeight="1">
      <c r="C625" s="55"/>
      <c r="D625" s="55"/>
    </row>
    <row r="626" ht="14.25" customHeight="1">
      <c r="C626" s="55"/>
      <c r="D626" s="55"/>
    </row>
    <row r="627" ht="14.25" customHeight="1">
      <c r="C627" s="55"/>
      <c r="D627" s="55"/>
    </row>
    <row r="628" ht="14.25" customHeight="1">
      <c r="C628" s="55"/>
      <c r="D628" s="55"/>
    </row>
    <row r="629" ht="14.25" customHeight="1">
      <c r="C629" s="55"/>
      <c r="D629" s="55"/>
    </row>
    <row r="630" ht="14.25" customHeight="1">
      <c r="C630" s="55"/>
      <c r="D630" s="55"/>
    </row>
    <row r="631" ht="14.25" customHeight="1">
      <c r="C631" s="55"/>
      <c r="D631" s="55"/>
    </row>
    <row r="632" ht="14.25" customHeight="1">
      <c r="C632" s="55"/>
      <c r="D632" s="55"/>
    </row>
    <row r="633" ht="14.25" customHeight="1">
      <c r="C633" s="55"/>
      <c r="D633" s="55"/>
    </row>
    <row r="634" ht="14.25" customHeight="1">
      <c r="C634" s="55"/>
      <c r="D634" s="55"/>
    </row>
    <row r="635" ht="14.25" customHeight="1">
      <c r="C635" s="55"/>
      <c r="D635" s="55"/>
    </row>
    <row r="636" ht="14.25" customHeight="1">
      <c r="C636" s="55"/>
      <c r="D636" s="55"/>
    </row>
    <row r="637" ht="14.25" customHeight="1">
      <c r="C637" s="55"/>
      <c r="D637" s="55"/>
    </row>
    <row r="638" ht="14.25" customHeight="1">
      <c r="C638" s="55"/>
      <c r="D638" s="55"/>
    </row>
    <row r="639" ht="14.25" customHeight="1">
      <c r="C639" s="55"/>
      <c r="D639" s="55"/>
    </row>
    <row r="640" ht="14.25" customHeight="1">
      <c r="C640" s="55"/>
      <c r="D640" s="55"/>
    </row>
    <row r="641" ht="14.25" customHeight="1">
      <c r="C641" s="55"/>
      <c r="D641" s="55"/>
    </row>
    <row r="642" ht="14.25" customHeight="1">
      <c r="C642" s="55"/>
      <c r="D642" s="55"/>
    </row>
    <row r="643" ht="14.25" customHeight="1">
      <c r="C643" s="55"/>
      <c r="D643" s="55"/>
    </row>
    <row r="644" ht="14.25" customHeight="1">
      <c r="C644" s="55"/>
      <c r="D644" s="55"/>
    </row>
    <row r="645" ht="14.25" customHeight="1">
      <c r="C645" s="55"/>
      <c r="D645" s="55"/>
    </row>
    <row r="646" ht="14.25" customHeight="1">
      <c r="C646" s="55"/>
      <c r="D646" s="55"/>
    </row>
    <row r="647" ht="14.25" customHeight="1">
      <c r="C647" s="55"/>
      <c r="D647" s="55"/>
    </row>
    <row r="648" ht="14.25" customHeight="1">
      <c r="C648" s="55"/>
      <c r="D648" s="55"/>
    </row>
    <row r="649" ht="14.25" customHeight="1">
      <c r="C649" s="55"/>
      <c r="D649" s="55"/>
    </row>
    <row r="650" ht="14.25" customHeight="1">
      <c r="C650" s="55"/>
      <c r="D650" s="55"/>
    </row>
    <row r="651" ht="14.25" customHeight="1">
      <c r="C651" s="55"/>
      <c r="D651" s="55"/>
    </row>
    <row r="652" ht="14.25" customHeight="1">
      <c r="C652" s="55"/>
      <c r="D652" s="55"/>
    </row>
    <row r="653" ht="14.25" customHeight="1">
      <c r="C653" s="55"/>
      <c r="D653" s="55"/>
    </row>
    <row r="654" ht="14.25" customHeight="1">
      <c r="C654" s="55"/>
      <c r="D654" s="55"/>
    </row>
    <row r="655" ht="14.25" customHeight="1">
      <c r="C655" s="55"/>
      <c r="D655" s="55"/>
    </row>
    <row r="656" ht="14.25" customHeight="1">
      <c r="C656" s="55"/>
      <c r="D656" s="55"/>
    </row>
    <row r="657" ht="14.25" customHeight="1">
      <c r="C657" s="55"/>
      <c r="D657" s="55"/>
    </row>
    <row r="658" ht="14.25" customHeight="1">
      <c r="C658" s="55"/>
      <c r="D658" s="55"/>
    </row>
    <row r="659" ht="14.25" customHeight="1">
      <c r="C659" s="55"/>
      <c r="D659" s="55"/>
    </row>
    <row r="660" ht="14.25" customHeight="1">
      <c r="C660" s="55"/>
      <c r="D660" s="55"/>
    </row>
    <row r="661" ht="14.25" customHeight="1">
      <c r="C661" s="55"/>
      <c r="D661" s="55"/>
    </row>
    <row r="662" ht="14.25" customHeight="1">
      <c r="C662" s="55"/>
      <c r="D662" s="55"/>
    </row>
    <row r="663" ht="14.25" customHeight="1">
      <c r="C663" s="55"/>
      <c r="D663" s="55"/>
    </row>
    <row r="664" ht="14.25" customHeight="1">
      <c r="C664" s="55"/>
      <c r="D664" s="55"/>
    </row>
    <row r="665" ht="14.25" customHeight="1">
      <c r="C665" s="55"/>
      <c r="D665" s="55"/>
    </row>
    <row r="666" ht="14.25" customHeight="1">
      <c r="C666" s="55"/>
      <c r="D666" s="55"/>
    </row>
    <row r="667" ht="14.25" customHeight="1">
      <c r="C667" s="55"/>
      <c r="D667" s="55"/>
    </row>
    <row r="668" ht="14.25" customHeight="1">
      <c r="C668" s="55"/>
      <c r="D668" s="55"/>
    </row>
    <row r="669" ht="14.25" customHeight="1">
      <c r="C669" s="55"/>
      <c r="D669" s="55"/>
    </row>
    <row r="670" ht="14.25" customHeight="1">
      <c r="C670" s="55"/>
      <c r="D670" s="55"/>
    </row>
    <row r="671" ht="14.25" customHeight="1">
      <c r="C671" s="55"/>
      <c r="D671" s="55"/>
    </row>
    <row r="672" ht="14.25" customHeight="1">
      <c r="C672" s="55"/>
      <c r="D672" s="55"/>
    </row>
    <row r="673" ht="14.25" customHeight="1">
      <c r="C673" s="55"/>
      <c r="D673" s="55"/>
    </row>
    <row r="674" ht="14.25" customHeight="1">
      <c r="C674" s="55"/>
      <c r="D674" s="55"/>
    </row>
    <row r="675" ht="14.25" customHeight="1">
      <c r="C675" s="55"/>
      <c r="D675" s="55"/>
    </row>
    <row r="676" ht="14.25" customHeight="1">
      <c r="C676" s="55"/>
      <c r="D676" s="55"/>
    </row>
    <row r="677" ht="14.25" customHeight="1">
      <c r="C677" s="55"/>
      <c r="D677" s="55"/>
    </row>
    <row r="678" ht="14.25" customHeight="1">
      <c r="C678" s="55"/>
      <c r="D678" s="55"/>
    </row>
    <row r="679" ht="14.25" customHeight="1">
      <c r="C679" s="55"/>
      <c r="D679" s="55"/>
    </row>
    <row r="680" ht="14.25" customHeight="1">
      <c r="C680" s="55"/>
      <c r="D680" s="55"/>
    </row>
    <row r="681" ht="14.25" customHeight="1">
      <c r="C681" s="55"/>
      <c r="D681" s="55"/>
    </row>
    <row r="682" ht="14.25" customHeight="1">
      <c r="C682" s="55"/>
      <c r="D682" s="55"/>
    </row>
    <row r="683" ht="14.25" customHeight="1">
      <c r="C683" s="55"/>
      <c r="D683" s="55"/>
    </row>
    <row r="684" ht="14.25" customHeight="1">
      <c r="C684" s="55"/>
      <c r="D684" s="55"/>
    </row>
    <row r="685" ht="14.25" customHeight="1">
      <c r="C685" s="55"/>
      <c r="D685" s="55"/>
    </row>
    <row r="686" ht="14.25" customHeight="1">
      <c r="C686" s="55"/>
      <c r="D686" s="55"/>
    </row>
    <row r="687" ht="14.25" customHeight="1">
      <c r="C687" s="55"/>
      <c r="D687" s="55"/>
    </row>
    <row r="688" ht="14.25" customHeight="1">
      <c r="C688" s="55"/>
      <c r="D688" s="55"/>
    </row>
    <row r="689" ht="14.25" customHeight="1">
      <c r="C689" s="55"/>
      <c r="D689" s="55"/>
    </row>
    <row r="690" ht="14.25" customHeight="1">
      <c r="C690" s="55"/>
      <c r="D690" s="55"/>
    </row>
    <row r="691" ht="14.25" customHeight="1">
      <c r="C691" s="55"/>
      <c r="D691" s="55"/>
    </row>
    <row r="692" ht="14.25" customHeight="1">
      <c r="C692" s="55"/>
      <c r="D692" s="55"/>
    </row>
    <row r="693" ht="14.25" customHeight="1">
      <c r="C693" s="55"/>
      <c r="D693" s="55"/>
    </row>
    <row r="694" ht="14.25" customHeight="1">
      <c r="C694" s="55"/>
      <c r="D694" s="55"/>
    </row>
    <row r="695" ht="14.25" customHeight="1">
      <c r="C695" s="55"/>
      <c r="D695" s="55"/>
    </row>
    <row r="696" ht="14.25" customHeight="1">
      <c r="C696" s="55"/>
      <c r="D696" s="55"/>
    </row>
    <row r="697" ht="14.25" customHeight="1">
      <c r="C697" s="55"/>
      <c r="D697" s="55"/>
    </row>
    <row r="698" ht="14.25" customHeight="1">
      <c r="C698" s="55"/>
      <c r="D698" s="55"/>
    </row>
    <row r="699" ht="14.25" customHeight="1">
      <c r="C699" s="55"/>
      <c r="D699" s="55"/>
    </row>
    <row r="700" ht="14.25" customHeight="1">
      <c r="C700" s="55"/>
      <c r="D700" s="55"/>
    </row>
    <row r="701" ht="14.25" customHeight="1">
      <c r="C701" s="55"/>
      <c r="D701" s="55"/>
    </row>
    <row r="702" ht="14.25" customHeight="1">
      <c r="C702" s="55"/>
      <c r="D702" s="55"/>
    </row>
    <row r="703" ht="14.25" customHeight="1">
      <c r="C703" s="55"/>
      <c r="D703" s="55"/>
    </row>
    <row r="704" ht="14.25" customHeight="1">
      <c r="C704" s="55"/>
      <c r="D704" s="55"/>
    </row>
    <row r="705" ht="14.25" customHeight="1">
      <c r="C705" s="55"/>
      <c r="D705" s="55"/>
    </row>
    <row r="706" ht="14.25" customHeight="1">
      <c r="C706" s="55"/>
      <c r="D706" s="55"/>
    </row>
    <row r="707" ht="14.25" customHeight="1">
      <c r="C707" s="55"/>
      <c r="D707" s="55"/>
    </row>
    <row r="708" ht="14.25" customHeight="1">
      <c r="C708" s="55"/>
      <c r="D708" s="55"/>
    </row>
    <row r="709" ht="14.25" customHeight="1">
      <c r="C709" s="55"/>
      <c r="D709" s="55"/>
    </row>
    <row r="710" ht="14.25" customHeight="1">
      <c r="C710" s="55"/>
      <c r="D710" s="55"/>
    </row>
    <row r="711" ht="14.25" customHeight="1">
      <c r="C711" s="55"/>
      <c r="D711" s="55"/>
    </row>
    <row r="712" ht="14.25" customHeight="1">
      <c r="C712" s="55"/>
      <c r="D712" s="55"/>
    </row>
    <row r="713" ht="14.25" customHeight="1">
      <c r="C713" s="55"/>
      <c r="D713" s="55"/>
    </row>
    <row r="714" ht="14.25" customHeight="1">
      <c r="C714" s="55"/>
      <c r="D714" s="55"/>
    </row>
    <row r="715" ht="14.25" customHeight="1">
      <c r="C715" s="55"/>
      <c r="D715" s="55"/>
    </row>
    <row r="716" ht="14.25" customHeight="1">
      <c r="C716" s="55"/>
      <c r="D716" s="55"/>
    </row>
    <row r="717" ht="14.25" customHeight="1">
      <c r="C717" s="55"/>
      <c r="D717" s="55"/>
    </row>
    <row r="718" ht="14.25" customHeight="1">
      <c r="C718" s="55"/>
      <c r="D718" s="55"/>
    </row>
    <row r="719" ht="14.25" customHeight="1">
      <c r="C719" s="55"/>
      <c r="D719" s="55"/>
    </row>
    <row r="720" ht="14.25" customHeight="1">
      <c r="C720" s="55"/>
      <c r="D720" s="55"/>
    </row>
    <row r="721" ht="14.25" customHeight="1">
      <c r="C721" s="55"/>
      <c r="D721" s="55"/>
    </row>
    <row r="722" ht="14.25" customHeight="1">
      <c r="C722" s="55"/>
      <c r="D722" s="55"/>
    </row>
    <row r="723" ht="14.25" customHeight="1">
      <c r="C723" s="55"/>
      <c r="D723" s="55"/>
    </row>
    <row r="724" ht="14.25" customHeight="1">
      <c r="C724" s="55"/>
      <c r="D724" s="55"/>
    </row>
    <row r="725" ht="14.25" customHeight="1">
      <c r="C725" s="55"/>
      <c r="D725" s="55"/>
    </row>
    <row r="726" ht="14.25" customHeight="1">
      <c r="C726" s="55"/>
      <c r="D726" s="55"/>
    </row>
    <row r="727" ht="14.25" customHeight="1">
      <c r="C727" s="55"/>
      <c r="D727" s="55"/>
    </row>
    <row r="728" ht="14.25" customHeight="1">
      <c r="C728" s="55"/>
      <c r="D728" s="55"/>
    </row>
    <row r="729" ht="14.25" customHeight="1">
      <c r="C729" s="55"/>
      <c r="D729" s="55"/>
    </row>
    <row r="730" ht="14.25" customHeight="1">
      <c r="C730" s="55"/>
      <c r="D730" s="55"/>
    </row>
    <row r="731" ht="14.25" customHeight="1">
      <c r="C731" s="55"/>
      <c r="D731" s="55"/>
    </row>
    <row r="732" ht="14.25" customHeight="1">
      <c r="C732" s="55"/>
      <c r="D732" s="55"/>
    </row>
    <row r="733" ht="14.25" customHeight="1">
      <c r="C733" s="55"/>
      <c r="D733" s="55"/>
    </row>
    <row r="734" ht="14.25" customHeight="1">
      <c r="C734" s="55"/>
      <c r="D734" s="55"/>
    </row>
    <row r="735" ht="14.25" customHeight="1">
      <c r="C735" s="55"/>
      <c r="D735" s="55"/>
    </row>
    <row r="736" ht="14.25" customHeight="1">
      <c r="C736" s="55"/>
      <c r="D736" s="55"/>
    </row>
    <row r="737" ht="14.25" customHeight="1">
      <c r="C737" s="55"/>
      <c r="D737" s="55"/>
    </row>
    <row r="738" ht="14.25" customHeight="1">
      <c r="C738" s="55"/>
      <c r="D738" s="55"/>
    </row>
    <row r="739" ht="14.25" customHeight="1">
      <c r="C739" s="55"/>
      <c r="D739" s="55"/>
    </row>
    <row r="740" ht="14.25" customHeight="1">
      <c r="C740" s="55"/>
      <c r="D740" s="55"/>
    </row>
    <row r="741" ht="14.25" customHeight="1">
      <c r="C741" s="55"/>
      <c r="D741" s="55"/>
    </row>
    <row r="742" ht="14.25" customHeight="1">
      <c r="C742" s="55"/>
      <c r="D742" s="55"/>
    </row>
    <row r="743" ht="14.25" customHeight="1">
      <c r="C743" s="55"/>
      <c r="D743" s="55"/>
    </row>
    <row r="744" ht="14.25" customHeight="1">
      <c r="C744" s="55"/>
      <c r="D744" s="55"/>
    </row>
    <row r="745" ht="14.25" customHeight="1">
      <c r="C745" s="55"/>
      <c r="D745" s="55"/>
    </row>
    <row r="746" ht="14.25" customHeight="1">
      <c r="C746" s="55"/>
      <c r="D746" s="55"/>
    </row>
    <row r="747" ht="14.25" customHeight="1">
      <c r="C747" s="55"/>
      <c r="D747" s="55"/>
    </row>
    <row r="748" ht="14.25" customHeight="1">
      <c r="C748" s="55"/>
      <c r="D748" s="55"/>
    </row>
    <row r="749" ht="14.25" customHeight="1">
      <c r="C749" s="55"/>
      <c r="D749" s="55"/>
    </row>
    <row r="750" ht="14.25" customHeight="1">
      <c r="C750" s="55"/>
      <c r="D750" s="55"/>
    </row>
    <row r="751" ht="14.25" customHeight="1">
      <c r="C751" s="55"/>
      <c r="D751" s="55"/>
    </row>
    <row r="752" ht="14.25" customHeight="1">
      <c r="C752" s="55"/>
      <c r="D752" s="55"/>
    </row>
    <row r="753" ht="14.25" customHeight="1">
      <c r="C753" s="55"/>
      <c r="D753" s="55"/>
    </row>
    <row r="754" ht="14.25" customHeight="1">
      <c r="C754" s="55"/>
      <c r="D754" s="55"/>
    </row>
    <row r="755" ht="14.25" customHeight="1">
      <c r="C755" s="55"/>
      <c r="D755" s="55"/>
    </row>
    <row r="756" ht="14.25" customHeight="1">
      <c r="C756" s="55"/>
      <c r="D756" s="55"/>
    </row>
    <row r="757" ht="14.25" customHeight="1">
      <c r="C757" s="55"/>
      <c r="D757" s="55"/>
    </row>
    <row r="758" ht="14.25" customHeight="1">
      <c r="C758" s="55"/>
      <c r="D758" s="55"/>
    </row>
    <row r="759" ht="14.25" customHeight="1">
      <c r="C759" s="55"/>
      <c r="D759" s="55"/>
    </row>
    <row r="760" ht="14.25" customHeight="1">
      <c r="C760" s="55"/>
      <c r="D760" s="55"/>
    </row>
    <row r="761" ht="14.25" customHeight="1">
      <c r="C761" s="55"/>
      <c r="D761" s="55"/>
    </row>
    <row r="762" ht="14.25" customHeight="1">
      <c r="C762" s="55"/>
      <c r="D762" s="55"/>
    </row>
    <row r="763" ht="14.25" customHeight="1">
      <c r="C763" s="55"/>
      <c r="D763" s="55"/>
    </row>
    <row r="764" ht="14.25" customHeight="1">
      <c r="C764" s="55"/>
      <c r="D764" s="55"/>
    </row>
    <row r="765" ht="14.25" customHeight="1">
      <c r="C765" s="55"/>
      <c r="D765" s="55"/>
    </row>
    <row r="766" ht="14.25" customHeight="1">
      <c r="C766" s="55"/>
      <c r="D766" s="55"/>
    </row>
    <row r="767" ht="14.25" customHeight="1">
      <c r="C767" s="55"/>
      <c r="D767" s="55"/>
    </row>
    <row r="768" ht="14.25" customHeight="1">
      <c r="C768" s="55"/>
      <c r="D768" s="55"/>
    </row>
    <row r="769" ht="14.25" customHeight="1">
      <c r="C769" s="55"/>
      <c r="D769" s="55"/>
    </row>
    <row r="770" ht="14.25" customHeight="1">
      <c r="C770" s="55"/>
      <c r="D770" s="55"/>
    </row>
    <row r="771" ht="14.25" customHeight="1">
      <c r="C771" s="55"/>
      <c r="D771" s="55"/>
    </row>
    <row r="772" ht="14.25" customHeight="1">
      <c r="C772" s="55"/>
      <c r="D772" s="55"/>
    </row>
    <row r="773" ht="14.25" customHeight="1">
      <c r="C773" s="55"/>
      <c r="D773" s="55"/>
    </row>
    <row r="774" ht="14.25" customHeight="1">
      <c r="C774" s="55"/>
      <c r="D774" s="55"/>
    </row>
    <row r="775" ht="14.25" customHeight="1">
      <c r="C775" s="55"/>
      <c r="D775" s="55"/>
    </row>
    <row r="776" ht="14.25" customHeight="1">
      <c r="C776" s="55"/>
      <c r="D776" s="55"/>
    </row>
    <row r="777" ht="14.25" customHeight="1">
      <c r="C777" s="55"/>
      <c r="D777" s="55"/>
    </row>
    <row r="778" ht="14.25" customHeight="1">
      <c r="C778" s="55"/>
      <c r="D778" s="55"/>
    </row>
    <row r="779" ht="14.25" customHeight="1">
      <c r="C779" s="55"/>
      <c r="D779" s="55"/>
    </row>
    <row r="780" ht="14.25" customHeight="1">
      <c r="C780" s="55"/>
      <c r="D780" s="55"/>
    </row>
    <row r="781" ht="14.25" customHeight="1">
      <c r="C781" s="55"/>
      <c r="D781" s="55"/>
    </row>
    <row r="782" ht="14.25" customHeight="1">
      <c r="C782" s="55"/>
      <c r="D782" s="55"/>
    </row>
    <row r="783" ht="14.25" customHeight="1">
      <c r="C783" s="55"/>
      <c r="D783" s="55"/>
    </row>
    <row r="784" ht="14.25" customHeight="1">
      <c r="C784" s="55"/>
      <c r="D784" s="55"/>
    </row>
    <row r="785" ht="14.25" customHeight="1">
      <c r="C785" s="55"/>
      <c r="D785" s="55"/>
    </row>
    <row r="786" ht="14.25" customHeight="1">
      <c r="C786" s="55"/>
      <c r="D786" s="55"/>
    </row>
    <row r="787" ht="14.25" customHeight="1">
      <c r="C787" s="55"/>
      <c r="D787" s="55"/>
    </row>
    <row r="788" ht="14.25" customHeight="1">
      <c r="C788" s="55"/>
      <c r="D788" s="55"/>
    </row>
    <row r="789" ht="14.25" customHeight="1">
      <c r="C789" s="55"/>
      <c r="D789" s="55"/>
    </row>
    <row r="790" ht="14.25" customHeight="1">
      <c r="C790" s="55"/>
      <c r="D790" s="55"/>
    </row>
    <row r="791" ht="14.25" customHeight="1">
      <c r="C791" s="55"/>
      <c r="D791" s="55"/>
    </row>
    <row r="792" ht="14.25" customHeight="1">
      <c r="C792" s="55"/>
      <c r="D792" s="55"/>
    </row>
    <row r="793" ht="14.25" customHeight="1">
      <c r="C793" s="55"/>
      <c r="D793" s="55"/>
    </row>
    <row r="794" ht="14.25" customHeight="1">
      <c r="C794" s="55"/>
      <c r="D794" s="55"/>
    </row>
    <row r="795" ht="14.25" customHeight="1">
      <c r="C795" s="55"/>
      <c r="D795" s="55"/>
    </row>
    <row r="796" ht="14.25" customHeight="1">
      <c r="C796" s="55"/>
      <c r="D796" s="55"/>
    </row>
    <row r="797" ht="14.25" customHeight="1">
      <c r="C797" s="55"/>
      <c r="D797" s="55"/>
    </row>
    <row r="798" ht="14.25" customHeight="1">
      <c r="C798" s="55"/>
      <c r="D798" s="55"/>
    </row>
    <row r="799" ht="14.25" customHeight="1">
      <c r="C799" s="55"/>
      <c r="D799" s="55"/>
    </row>
    <row r="800" ht="14.25" customHeight="1">
      <c r="C800" s="55"/>
      <c r="D800" s="55"/>
    </row>
    <row r="801" ht="14.25" customHeight="1">
      <c r="C801" s="55"/>
      <c r="D801" s="55"/>
    </row>
    <row r="802" ht="14.25" customHeight="1">
      <c r="C802" s="55"/>
      <c r="D802" s="55"/>
    </row>
    <row r="803" ht="14.25" customHeight="1">
      <c r="C803" s="55"/>
      <c r="D803" s="55"/>
    </row>
    <row r="804" ht="14.25" customHeight="1">
      <c r="C804" s="55"/>
      <c r="D804" s="55"/>
    </row>
    <row r="805" ht="14.25" customHeight="1">
      <c r="C805" s="55"/>
      <c r="D805" s="55"/>
    </row>
    <row r="806" ht="14.25" customHeight="1">
      <c r="C806" s="55"/>
      <c r="D806" s="55"/>
    </row>
    <row r="807" ht="14.25" customHeight="1">
      <c r="C807" s="55"/>
      <c r="D807" s="55"/>
    </row>
    <row r="808" ht="14.25" customHeight="1">
      <c r="C808" s="55"/>
      <c r="D808" s="55"/>
    </row>
    <row r="809" ht="14.25" customHeight="1">
      <c r="C809" s="55"/>
      <c r="D809" s="55"/>
    </row>
    <row r="810" ht="14.25" customHeight="1">
      <c r="C810" s="55"/>
      <c r="D810" s="55"/>
    </row>
    <row r="811" ht="14.25" customHeight="1">
      <c r="C811" s="55"/>
      <c r="D811" s="55"/>
    </row>
    <row r="812" ht="14.25" customHeight="1">
      <c r="C812" s="55"/>
      <c r="D812" s="55"/>
    </row>
    <row r="813" ht="14.25" customHeight="1">
      <c r="C813" s="55"/>
      <c r="D813" s="55"/>
    </row>
    <row r="814" ht="14.25" customHeight="1">
      <c r="C814" s="55"/>
      <c r="D814" s="55"/>
    </row>
    <row r="815" ht="14.25" customHeight="1">
      <c r="C815" s="55"/>
      <c r="D815" s="55"/>
    </row>
    <row r="816" ht="14.25" customHeight="1">
      <c r="C816" s="55"/>
      <c r="D816" s="55"/>
    </row>
    <row r="817" ht="14.25" customHeight="1">
      <c r="C817" s="55"/>
      <c r="D817" s="55"/>
    </row>
    <row r="818" ht="14.25" customHeight="1">
      <c r="C818" s="55"/>
      <c r="D818" s="55"/>
    </row>
    <row r="819" ht="14.25" customHeight="1">
      <c r="C819" s="55"/>
      <c r="D819" s="55"/>
    </row>
    <row r="820" ht="14.25" customHeight="1">
      <c r="C820" s="55"/>
      <c r="D820" s="55"/>
    </row>
    <row r="821" ht="14.25" customHeight="1">
      <c r="C821" s="55"/>
      <c r="D821" s="55"/>
    </row>
    <row r="822" ht="14.25" customHeight="1">
      <c r="C822" s="55"/>
      <c r="D822" s="55"/>
    </row>
    <row r="823" ht="14.25" customHeight="1">
      <c r="C823" s="55"/>
      <c r="D823" s="55"/>
    </row>
    <row r="824" ht="14.25" customHeight="1">
      <c r="C824" s="55"/>
      <c r="D824" s="55"/>
    </row>
    <row r="825" ht="14.25" customHeight="1">
      <c r="C825" s="55"/>
      <c r="D825" s="55"/>
    </row>
    <row r="826" ht="14.25" customHeight="1">
      <c r="C826" s="55"/>
      <c r="D826" s="55"/>
    </row>
    <row r="827" ht="14.25" customHeight="1">
      <c r="C827" s="55"/>
      <c r="D827" s="55"/>
    </row>
    <row r="828" ht="14.25" customHeight="1">
      <c r="C828" s="55"/>
      <c r="D828" s="55"/>
    </row>
    <row r="829" ht="14.25" customHeight="1">
      <c r="C829" s="55"/>
      <c r="D829" s="55"/>
    </row>
    <row r="830" ht="14.25" customHeight="1">
      <c r="C830" s="55"/>
      <c r="D830" s="55"/>
    </row>
    <row r="831" ht="14.25" customHeight="1">
      <c r="C831" s="55"/>
      <c r="D831" s="55"/>
    </row>
    <row r="832" ht="14.25" customHeight="1">
      <c r="C832" s="55"/>
      <c r="D832" s="55"/>
    </row>
    <row r="833" ht="14.25" customHeight="1">
      <c r="C833" s="55"/>
      <c r="D833" s="55"/>
    </row>
    <row r="834" ht="14.25" customHeight="1">
      <c r="C834" s="55"/>
      <c r="D834" s="55"/>
    </row>
    <row r="835" ht="14.25" customHeight="1">
      <c r="C835" s="55"/>
      <c r="D835" s="55"/>
    </row>
    <row r="836" ht="14.25" customHeight="1">
      <c r="C836" s="55"/>
      <c r="D836" s="55"/>
    </row>
    <row r="837" ht="14.25" customHeight="1">
      <c r="C837" s="55"/>
      <c r="D837" s="55"/>
    </row>
    <row r="838" ht="14.25" customHeight="1">
      <c r="C838" s="55"/>
      <c r="D838" s="55"/>
    </row>
    <row r="839" ht="14.25" customHeight="1">
      <c r="C839" s="55"/>
      <c r="D839" s="55"/>
    </row>
    <row r="840" ht="14.25" customHeight="1">
      <c r="C840" s="55"/>
      <c r="D840" s="55"/>
    </row>
    <row r="841" ht="14.25" customHeight="1">
      <c r="C841" s="55"/>
      <c r="D841" s="55"/>
    </row>
    <row r="842" ht="14.25" customHeight="1">
      <c r="C842" s="55"/>
      <c r="D842" s="55"/>
    </row>
    <row r="843" ht="14.25" customHeight="1">
      <c r="C843" s="55"/>
      <c r="D843" s="55"/>
    </row>
    <row r="844" ht="14.25" customHeight="1">
      <c r="C844" s="55"/>
      <c r="D844" s="55"/>
    </row>
    <row r="845" ht="14.25" customHeight="1">
      <c r="C845" s="55"/>
      <c r="D845" s="55"/>
    </row>
    <row r="846" ht="14.25" customHeight="1">
      <c r="C846" s="55"/>
      <c r="D846" s="55"/>
    </row>
    <row r="847" ht="14.25" customHeight="1">
      <c r="C847" s="55"/>
      <c r="D847" s="55"/>
    </row>
    <row r="848" ht="14.25" customHeight="1">
      <c r="C848" s="55"/>
      <c r="D848" s="55"/>
    </row>
    <row r="849" ht="14.25" customHeight="1">
      <c r="C849" s="55"/>
      <c r="D849" s="55"/>
    </row>
    <row r="850" ht="14.25" customHeight="1">
      <c r="C850" s="55"/>
      <c r="D850" s="55"/>
    </row>
    <row r="851" ht="14.25" customHeight="1">
      <c r="C851" s="55"/>
      <c r="D851" s="55"/>
    </row>
    <row r="852" ht="14.25" customHeight="1">
      <c r="C852" s="55"/>
      <c r="D852" s="55"/>
    </row>
    <row r="853" ht="14.25" customHeight="1">
      <c r="C853" s="55"/>
      <c r="D853" s="55"/>
    </row>
    <row r="854" ht="14.25" customHeight="1">
      <c r="C854" s="55"/>
      <c r="D854" s="55"/>
    </row>
    <row r="855" ht="14.25" customHeight="1">
      <c r="C855" s="55"/>
      <c r="D855" s="55"/>
    </row>
    <row r="856" ht="14.25" customHeight="1">
      <c r="C856" s="55"/>
      <c r="D856" s="55"/>
    </row>
    <row r="857" ht="14.25" customHeight="1">
      <c r="C857" s="55"/>
      <c r="D857" s="55"/>
    </row>
    <row r="858" ht="14.25" customHeight="1">
      <c r="C858" s="55"/>
      <c r="D858" s="55"/>
    </row>
    <row r="859" ht="14.25" customHeight="1">
      <c r="C859" s="55"/>
      <c r="D859" s="55"/>
    </row>
    <row r="860" ht="14.25" customHeight="1">
      <c r="C860" s="55"/>
      <c r="D860" s="55"/>
    </row>
    <row r="861" ht="14.25" customHeight="1">
      <c r="C861" s="55"/>
      <c r="D861" s="55"/>
    </row>
    <row r="862" ht="14.25" customHeight="1">
      <c r="C862" s="55"/>
      <c r="D862" s="55"/>
    </row>
    <row r="863" ht="14.25" customHeight="1">
      <c r="C863" s="55"/>
      <c r="D863" s="55"/>
    </row>
    <row r="864" ht="14.25" customHeight="1">
      <c r="C864" s="55"/>
      <c r="D864" s="55"/>
    </row>
    <row r="865" ht="14.25" customHeight="1">
      <c r="C865" s="55"/>
      <c r="D865" s="55"/>
    </row>
    <row r="866" ht="14.25" customHeight="1">
      <c r="C866" s="55"/>
      <c r="D866" s="55"/>
    </row>
    <row r="867" ht="14.25" customHeight="1">
      <c r="C867" s="55"/>
      <c r="D867" s="55"/>
    </row>
    <row r="868" ht="14.25" customHeight="1">
      <c r="C868" s="55"/>
      <c r="D868" s="55"/>
    </row>
    <row r="869" ht="14.25" customHeight="1">
      <c r="C869" s="55"/>
      <c r="D869" s="55"/>
    </row>
    <row r="870" ht="14.25" customHeight="1">
      <c r="C870" s="55"/>
      <c r="D870" s="55"/>
    </row>
    <row r="871" ht="14.25" customHeight="1">
      <c r="C871" s="55"/>
      <c r="D871" s="55"/>
    </row>
    <row r="872" ht="14.25" customHeight="1">
      <c r="C872" s="55"/>
      <c r="D872" s="55"/>
    </row>
    <row r="873" ht="14.25" customHeight="1">
      <c r="C873" s="55"/>
      <c r="D873" s="55"/>
    </row>
    <row r="874" ht="14.25" customHeight="1">
      <c r="C874" s="55"/>
      <c r="D874" s="55"/>
    </row>
    <row r="875" ht="14.25" customHeight="1">
      <c r="C875" s="55"/>
      <c r="D875" s="55"/>
    </row>
    <row r="876" ht="14.25" customHeight="1">
      <c r="C876" s="55"/>
      <c r="D876" s="55"/>
    </row>
    <row r="877" ht="14.25" customHeight="1">
      <c r="C877" s="55"/>
      <c r="D877" s="55"/>
    </row>
    <row r="878" ht="14.25" customHeight="1">
      <c r="C878" s="55"/>
      <c r="D878" s="55"/>
    </row>
    <row r="879" ht="14.25" customHeight="1">
      <c r="C879" s="55"/>
      <c r="D879" s="55"/>
    </row>
    <row r="880" ht="14.25" customHeight="1">
      <c r="C880" s="55"/>
      <c r="D880" s="55"/>
    </row>
    <row r="881" ht="14.25" customHeight="1">
      <c r="C881" s="55"/>
      <c r="D881" s="55"/>
    </row>
    <row r="882" ht="14.25" customHeight="1">
      <c r="C882" s="55"/>
      <c r="D882" s="55"/>
    </row>
    <row r="883" ht="14.25" customHeight="1">
      <c r="C883" s="55"/>
      <c r="D883" s="55"/>
    </row>
    <row r="884" ht="14.25" customHeight="1">
      <c r="C884" s="55"/>
      <c r="D884" s="55"/>
    </row>
    <row r="885" ht="14.25" customHeight="1">
      <c r="C885" s="55"/>
      <c r="D885" s="55"/>
    </row>
    <row r="886" ht="14.25" customHeight="1">
      <c r="C886" s="55"/>
      <c r="D886" s="55"/>
    </row>
    <row r="887" ht="14.25" customHeight="1">
      <c r="C887" s="55"/>
      <c r="D887" s="55"/>
    </row>
    <row r="888" ht="14.25" customHeight="1">
      <c r="C888" s="55"/>
      <c r="D888" s="55"/>
    </row>
    <row r="889" ht="14.25" customHeight="1">
      <c r="C889" s="55"/>
      <c r="D889" s="55"/>
    </row>
    <row r="890" ht="14.25" customHeight="1">
      <c r="C890" s="55"/>
      <c r="D890" s="55"/>
    </row>
    <row r="891" ht="14.25" customHeight="1">
      <c r="C891" s="55"/>
      <c r="D891" s="55"/>
    </row>
    <row r="892" ht="14.25" customHeight="1">
      <c r="C892" s="55"/>
      <c r="D892" s="55"/>
    </row>
    <row r="893" ht="14.25" customHeight="1">
      <c r="C893" s="55"/>
      <c r="D893" s="55"/>
    </row>
    <row r="894" ht="14.25" customHeight="1">
      <c r="C894" s="55"/>
      <c r="D894" s="55"/>
    </row>
    <row r="895" ht="14.25" customHeight="1">
      <c r="C895" s="55"/>
      <c r="D895" s="55"/>
    </row>
    <row r="896" ht="14.25" customHeight="1">
      <c r="C896" s="55"/>
      <c r="D896" s="55"/>
    </row>
    <row r="897" ht="14.25" customHeight="1">
      <c r="C897" s="55"/>
      <c r="D897" s="55"/>
    </row>
    <row r="898" ht="14.25" customHeight="1">
      <c r="C898" s="55"/>
      <c r="D898" s="55"/>
    </row>
    <row r="899" ht="14.25" customHeight="1">
      <c r="C899" s="55"/>
      <c r="D899" s="55"/>
    </row>
    <row r="900" ht="14.25" customHeight="1">
      <c r="C900" s="55"/>
      <c r="D900" s="55"/>
    </row>
    <row r="901" ht="14.25" customHeight="1">
      <c r="C901" s="55"/>
      <c r="D901" s="55"/>
    </row>
    <row r="902" ht="14.25" customHeight="1">
      <c r="C902" s="55"/>
      <c r="D902" s="55"/>
    </row>
    <row r="903" ht="14.25" customHeight="1">
      <c r="C903" s="55"/>
      <c r="D903" s="55"/>
    </row>
    <row r="904" ht="14.25" customHeight="1">
      <c r="C904" s="55"/>
      <c r="D904" s="55"/>
    </row>
    <row r="905" ht="14.25" customHeight="1">
      <c r="C905" s="55"/>
      <c r="D905" s="55"/>
    </row>
    <row r="906" ht="14.25" customHeight="1">
      <c r="C906" s="55"/>
      <c r="D906" s="55"/>
    </row>
    <row r="907" ht="14.25" customHeight="1">
      <c r="C907" s="55"/>
      <c r="D907" s="55"/>
    </row>
    <row r="908" ht="14.25" customHeight="1">
      <c r="C908" s="55"/>
      <c r="D908" s="55"/>
    </row>
    <row r="909" ht="14.25" customHeight="1">
      <c r="C909" s="55"/>
      <c r="D909" s="55"/>
    </row>
    <row r="910" ht="14.25" customHeight="1">
      <c r="C910" s="55"/>
      <c r="D910" s="55"/>
    </row>
    <row r="911" ht="14.25" customHeight="1">
      <c r="C911" s="55"/>
      <c r="D911" s="55"/>
    </row>
    <row r="912" ht="14.25" customHeight="1">
      <c r="C912" s="55"/>
      <c r="D912" s="55"/>
    </row>
    <row r="913" ht="14.25" customHeight="1">
      <c r="C913" s="55"/>
      <c r="D913" s="55"/>
    </row>
    <row r="914" ht="14.25" customHeight="1">
      <c r="C914" s="55"/>
      <c r="D914" s="55"/>
    </row>
    <row r="915" ht="14.25" customHeight="1">
      <c r="C915" s="55"/>
      <c r="D915" s="55"/>
    </row>
    <row r="916" ht="14.25" customHeight="1">
      <c r="C916" s="55"/>
      <c r="D916" s="55"/>
    </row>
    <row r="917" ht="14.25" customHeight="1">
      <c r="C917" s="55"/>
      <c r="D917" s="55"/>
    </row>
    <row r="918" ht="14.25" customHeight="1">
      <c r="C918" s="55"/>
      <c r="D918" s="55"/>
    </row>
    <row r="919" ht="14.25" customHeight="1">
      <c r="C919" s="55"/>
      <c r="D919" s="55"/>
    </row>
    <row r="920" ht="14.25" customHeight="1">
      <c r="C920" s="55"/>
      <c r="D920" s="55"/>
    </row>
    <row r="921" ht="14.25" customHeight="1">
      <c r="C921" s="55"/>
      <c r="D921" s="55"/>
    </row>
    <row r="922" ht="14.25" customHeight="1">
      <c r="C922" s="55"/>
      <c r="D922" s="55"/>
    </row>
    <row r="923" ht="14.25" customHeight="1">
      <c r="C923" s="55"/>
      <c r="D923" s="55"/>
    </row>
    <row r="924" ht="14.25" customHeight="1">
      <c r="C924" s="55"/>
      <c r="D924" s="55"/>
    </row>
    <row r="925" ht="14.25" customHeight="1">
      <c r="C925" s="55"/>
      <c r="D925" s="55"/>
    </row>
    <row r="926" ht="14.25" customHeight="1">
      <c r="C926" s="55"/>
      <c r="D926" s="55"/>
    </row>
    <row r="927" ht="14.25" customHeight="1">
      <c r="C927" s="55"/>
      <c r="D927" s="55"/>
    </row>
    <row r="928" ht="14.25" customHeight="1">
      <c r="C928" s="55"/>
      <c r="D928" s="55"/>
    </row>
    <row r="929" ht="14.25" customHeight="1">
      <c r="C929" s="55"/>
      <c r="D929" s="55"/>
    </row>
    <row r="930" ht="14.25" customHeight="1">
      <c r="C930" s="55"/>
      <c r="D930" s="55"/>
    </row>
    <row r="931" ht="14.25" customHeight="1">
      <c r="C931" s="55"/>
      <c r="D931" s="55"/>
    </row>
    <row r="932" ht="14.25" customHeight="1">
      <c r="C932" s="55"/>
      <c r="D932" s="55"/>
    </row>
    <row r="933" ht="14.25" customHeight="1">
      <c r="C933" s="55"/>
      <c r="D933" s="55"/>
    </row>
    <row r="934" ht="14.25" customHeight="1">
      <c r="C934" s="55"/>
      <c r="D934" s="55"/>
    </row>
    <row r="935" ht="14.25" customHeight="1">
      <c r="C935" s="55"/>
      <c r="D935" s="55"/>
    </row>
    <row r="936" ht="14.25" customHeight="1">
      <c r="C936" s="55"/>
      <c r="D936" s="55"/>
    </row>
    <row r="937" ht="14.25" customHeight="1">
      <c r="C937" s="55"/>
      <c r="D937" s="55"/>
    </row>
    <row r="938" ht="14.25" customHeight="1">
      <c r="C938" s="55"/>
      <c r="D938" s="55"/>
    </row>
    <row r="939" ht="14.25" customHeight="1">
      <c r="C939" s="55"/>
      <c r="D939" s="55"/>
    </row>
    <row r="940" ht="14.25" customHeight="1">
      <c r="C940" s="55"/>
      <c r="D940" s="55"/>
    </row>
    <row r="941" ht="14.25" customHeight="1">
      <c r="C941" s="55"/>
      <c r="D941" s="55"/>
    </row>
    <row r="942" ht="14.25" customHeight="1">
      <c r="C942" s="55"/>
      <c r="D942" s="55"/>
    </row>
    <row r="943" ht="14.25" customHeight="1">
      <c r="C943" s="55"/>
      <c r="D943" s="55"/>
    </row>
    <row r="944" ht="14.25" customHeight="1">
      <c r="C944" s="55"/>
      <c r="D944" s="55"/>
    </row>
    <row r="945" ht="14.25" customHeight="1">
      <c r="C945" s="55"/>
      <c r="D945" s="55"/>
    </row>
    <row r="946" ht="14.25" customHeight="1">
      <c r="C946" s="55"/>
      <c r="D946" s="55"/>
    </row>
    <row r="947" ht="14.25" customHeight="1">
      <c r="C947" s="55"/>
      <c r="D947" s="55"/>
    </row>
    <row r="948" ht="14.25" customHeight="1">
      <c r="C948" s="55"/>
      <c r="D948" s="55"/>
    </row>
    <row r="949" ht="14.25" customHeight="1">
      <c r="C949" s="55"/>
      <c r="D949" s="55"/>
    </row>
    <row r="950" ht="14.25" customHeight="1">
      <c r="C950" s="55"/>
      <c r="D950" s="55"/>
    </row>
    <row r="951" ht="14.25" customHeight="1">
      <c r="C951" s="55"/>
      <c r="D951" s="55"/>
    </row>
    <row r="952" ht="14.25" customHeight="1">
      <c r="C952" s="55"/>
      <c r="D952" s="55"/>
    </row>
    <row r="953" ht="14.25" customHeight="1">
      <c r="C953" s="55"/>
      <c r="D953" s="55"/>
    </row>
    <row r="954" ht="14.25" customHeight="1">
      <c r="C954" s="55"/>
      <c r="D954" s="55"/>
    </row>
    <row r="955" ht="14.25" customHeight="1">
      <c r="C955" s="55"/>
      <c r="D955" s="55"/>
    </row>
    <row r="956" ht="14.25" customHeight="1">
      <c r="C956" s="55"/>
      <c r="D956" s="55"/>
    </row>
    <row r="957" ht="14.25" customHeight="1">
      <c r="C957" s="55"/>
      <c r="D957" s="55"/>
    </row>
    <row r="958" ht="14.25" customHeight="1">
      <c r="C958" s="55"/>
      <c r="D958" s="55"/>
    </row>
    <row r="959" ht="14.25" customHeight="1">
      <c r="C959" s="55"/>
      <c r="D959" s="55"/>
    </row>
    <row r="960" ht="14.25" customHeight="1">
      <c r="C960" s="55"/>
      <c r="D960" s="55"/>
    </row>
    <row r="961" ht="14.25" customHeight="1">
      <c r="C961" s="55"/>
      <c r="D961" s="55"/>
    </row>
    <row r="962" ht="14.25" customHeight="1">
      <c r="C962" s="55"/>
      <c r="D962" s="55"/>
    </row>
    <row r="963" ht="14.25" customHeight="1">
      <c r="C963" s="55"/>
      <c r="D963" s="55"/>
    </row>
    <row r="964" ht="14.25" customHeight="1">
      <c r="C964" s="55"/>
      <c r="D964" s="55"/>
    </row>
    <row r="965" ht="14.25" customHeight="1">
      <c r="C965" s="55"/>
      <c r="D965" s="55"/>
    </row>
    <row r="966" ht="14.25" customHeight="1">
      <c r="C966" s="55"/>
      <c r="D966" s="55"/>
    </row>
    <row r="967" ht="14.25" customHeight="1">
      <c r="C967" s="55"/>
      <c r="D967" s="55"/>
    </row>
    <row r="968" ht="14.25" customHeight="1">
      <c r="C968" s="55"/>
      <c r="D968" s="55"/>
    </row>
    <row r="969" ht="14.25" customHeight="1">
      <c r="C969" s="55"/>
      <c r="D969" s="55"/>
    </row>
    <row r="970" ht="14.25" customHeight="1">
      <c r="C970" s="55"/>
      <c r="D970" s="55"/>
    </row>
    <row r="971" ht="14.25" customHeight="1">
      <c r="C971" s="55"/>
      <c r="D971" s="55"/>
    </row>
    <row r="972" ht="14.25" customHeight="1">
      <c r="C972" s="55"/>
      <c r="D972" s="55"/>
    </row>
    <row r="973" ht="14.25" customHeight="1">
      <c r="C973" s="55"/>
      <c r="D973" s="55"/>
    </row>
    <row r="974" ht="14.25" customHeight="1">
      <c r="C974" s="55"/>
      <c r="D974" s="55"/>
    </row>
  </sheetData>
  <autoFilter ref="$A$2:$H$28"/>
  <printOptions/>
  <pageMargins bottom="0.75" footer="0.0" header="0.0" left="0.7" right="0.7" top="0.75"/>
  <pageSetup orientation="landscape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C1" s="55"/>
      <c r="D1" s="55"/>
    </row>
    <row r="2" ht="14.25" customHeight="1">
      <c r="A2" s="66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66" t="s">
        <v>6</v>
      </c>
      <c r="H2" s="66" t="s">
        <v>7</v>
      </c>
      <c r="I2" s="242" t="s">
        <v>8</v>
      </c>
      <c r="K2" s="4"/>
    </row>
    <row r="3" ht="14.25" customHeight="1">
      <c r="A3" s="7" t="s">
        <v>10</v>
      </c>
      <c r="B3" s="123" t="s">
        <v>1144</v>
      </c>
      <c r="C3" s="9"/>
      <c r="D3" s="9" t="s">
        <v>114</v>
      </c>
      <c r="E3" s="10">
        <f>115.6</f>
        <v>115.6</v>
      </c>
      <c r="F3" s="13"/>
      <c r="G3" s="13"/>
      <c r="H3" s="147"/>
      <c r="I3" s="147"/>
      <c r="J3" s="15"/>
      <c r="K3" s="4"/>
    </row>
    <row r="4" ht="14.25" customHeight="1">
      <c r="A4" s="7" t="s">
        <v>16</v>
      </c>
      <c r="B4" s="123" t="s">
        <v>1145</v>
      </c>
      <c r="C4" s="9"/>
      <c r="D4" s="9" t="s">
        <v>114</v>
      </c>
      <c r="E4" s="10">
        <f>53</f>
        <v>53</v>
      </c>
      <c r="F4" s="13"/>
      <c r="G4" s="13"/>
      <c r="H4" s="147"/>
      <c r="I4" s="147"/>
      <c r="J4" s="15"/>
      <c r="K4" s="4"/>
    </row>
    <row r="5" ht="14.25" customHeight="1">
      <c r="A5" s="7" t="s">
        <v>20</v>
      </c>
      <c r="B5" s="123" t="s">
        <v>1147</v>
      </c>
      <c r="C5" s="9"/>
      <c r="D5" s="9" t="s">
        <v>114</v>
      </c>
      <c r="E5" s="10">
        <f>66.8</f>
        <v>66.8</v>
      </c>
      <c r="F5" s="13"/>
      <c r="G5" s="13"/>
      <c r="H5" s="147"/>
      <c r="I5" s="147"/>
      <c r="J5" s="15"/>
      <c r="K5" s="4"/>
    </row>
    <row r="6" ht="14.25" customHeight="1">
      <c r="A6" s="7" t="s">
        <v>25</v>
      </c>
      <c r="B6" s="123" t="s">
        <v>1149</v>
      </c>
      <c r="C6" s="9"/>
      <c r="D6" s="9" t="s">
        <v>114</v>
      </c>
      <c r="E6" s="10">
        <f>38.2</f>
        <v>38.2</v>
      </c>
      <c r="F6" s="13"/>
      <c r="G6" s="13"/>
      <c r="H6" s="13"/>
      <c r="I6" s="147"/>
      <c r="J6" s="15"/>
      <c r="K6" s="5"/>
    </row>
    <row r="7" ht="14.25" customHeight="1">
      <c r="A7" s="7" t="s">
        <v>28</v>
      </c>
      <c r="B7" s="123" t="s">
        <v>1151</v>
      </c>
      <c r="C7" s="9"/>
      <c r="D7" s="9" t="s">
        <v>114</v>
      </c>
      <c r="E7" s="10">
        <f>27.5</f>
        <v>27.5</v>
      </c>
      <c r="F7" s="13"/>
      <c r="G7" s="13"/>
      <c r="H7" s="13"/>
      <c r="I7" s="147"/>
      <c r="J7" s="15"/>
      <c r="K7" s="5"/>
      <c r="P7" s="19"/>
    </row>
    <row r="8" ht="14.25" customHeight="1">
      <c r="A8" s="7" t="s">
        <v>32</v>
      </c>
      <c r="B8" s="123" t="s">
        <v>1150</v>
      </c>
      <c r="C8" s="9"/>
      <c r="D8" s="9" t="s">
        <v>114</v>
      </c>
      <c r="E8" s="10">
        <f>33.4</f>
        <v>33.4</v>
      </c>
      <c r="F8" s="13"/>
      <c r="G8" s="13"/>
      <c r="H8" s="13"/>
      <c r="I8" s="147"/>
      <c r="J8" s="15"/>
      <c r="K8" s="5"/>
      <c r="P8" s="19"/>
    </row>
    <row r="9" ht="14.25" customHeight="1">
      <c r="A9" s="7" t="s">
        <v>34</v>
      </c>
      <c r="B9" s="123" t="s">
        <v>1152</v>
      </c>
      <c r="C9" s="9"/>
      <c r="D9" s="9" t="s">
        <v>114</v>
      </c>
      <c r="E9" s="10">
        <f>61.9</f>
        <v>61.9</v>
      </c>
      <c r="F9" s="13"/>
      <c r="G9" s="13"/>
      <c r="H9" s="13"/>
      <c r="I9" s="147"/>
      <c r="J9" s="15"/>
      <c r="K9" s="5"/>
      <c r="P9" s="19"/>
    </row>
    <row r="10" ht="14.25" customHeight="1">
      <c r="A10" s="7" t="s">
        <v>36</v>
      </c>
      <c r="B10" s="123" t="s">
        <v>1153</v>
      </c>
      <c r="C10" s="9"/>
      <c r="D10" s="9" t="s">
        <v>114</v>
      </c>
      <c r="E10" s="10">
        <f>39.5</f>
        <v>39.5</v>
      </c>
      <c r="F10" s="7"/>
      <c r="G10" s="13"/>
      <c r="H10" s="13"/>
      <c r="I10" s="147"/>
      <c r="J10" s="15"/>
      <c r="K10" s="5"/>
      <c r="P10" s="19"/>
    </row>
    <row r="11" ht="14.25" customHeight="1">
      <c r="A11" s="7" t="s">
        <v>38</v>
      </c>
      <c r="B11" s="123" t="s">
        <v>957</v>
      </c>
      <c r="C11" s="9"/>
      <c r="D11" s="9" t="s">
        <v>114</v>
      </c>
      <c r="E11" s="10">
        <f>48.7</f>
        <v>48.7</v>
      </c>
      <c r="F11" s="7"/>
      <c r="G11" s="13"/>
      <c r="H11" s="13"/>
      <c r="I11" s="147"/>
      <c r="J11" s="15"/>
      <c r="K11" s="5"/>
      <c r="P11" s="19"/>
    </row>
    <row r="12" ht="14.25" customHeight="1">
      <c r="A12" s="7" t="s">
        <v>43</v>
      </c>
      <c r="B12" s="123" t="s">
        <v>302</v>
      </c>
      <c r="C12" s="9"/>
      <c r="D12" s="9" t="s">
        <v>114</v>
      </c>
      <c r="E12" s="10">
        <f>34.9</f>
        <v>34.9</v>
      </c>
      <c r="F12" s="7"/>
      <c r="G12" s="13"/>
      <c r="H12" s="13"/>
      <c r="I12" s="147"/>
      <c r="J12" s="15"/>
      <c r="P12" s="19"/>
    </row>
    <row r="13" ht="14.25" customHeight="1">
      <c r="A13" s="7" t="s">
        <v>46</v>
      </c>
      <c r="B13" s="123" t="s">
        <v>297</v>
      </c>
      <c r="C13" s="9"/>
      <c r="D13" s="9" t="s">
        <v>114</v>
      </c>
      <c r="E13" s="10">
        <f>12.8</f>
        <v>12.8</v>
      </c>
      <c r="F13" s="7"/>
      <c r="G13" s="216"/>
      <c r="H13" s="13"/>
      <c r="I13" s="147"/>
      <c r="J13" s="15"/>
      <c r="P13" s="19"/>
    </row>
    <row r="14" ht="14.25" customHeight="1">
      <c r="A14" s="7" t="s">
        <v>50</v>
      </c>
      <c r="B14" s="123" t="s">
        <v>1154</v>
      </c>
      <c r="C14" s="9"/>
      <c r="D14" s="9" t="s">
        <v>114</v>
      </c>
      <c r="E14" s="10">
        <f>158.9</f>
        <v>158.9</v>
      </c>
      <c r="F14" s="7"/>
      <c r="G14" s="13"/>
      <c r="H14" s="13"/>
      <c r="I14" s="147"/>
      <c r="J14" s="15"/>
    </row>
    <row r="15" ht="14.25" customHeight="1">
      <c r="A15" s="7" t="s">
        <v>52</v>
      </c>
      <c r="B15" s="123" t="s">
        <v>791</v>
      </c>
      <c r="C15" s="9"/>
      <c r="D15" s="9" t="s">
        <v>104</v>
      </c>
      <c r="E15" s="10">
        <f>29.3</f>
        <v>29.3</v>
      </c>
      <c r="F15" s="7"/>
      <c r="G15" s="13"/>
      <c r="H15" s="13"/>
      <c r="I15" s="147"/>
      <c r="J15" s="15"/>
    </row>
    <row r="16" ht="14.25" customHeight="1">
      <c r="A16" s="122" t="s">
        <v>54</v>
      </c>
      <c r="B16" s="123" t="s">
        <v>1146</v>
      </c>
      <c r="C16" s="249"/>
      <c r="D16" s="9" t="s">
        <v>114</v>
      </c>
      <c r="E16" s="124">
        <f>119.2</f>
        <v>119.2</v>
      </c>
      <c r="F16" s="124"/>
      <c r="G16" s="124"/>
      <c r="H16" s="124"/>
      <c r="I16" s="147"/>
    </row>
    <row r="17" ht="14.25" customHeight="1">
      <c r="A17" s="122" t="s">
        <v>56</v>
      </c>
      <c r="B17" s="123" t="s">
        <v>1155</v>
      </c>
      <c r="C17" s="249"/>
      <c r="D17" s="9" t="s">
        <v>114</v>
      </c>
      <c r="E17" s="124">
        <f>32.8</f>
        <v>32.8</v>
      </c>
      <c r="F17" s="124"/>
      <c r="G17" s="124"/>
      <c r="H17" s="124"/>
      <c r="I17" s="250"/>
    </row>
    <row r="18" ht="14.25" customHeight="1">
      <c r="A18" s="122" t="s">
        <v>57</v>
      </c>
      <c r="B18" s="123" t="s">
        <v>984</v>
      </c>
      <c r="C18" s="249"/>
      <c r="D18" s="9" t="s">
        <v>114</v>
      </c>
      <c r="E18" s="124">
        <f>79.4</f>
        <v>79.4</v>
      </c>
      <c r="F18" s="124"/>
      <c r="G18" s="124"/>
      <c r="H18" s="124"/>
      <c r="I18" s="147"/>
    </row>
    <row r="19" ht="14.25" customHeight="1">
      <c r="A19" s="122" t="s">
        <v>60</v>
      </c>
      <c r="B19" s="123" t="s">
        <v>1157</v>
      </c>
      <c r="C19" s="249"/>
      <c r="D19" s="9" t="s">
        <v>104</v>
      </c>
      <c r="E19" s="124">
        <f>124.1</f>
        <v>124.1</v>
      </c>
      <c r="F19" s="124"/>
      <c r="G19" s="124"/>
      <c r="H19" s="124"/>
      <c r="I19" s="250"/>
    </row>
    <row r="20" ht="14.25" customHeight="1">
      <c r="A20" s="122" t="s">
        <v>63</v>
      </c>
      <c r="B20" s="123" t="s">
        <v>987</v>
      </c>
      <c r="C20" s="249"/>
      <c r="D20" s="9" t="s">
        <v>114</v>
      </c>
      <c r="E20" s="124">
        <f t="shared" ref="E20:E21" si="1">64.8</f>
        <v>64.8</v>
      </c>
      <c r="F20" s="124"/>
      <c r="G20" s="124"/>
      <c r="H20" s="124"/>
      <c r="I20" s="147"/>
    </row>
    <row r="21" ht="14.25" customHeight="1">
      <c r="A21" s="122" t="s">
        <v>66</v>
      </c>
      <c r="B21" s="123" t="s">
        <v>327</v>
      </c>
      <c r="C21" s="249"/>
      <c r="D21" s="9" t="s">
        <v>104</v>
      </c>
      <c r="E21" s="124">
        <f t="shared" si="1"/>
        <v>64.8</v>
      </c>
      <c r="F21" s="124"/>
      <c r="G21" s="124"/>
      <c r="H21" s="124"/>
      <c r="I21" s="250"/>
    </row>
    <row r="22" ht="14.25" customHeight="1">
      <c r="A22" s="122" t="s">
        <v>68</v>
      </c>
      <c r="B22" s="123" t="s">
        <v>1148</v>
      </c>
      <c r="C22" s="249"/>
      <c r="D22" s="9" t="s">
        <v>114</v>
      </c>
      <c r="E22" s="124">
        <f>270.2</f>
        <v>270.2</v>
      </c>
      <c r="F22" s="124"/>
      <c r="G22" s="124"/>
      <c r="H22" s="124"/>
      <c r="I22" s="147"/>
    </row>
    <row r="23" ht="14.25" customHeight="1">
      <c r="A23" s="122" t="s">
        <v>70</v>
      </c>
      <c r="B23" s="123" t="s">
        <v>1158</v>
      </c>
      <c r="C23" s="249"/>
      <c r="D23" s="9" t="s">
        <v>114</v>
      </c>
      <c r="E23" s="124">
        <f>133.2</f>
        <v>133.2</v>
      </c>
      <c r="F23" s="124"/>
      <c r="G23" s="124"/>
      <c r="H23" s="124"/>
      <c r="I23" s="250"/>
    </row>
    <row r="24" ht="14.25" customHeight="1">
      <c r="A24" s="122" t="s">
        <v>71</v>
      </c>
      <c r="B24" s="123" t="s">
        <v>1156</v>
      </c>
      <c r="C24" s="249"/>
      <c r="D24" s="9" t="s">
        <v>114</v>
      </c>
      <c r="E24" s="124">
        <f>96.8</f>
        <v>96.8</v>
      </c>
      <c r="F24" s="124"/>
      <c r="G24" s="124"/>
      <c r="H24" s="124"/>
      <c r="I24" s="250"/>
    </row>
    <row r="25" ht="14.25" customHeight="1">
      <c r="A25" s="122" t="s">
        <v>75</v>
      </c>
      <c r="B25" s="123"/>
      <c r="C25" s="249"/>
      <c r="D25" s="122"/>
      <c r="E25" s="124"/>
      <c r="F25" s="124"/>
      <c r="G25" s="124"/>
      <c r="H25" s="124"/>
      <c r="I25" s="250"/>
    </row>
    <row r="26" ht="14.25" customHeight="1">
      <c r="A26" s="122" t="s">
        <v>76</v>
      </c>
      <c r="B26" s="123"/>
      <c r="C26" s="122"/>
      <c r="D26" s="122"/>
      <c r="E26" s="124"/>
      <c r="F26" s="124"/>
      <c r="G26" s="124"/>
      <c r="H26" s="124"/>
      <c r="I26" s="147"/>
    </row>
    <row r="27" ht="14.25" customHeight="1">
      <c r="A27" s="122" t="s">
        <v>380</v>
      </c>
      <c r="B27" s="123"/>
      <c r="C27" s="122"/>
      <c r="D27" s="234"/>
      <c r="E27" s="124"/>
      <c r="F27" s="124"/>
      <c r="G27" s="124"/>
      <c r="H27" s="124"/>
      <c r="I27" s="250"/>
    </row>
    <row r="28" ht="14.25" customHeight="1">
      <c r="A28" s="122"/>
      <c r="B28" s="123"/>
      <c r="C28" s="149"/>
      <c r="D28" s="149"/>
      <c r="E28" s="156">
        <f>SUM(E3:E27)*D31</f>
        <v>2064.018</v>
      </c>
      <c r="F28" s="124"/>
      <c r="G28" s="124"/>
      <c r="H28" s="124"/>
      <c r="I28" s="251"/>
    </row>
    <row r="29" ht="14.25" customHeight="1">
      <c r="C29" s="55"/>
      <c r="D29" s="55"/>
    </row>
    <row r="30" ht="14.25" customHeight="1">
      <c r="C30" s="55"/>
      <c r="D30" s="55"/>
    </row>
    <row r="31" ht="14.25" customHeight="1">
      <c r="B31" s="26" t="s">
        <v>1159</v>
      </c>
      <c r="C31" s="55"/>
      <c r="D31" s="252">
        <v>1.21</v>
      </c>
    </row>
    <row r="32" ht="14.25" customHeight="1">
      <c r="B32" s="28" t="s">
        <v>89</v>
      </c>
      <c r="D32" s="29">
        <v>3.0</v>
      </c>
    </row>
    <row r="33" ht="14.25" customHeight="1">
      <c r="B33" s="28" t="s">
        <v>90</v>
      </c>
      <c r="D33" s="29">
        <v>1.0</v>
      </c>
    </row>
    <row r="34" ht="14.25" customHeight="1">
      <c r="B34" s="28" t="s">
        <v>91</v>
      </c>
      <c r="D34" s="29">
        <v>1.0</v>
      </c>
    </row>
    <row r="35" ht="14.25" customHeight="1">
      <c r="B35" s="28" t="s">
        <v>92</v>
      </c>
      <c r="D35" s="30">
        <f>+D34*D33*D32</f>
        <v>3</v>
      </c>
    </row>
    <row r="36" ht="14.25" customHeight="1">
      <c r="B36" s="28" t="s">
        <v>93</v>
      </c>
      <c r="D36" s="30">
        <f>+D35*3600</f>
        <v>10800</v>
      </c>
    </row>
    <row r="37" ht="14.25" customHeight="1">
      <c r="B37" s="28" t="s">
        <v>4</v>
      </c>
      <c r="D37" s="31">
        <f>E28</f>
        <v>2064.018</v>
      </c>
    </row>
    <row r="38" ht="14.25" customHeight="1">
      <c r="B38" s="28" t="s">
        <v>94</v>
      </c>
      <c r="D38" s="32">
        <f>+D36/D37</f>
        <v>5.232512507</v>
      </c>
      <c r="E38" s="28" t="s">
        <v>95</v>
      </c>
      <c r="F38" s="6">
        <f>D38*0.9</f>
        <v>4.709261256</v>
      </c>
    </row>
    <row r="39" ht="14.25" customHeight="1">
      <c r="B39" s="28"/>
      <c r="D39" s="28"/>
    </row>
    <row r="40" ht="14.25" customHeight="1">
      <c r="B40" s="28" t="s">
        <v>96</v>
      </c>
      <c r="D40" s="28" t="s">
        <v>97</v>
      </c>
    </row>
    <row r="41" ht="14.25" customHeight="1">
      <c r="B41" s="28" t="s">
        <v>98</v>
      </c>
      <c r="D41" s="29">
        <v>105.9</v>
      </c>
    </row>
    <row r="42" ht="14.25" customHeight="1">
      <c r="B42" s="28" t="s">
        <v>99</v>
      </c>
      <c r="D42" s="29">
        <f>D41*D32</f>
        <v>317.7</v>
      </c>
    </row>
    <row r="43" ht="14.25" customHeight="1">
      <c r="B43" s="28" t="s">
        <v>95</v>
      </c>
      <c r="D43" s="33">
        <f>+D36/D42</f>
        <v>33.99433428</v>
      </c>
    </row>
    <row r="44" ht="14.25" customHeight="1">
      <c r="B44" s="28"/>
      <c r="D44" s="28"/>
    </row>
    <row r="45" ht="14.25" customHeight="1">
      <c r="B45" s="28" t="s">
        <v>100</v>
      </c>
      <c r="D45" s="33">
        <f>+D43*0.85</f>
        <v>28.89518414</v>
      </c>
    </row>
    <row r="46" ht="14.25" customHeight="1"/>
    <row r="47" ht="14.25" customHeight="1">
      <c r="C47" s="55"/>
      <c r="D47" s="55"/>
    </row>
    <row r="48" ht="14.25" customHeight="1">
      <c r="C48" s="55"/>
      <c r="D48" s="55"/>
    </row>
    <row r="49" ht="14.25" customHeight="1">
      <c r="C49" s="55"/>
      <c r="D49" s="55"/>
    </row>
    <row r="50" ht="14.25" customHeight="1">
      <c r="C50" s="55"/>
      <c r="D50" s="55"/>
    </row>
    <row r="51" ht="14.25" customHeight="1">
      <c r="C51" s="55"/>
      <c r="D51" s="55"/>
    </row>
    <row r="52" ht="14.25" customHeight="1">
      <c r="C52" s="55"/>
      <c r="D52" s="55"/>
    </row>
    <row r="53" ht="14.25" customHeight="1">
      <c r="C53" s="55"/>
      <c r="D53" s="55"/>
    </row>
    <row r="54" ht="14.25" customHeight="1">
      <c r="C54" s="55"/>
      <c r="D54" s="55"/>
    </row>
    <row r="55" ht="14.25" customHeight="1">
      <c r="C55" s="55"/>
      <c r="D55" s="55"/>
    </row>
    <row r="56" ht="14.25" customHeight="1">
      <c r="C56" s="55"/>
      <c r="D56" s="55"/>
    </row>
    <row r="57" ht="14.25" customHeight="1">
      <c r="C57" s="55"/>
      <c r="D57" s="55"/>
    </row>
    <row r="58" ht="14.25" customHeight="1">
      <c r="C58" s="55"/>
      <c r="D58" s="55"/>
    </row>
    <row r="59" ht="14.25" customHeight="1">
      <c r="C59" s="55"/>
      <c r="D59" s="55"/>
    </row>
    <row r="60" ht="14.25" customHeight="1">
      <c r="C60" s="55"/>
      <c r="D60" s="55"/>
    </row>
    <row r="61" ht="14.25" customHeight="1">
      <c r="C61" s="55"/>
      <c r="D61" s="55"/>
    </row>
    <row r="62" ht="14.25" customHeight="1">
      <c r="C62" s="55"/>
      <c r="D62" s="55"/>
    </row>
    <row r="63" ht="14.25" customHeight="1">
      <c r="C63" s="55"/>
      <c r="D63" s="55"/>
    </row>
    <row r="64" ht="14.25" customHeight="1">
      <c r="C64" s="55"/>
      <c r="D64" s="55"/>
    </row>
    <row r="65" ht="14.25" customHeight="1">
      <c r="C65" s="55"/>
      <c r="D65" s="55"/>
    </row>
    <row r="66" ht="14.25" customHeight="1">
      <c r="C66" s="55"/>
      <c r="D66" s="55"/>
    </row>
    <row r="67" ht="14.25" customHeight="1">
      <c r="C67" s="55"/>
      <c r="D67" s="55"/>
    </row>
    <row r="68" ht="14.25" customHeight="1">
      <c r="C68" s="55"/>
      <c r="D68" s="55"/>
    </row>
    <row r="69" ht="14.25" customHeight="1">
      <c r="C69" s="55"/>
      <c r="D69" s="55"/>
    </row>
    <row r="70" ht="14.25" customHeight="1">
      <c r="C70" s="55"/>
      <c r="D70" s="55"/>
    </row>
    <row r="71" ht="14.25" customHeight="1">
      <c r="C71" s="55"/>
      <c r="D71" s="55"/>
    </row>
    <row r="72" ht="14.25" customHeight="1">
      <c r="C72" s="55"/>
      <c r="D72" s="55"/>
    </row>
    <row r="73" ht="14.25" customHeight="1">
      <c r="C73" s="55"/>
      <c r="D73" s="55"/>
    </row>
    <row r="74" ht="14.25" customHeight="1">
      <c r="C74" s="55"/>
      <c r="D74" s="55"/>
    </row>
    <row r="75" ht="14.25" customHeight="1">
      <c r="C75" s="55"/>
      <c r="D75" s="55"/>
    </row>
    <row r="76" ht="14.25" customHeight="1">
      <c r="C76" s="55"/>
      <c r="D76" s="55"/>
    </row>
    <row r="77" ht="14.25" customHeight="1">
      <c r="C77" s="55"/>
      <c r="D77" s="55"/>
    </row>
    <row r="78" ht="14.25" customHeight="1">
      <c r="C78" s="55"/>
      <c r="D78" s="55"/>
    </row>
    <row r="79" ht="14.25" customHeight="1">
      <c r="C79" s="55"/>
      <c r="D79" s="55"/>
    </row>
    <row r="80" ht="14.25" customHeight="1">
      <c r="C80" s="55"/>
      <c r="D80" s="55"/>
    </row>
    <row r="81" ht="14.25" customHeight="1">
      <c r="C81" s="55"/>
      <c r="D81" s="55"/>
    </row>
    <row r="82" ht="14.25" customHeight="1">
      <c r="C82" s="55"/>
      <c r="D82" s="55"/>
    </row>
    <row r="83" ht="14.25" customHeight="1">
      <c r="C83" s="55"/>
      <c r="D83" s="55"/>
    </row>
    <row r="84" ht="14.25" customHeight="1">
      <c r="C84" s="55"/>
      <c r="D84" s="55"/>
    </row>
    <row r="85" ht="14.25" customHeight="1">
      <c r="C85" s="55"/>
      <c r="D85" s="55"/>
    </row>
    <row r="86" ht="14.25" customHeight="1">
      <c r="C86" s="55"/>
      <c r="D86" s="55"/>
    </row>
    <row r="87" ht="14.25" customHeight="1">
      <c r="C87" s="55"/>
      <c r="D87" s="55"/>
    </row>
    <row r="88" ht="14.25" customHeight="1">
      <c r="C88" s="55"/>
      <c r="D88" s="55"/>
    </row>
    <row r="89" ht="14.25" customHeight="1">
      <c r="C89" s="55"/>
      <c r="D89" s="55"/>
    </row>
    <row r="90" ht="14.25" customHeight="1">
      <c r="C90" s="55"/>
      <c r="D90" s="55"/>
    </row>
    <row r="91" ht="14.25" customHeight="1">
      <c r="C91" s="55"/>
      <c r="D91" s="55"/>
    </row>
    <row r="92" ht="14.25" customHeight="1">
      <c r="C92" s="55"/>
      <c r="D92" s="55"/>
    </row>
    <row r="93" ht="14.25" customHeight="1">
      <c r="C93" s="55"/>
      <c r="D93" s="55"/>
    </row>
    <row r="94" ht="14.25" customHeight="1">
      <c r="C94" s="55"/>
      <c r="D94" s="55"/>
    </row>
    <row r="95" ht="14.25" customHeight="1">
      <c r="C95" s="55"/>
      <c r="D95" s="55"/>
    </row>
    <row r="96" ht="14.25" customHeight="1">
      <c r="C96" s="55"/>
      <c r="D96" s="55"/>
    </row>
    <row r="97" ht="14.25" customHeight="1">
      <c r="C97" s="55"/>
      <c r="D97" s="55"/>
    </row>
    <row r="98" ht="14.25" customHeight="1">
      <c r="C98" s="55"/>
      <c r="D98" s="55"/>
    </row>
    <row r="99" ht="14.25" customHeight="1">
      <c r="C99" s="55"/>
      <c r="D99" s="55"/>
    </row>
    <row r="100" ht="14.25" customHeight="1">
      <c r="C100" s="55"/>
      <c r="D100" s="55"/>
    </row>
    <row r="101" ht="14.25" customHeight="1">
      <c r="C101" s="55"/>
      <c r="D101" s="55"/>
    </row>
    <row r="102" ht="14.25" customHeight="1">
      <c r="C102" s="55"/>
      <c r="D102" s="55"/>
    </row>
    <row r="103" ht="14.25" customHeight="1">
      <c r="C103" s="55"/>
      <c r="D103" s="55"/>
    </row>
    <row r="104" ht="14.25" customHeight="1">
      <c r="C104" s="55"/>
      <c r="D104" s="55"/>
    </row>
    <row r="105" ht="14.25" customHeight="1">
      <c r="C105" s="55"/>
      <c r="D105" s="55"/>
    </row>
    <row r="106" ht="14.25" customHeight="1">
      <c r="C106" s="55"/>
      <c r="D106" s="55"/>
    </row>
    <row r="107" ht="14.25" customHeight="1">
      <c r="C107" s="55"/>
      <c r="D107" s="55"/>
    </row>
    <row r="108" ht="14.25" customHeight="1">
      <c r="C108" s="55"/>
      <c r="D108" s="55"/>
    </row>
    <row r="109" ht="14.25" customHeight="1">
      <c r="C109" s="55"/>
      <c r="D109" s="55"/>
    </row>
    <row r="110" ht="14.25" customHeight="1">
      <c r="C110" s="55"/>
      <c r="D110" s="55"/>
    </row>
    <row r="111" ht="14.25" customHeight="1">
      <c r="C111" s="55"/>
      <c r="D111" s="55"/>
    </row>
    <row r="112" ht="14.25" customHeight="1">
      <c r="C112" s="55"/>
      <c r="D112" s="55"/>
    </row>
    <row r="113" ht="14.25" customHeight="1">
      <c r="C113" s="55"/>
      <c r="D113" s="55"/>
    </row>
    <row r="114" ht="14.25" customHeight="1">
      <c r="C114" s="55"/>
      <c r="D114" s="55"/>
    </row>
    <row r="115" ht="14.25" customHeight="1">
      <c r="C115" s="55"/>
      <c r="D115" s="55"/>
    </row>
    <row r="116" ht="14.25" customHeight="1">
      <c r="C116" s="55"/>
      <c r="D116" s="55"/>
    </row>
    <row r="117" ht="14.25" customHeight="1">
      <c r="C117" s="55"/>
      <c r="D117" s="55"/>
    </row>
    <row r="118" ht="14.25" customHeight="1">
      <c r="C118" s="55"/>
      <c r="D118" s="55"/>
    </row>
    <row r="119" ht="14.25" customHeight="1">
      <c r="C119" s="55"/>
      <c r="D119" s="55"/>
    </row>
    <row r="120" ht="14.25" customHeight="1">
      <c r="C120" s="55"/>
      <c r="D120" s="55"/>
    </row>
    <row r="121" ht="14.25" customHeight="1">
      <c r="C121" s="55"/>
      <c r="D121" s="55"/>
    </row>
    <row r="122" ht="14.25" customHeight="1">
      <c r="C122" s="55"/>
      <c r="D122" s="55"/>
    </row>
    <row r="123" ht="14.25" customHeight="1">
      <c r="C123" s="55"/>
      <c r="D123" s="55"/>
    </row>
    <row r="124" ht="14.25" customHeight="1">
      <c r="C124" s="55"/>
      <c r="D124" s="55"/>
    </row>
    <row r="125" ht="14.25" customHeight="1">
      <c r="C125" s="55"/>
      <c r="D125" s="55"/>
    </row>
    <row r="126" ht="14.25" customHeight="1">
      <c r="C126" s="55"/>
      <c r="D126" s="55"/>
    </row>
    <row r="127" ht="14.25" customHeight="1">
      <c r="C127" s="55"/>
      <c r="D127" s="55"/>
    </row>
    <row r="128" ht="14.25" customHeight="1">
      <c r="C128" s="55"/>
      <c r="D128" s="55"/>
    </row>
    <row r="129" ht="14.25" customHeight="1">
      <c r="C129" s="55"/>
      <c r="D129" s="55"/>
    </row>
    <row r="130" ht="14.25" customHeight="1">
      <c r="C130" s="55"/>
      <c r="D130" s="55"/>
    </row>
    <row r="131" ht="14.25" customHeight="1">
      <c r="C131" s="55"/>
      <c r="D131" s="55"/>
    </row>
    <row r="132" ht="14.25" customHeight="1">
      <c r="C132" s="55"/>
      <c r="D132" s="55"/>
    </row>
    <row r="133" ht="14.25" customHeight="1">
      <c r="C133" s="55"/>
      <c r="D133" s="55"/>
    </row>
    <row r="134" ht="14.25" customHeight="1">
      <c r="C134" s="55"/>
      <c r="D134" s="55"/>
    </row>
    <row r="135" ht="14.25" customHeight="1">
      <c r="C135" s="55"/>
      <c r="D135" s="55"/>
    </row>
    <row r="136" ht="14.25" customHeight="1">
      <c r="C136" s="55"/>
      <c r="D136" s="55"/>
    </row>
    <row r="137" ht="14.25" customHeight="1">
      <c r="C137" s="55"/>
      <c r="D137" s="55"/>
    </row>
    <row r="138" ht="14.25" customHeight="1">
      <c r="C138" s="55"/>
      <c r="D138" s="55"/>
    </row>
    <row r="139" ht="14.25" customHeight="1">
      <c r="C139" s="55"/>
      <c r="D139" s="55"/>
    </row>
    <row r="140" ht="14.25" customHeight="1">
      <c r="C140" s="55"/>
      <c r="D140" s="55"/>
    </row>
    <row r="141" ht="14.25" customHeight="1">
      <c r="C141" s="55"/>
      <c r="D141" s="55"/>
    </row>
    <row r="142" ht="14.25" customHeight="1">
      <c r="C142" s="55"/>
      <c r="D142" s="55"/>
    </row>
    <row r="143" ht="14.25" customHeight="1">
      <c r="C143" s="55"/>
      <c r="D143" s="55"/>
    </row>
    <row r="144" ht="14.25" customHeight="1">
      <c r="C144" s="55"/>
      <c r="D144" s="55"/>
    </row>
    <row r="145" ht="14.25" customHeight="1">
      <c r="C145" s="55"/>
      <c r="D145" s="55"/>
    </row>
    <row r="146" ht="14.25" customHeight="1">
      <c r="C146" s="55"/>
      <c r="D146" s="55"/>
    </row>
    <row r="147" ht="14.25" customHeight="1">
      <c r="C147" s="55"/>
      <c r="D147" s="55"/>
    </row>
    <row r="148" ht="14.25" customHeight="1">
      <c r="C148" s="55"/>
      <c r="D148" s="55"/>
    </row>
    <row r="149" ht="14.25" customHeight="1">
      <c r="C149" s="55"/>
      <c r="D149" s="55"/>
    </row>
    <row r="150" ht="14.25" customHeight="1">
      <c r="C150" s="55"/>
      <c r="D150" s="55"/>
    </row>
    <row r="151" ht="14.25" customHeight="1">
      <c r="C151" s="55"/>
      <c r="D151" s="55"/>
    </row>
    <row r="152" ht="14.25" customHeight="1">
      <c r="C152" s="55"/>
      <c r="D152" s="55"/>
    </row>
    <row r="153" ht="14.25" customHeight="1">
      <c r="C153" s="55"/>
      <c r="D153" s="55"/>
    </row>
    <row r="154" ht="14.25" customHeight="1">
      <c r="C154" s="55"/>
      <c r="D154" s="55"/>
    </row>
    <row r="155" ht="14.25" customHeight="1">
      <c r="C155" s="55"/>
      <c r="D155" s="55"/>
    </row>
    <row r="156" ht="14.25" customHeight="1">
      <c r="C156" s="55"/>
      <c r="D156" s="55"/>
    </row>
    <row r="157" ht="14.25" customHeight="1">
      <c r="C157" s="55"/>
      <c r="D157" s="55"/>
    </row>
    <row r="158" ht="14.25" customHeight="1">
      <c r="C158" s="55"/>
      <c r="D158" s="55"/>
    </row>
    <row r="159" ht="14.25" customHeight="1">
      <c r="C159" s="55"/>
      <c r="D159" s="55"/>
    </row>
    <row r="160" ht="14.25" customHeight="1">
      <c r="C160" s="55"/>
      <c r="D160" s="55"/>
    </row>
    <row r="161" ht="14.25" customHeight="1">
      <c r="C161" s="55"/>
      <c r="D161" s="55"/>
    </row>
    <row r="162" ht="14.25" customHeight="1">
      <c r="C162" s="55"/>
      <c r="D162" s="55"/>
    </row>
    <row r="163" ht="14.25" customHeight="1">
      <c r="C163" s="55"/>
      <c r="D163" s="55"/>
    </row>
    <row r="164" ht="14.25" customHeight="1">
      <c r="C164" s="55"/>
      <c r="D164" s="55"/>
    </row>
    <row r="165" ht="14.25" customHeight="1">
      <c r="C165" s="55"/>
      <c r="D165" s="55"/>
    </row>
    <row r="166" ht="14.25" customHeight="1">
      <c r="C166" s="55"/>
      <c r="D166" s="55"/>
    </row>
    <row r="167" ht="14.25" customHeight="1">
      <c r="C167" s="55"/>
      <c r="D167" s="55"/>
    </row>
    <row r="168" ht="14.25" customHeight="1">
      <c r="C168" s="55"/>
      <c r="D168" s="55"/>
    </row>
    <row r="169" ht="14.25" customHeight="1">
      <c r="C169" s="55"/>
      <c r="D169" s="55"/>
    </row>
    <row r="170" ht="14.25" customHeight="1">
      <c r="C170" s="55"/>
      <c r="D170" s="55"/>
    </row>
    <row r="171" ht="14.25" customHeight="1">
      <c r="C171" s="55"/>
      <c r="D171" s="55"/>
    </row>
    <row r="172" ht="14.25" customHeight="1">
      <c r="C172" s="55"/>
      <c r="D172" s="55"/>
    </row>
    <row r="173" ht="14.25" customHeight="1">
      <c r="C173" s="55"/>
      <c r="D173" s="55"/>
    </row>
    <row r="174" ht="14.25" customHeight="1">
      <c r="C174" s="55"/>
      <c r="D174" s="55"/>
    </row>
    <row r="175" ht="14.25" customHeight="1">
      <c r="C175" s="55"/>
      <c r="D175" s="55"/>
    </row>
    <row r="176" ht="14.25" customHeight="1">
      <c r="C176" s="55"/>
      <c r="D176" s="55"/>
    </row>
    <row r="177" ht="14.25" customHeight="1">
      <c r="C177" s="55"/>
      <c r="D177" s="55"/>
    </row>
    <row r="178" ht="14.25" customHeight="1">
      <c r="C178" s="55"/>
      <c r="D178" s="55"/>
    </row>
    <row r="179" ht="14.25" customHeight="1">
      <c r="C179" s="55"/>
      <c r="D179" s="55"/>
    </row>
    <row r="180" ht="14.25" customHeight="1">
      <c r="C180" s="55"/>
      <c r="D180" s="55"/>
    </row>
    <row r="181" ht="14.25" customHeight="1">
      <c r="C181" s="55"/>
      <c r="D181" s="55"/>
    </row>
    <row r="182" ht="14.25" customHeight="1">
      <c r="C182" s="55"/>
      <c r="D182" s="55"/>
    </row>
    <row r="183" ht="14.25" customHeight="1">
      <c r="C183" s="55"/>
      <c r="D183" s="55"/>
    </row>
    <row r="184" ht="14.25" customHeight="1">
      <c r="C184" s="55"/>
      <c r="D184" s="55"/>
    </row>
    <row r="185" ht="14.25" customHeight="1">
      <c r="C185" s="55"/>
      <c r="D185" s="55"/>
    </row>
    <row r="186" ht="14.25" customHeight="1">
      <c r="C186" s="55"/>
      <c r="D186" s="55"/>
    </row>
    <row r="187" ht="14.25" customHeight="1">
      <c r="C187" s="55"/>
      <c r="D187" s="55"/>
    </row>
    <row r="188" ht="14.25" customHeight="1">
      <c r="C188" s="55"/>
      <c r="D188" s="55"/>
    </row>
    <row r="189" ht="14.25" customHeight="1">
      <c r="C189" s="55"/>
      <c r="D189" s="55"/>
    </row>
    <row r="190" ht="14.25" customHeight="1">
      <c r="C190" s="55"/>
      <c r="D190" s="55"/>
    </row>
    <row r="191" ht="14.25" customHeight="1">
      <c r="C191" s="55"/>
      <c r="D191" s="55"/>
    </row>
    <row r="192" ht="14.25" customHeight="1">
      <c r="C192" s="55"/>
      <c r="D192" s="55"/>
    </row>
    <row r="193" ht="14.25" customHeight="1">
      <c r="C193" s="55"/>
      <c r="D193" s="55"/>
    </row>
    <row r="194" ht="14.25" customHeight="1">
      <c r="C194" s="55"/>
      <c r="D194" s="55"/>
    </row>
    <row r="195" ht="14.25" customHeight="1">
      <c r="C195" s="55"/>
      <c r="D195" s="55"/>
    </row>
    <row r="196" ht="14.25" customHeight="1">
      <c r="C196" s="55"/>
      <c r="D196" s="55"/>
    </row>
    <row r="197" ht="14.25" customHeight="1">
      <c r="C197" s="55"/>
      <c r="D197" s="55"/>
    </row>
    <row r="198" ht="14.25" customHeight="1">
      <c r="C198" s="55"/>
      <c r="D198" s="55"/>
    </row>
    <row r="199" ht="14.25" customHeight="1">
      <c r="C199" s="55"/>
      <c r="D199" s="55"/>
    </row>
    <row r="200" ht="14.25" customHeight="1">
      <c r="C200" s="55"/>
      <c r="D200" s="55"/>
    </row>
    <row r="201" ht="14.25" customHeight="1">
      <c r="C201" s="55"/>
      <c r="D201" s="55"/>
    </row>
    <row r="202" ht="14.25" customHeight="1">
      <c r="C202" s="55"/>
      <c r="D202" s="55"/>
    </row>
    <row r="203" ht="14.25" customHeight="1">
      <c r="C203" s="55"/>
      <c r="D203" s="55"/>
    </row>
    <row r="204" ht="14.25" customHeight="1">
      <c r="C204" s="55"/>
      <c r="D204" s="55"/>
    </row>
    <row r="205" ht="14.25" customHeight="1">
      <c r="C205" s="55"/>
      <c r="D205" s="55"/>
    </row>
    <row r="206" ht="14.25" customHeight="1">
      <c r="C206" s="55"/>
      <c r="D206" s="55"/>
    </row>
    <row r="207" ht="14.25" customHeight="1">
      <c r="C207" s="55"/>
      <c r="D207" s="55"/>
    </row>
    <row r="208" ht="14.25" customHeight="1">
      <c r="C208" s="55"/>
      <c r="D208" s="55"/>
    </row>
    <row r="209" ht="14.25" customHeight="1">
      <c r="C209" s="55"/>
      <c r="D209" s="55"/>
    </row>
    <row r="210" ht="14.25" customHeight="1">
      <c r="C210" s="55"/>
      <c r="D210" s="55"/>
    </row>
    <row r="211" ht="14.25" customHeight="1">
      <c r="C211" s="55"/>
      <c r="D211" s="55"/>
    </row>
    <row r="212" ht="14.25" customHeight="1">
      <c r="C212" s="55"/>
      <c r="D212" s="55"/>
    </row>
    <row r="213" ht="14.25" customHeight="1">
      <c r="C213" s="55"/>
      <c r="D213" s="55"/>
    </row>
    <row r="214" ht="14.25" customHeight="1">
      <c r="C214" s="55"/>
      <c r="D214" s="55"/>
    </row>
    <row r="215" ht="14.25" customHeight="1">
      <c r="C215" s="55"/>
      <c r="D215" s="55"/>
    </row>
    <row r="216" ht="14.25" customHeight="1">
      <c r="C216" s="55"/>
      <c r="D216" s="55"/>
    </row>
    <row r="217" ht="14.25" customHeight="1">
      <c r="C217" s="55"/>
      <c r="D217" s="55"/>
    </row>
    <row r="218" ht="14.25" customHeight="1">
      <c r="C218" s="55"/>
      <c r="D218" s="55"/>
    </row>
    <row r="219" ht="14.25" customHeight="1">
      <c r="C219" s="55"/>
      <c r="D219" s="55"/>
    </row>
    <row r="220" ht="14.25" customHeight="1">
      <c r="C220" s="55"/>
      <c r="D220" s="55"/>
    </row>
    <row r="221" ht="14.25" customHeight="1">
      <c r="C221" s="55"/>
      <c r="D221" s="55"/>
    </row>
    <row r="222" ht="14.25" customHeight="1">
      <c r="C222" s="55"/>
      <c r="D222" s="55"/>
    </row>
    <row r="223" ht="14.25" customHeight="1">
      <c r="C223" s="55"/>
      <c r="D223" s="55"/>
    </row>
    <row r="224" ht="14.25" customHeight="1">
      <c r="C224" s="55"/>
      <c r="D224" s="55"/>
    </row>
    <row r="225" ht="14.25" customHeight="1">
      <c r="C225" s="55"/>
      <c r="D225" s="55"/>
    </row>
    <row r="226" ht="14.25" customHeight="1">
      <c r="C226" s="55"/>
      <c r="D226" s="55"/>
    </row>
    <row r="227" ht="14.25" customHeight="1">
      <c r="C227" s="55"/>
      <c r="D227" s="55"/>
    </row>
    <row r="228" ht="14.25" customHeight="1">
      <c r="C228" s="55"/>
      <c r="D228" s="55"/>
    </row>
    <row r="229" ht="14.25" customHeight="1">
      <c r="C229" s="55"/>
      <c r="D229" s="55"/>
    </row>
    <row r="230" ht="14.25" customHeight="1">
      <c r="C230" s="55"/>
      <c r="D230" s="55"/>
    </row>
    <row r="231" ht="14.25" customHeight="1">
      <c r="C231" s="55"/>
      <c r="D231" s="55"/>
    </row>
    <row r="232" ht="14.25" customHeight="1">
      <c r="C232" s="55"/>
      <c r="D232" s="55"/>
    </row>
    <row r="233" ht="14.25" customHeight="1">
      <c r="C233" s="55"/>
      <c r="D233" s="55"/>
    </row>
    <row r="234" ht="14.25" customHeight="1">
      <c r="C234" s="55"/>
      <c r="D234" s="55"/>
    </row>
    <row r="235" ht="14.25" customHeight="1">
      <c r="C235" s="55"/>
      <c r="D235" s="55"/>
    </row>
    <row r="236" ht="14.25" customHeight="1">
      <c r="C236" s="55"/>
      <c r="D236" s="55"/>
    </row>
    <row r="237" ht="14.25" customHeight="1">
      <c r="C237" s="55"/>
      <c r="D237" s="55"/>
    </row>
    <row r="238" ht="14.25" customHeight="1">
      <c r="C238" s="55"/>
      <c r="D238" s="55"/>
    </row>
    <row r="239" ht="14.25" customHeight="1">
      <c r="C239" s="55"/>
      <c r="D239" s="55"/>
    </row>
    <row r="240" ht="14.25" customHeight="1">
      <c r="C240" s="55"/>
      <c r="D240" s="55"/>
    </row>
    <row r="241" ht="14.25" customHeight="1">
      <c r="C241" s="55"/>
      <c r="D241" s="55"/>
    </row>
    <row r="242" ht="14.25" customHeight="1">
      <c r="C242" s="55"/>
      <c r="D242" s="55"/>
    </row>
    <row r="243" ht="14.25" customHeight="1">
      <c r="C243" s="55"/>
      <c r="D243" s="55"/>
    </row>
    <row r="244" ht="14.25" customHeight="1">
      <c r="C244" s="55"/>
      <c r="D244" s="55"/>
    </row>
    <row r="245" ht="14.25" customHeight="1">
      <c r="C245" s="55"/>
      <c r="D245" s="55"/>
    </row>
    <row r="246" ht="14.25" customHeight="1">
      <c r="C246" s="55"/>
      <c r="D246" s="55"/>
    </row>
    <row r="247" ht="14.25" customHeight="1">
      <c r="C247" s="55"/>
      <c r="D247" s="55"/>
    </row>
    <row r="248" ht="14.25" customHeight="1">
      <c r="C248" s="55"/>
      <c r="D248" s="55"/>
    </row>
    <row r="249" ht="14.25" customHeight="1">
      <c r="C249" s="55"/>
      <c r="D249" s="55"/>
    </row>
    <row r="250" ht="14.25" customHeight="1">
      <c r="C250" s="55"/>
      <c r="D250" s="55"/>
    </row>
    <row r="251" ht="14.25" customHeight="1">
      <c r="C251" s="55"/>
      <c r="D251" s="55"/>
    </row>
    <row r="252" ht="14.25" customHeight="1">
      <c r="C252" s="55"/>
      <c r="D252" s="55"/>
    </row>
    <row r="253" ht="14.25" customHeight="1">
      <c r="C253" s="55"/>
      <c r="D253" s="55"/>
    </row>
    <row r="254" ht="14.25" customHeight="1">
      <c r="C254" s="55"/>
      <c r="D254" s="55"/>
    </row>
    <row r="255" ht="14.25" customHeight="1">
      <c r="C255" s="55"/>
      <c r="D255" s="55"/>
    </row>
    <row r="256" ht="14.25" customHeight="1">
      <c r="C256" s="55"/>
      <c r="D256" s="55"/>
    </row>
    <row r="257" ht="14.25" customHeight="1">
      <c r="C257" s="55"/>
      <c r="D257" s="55"/>
    </row>
    <row r="258" ht="14.25" customHeight="1">
      <c r="C258" s="55"/>
      <c r="D258" s="55"/>
    </row>
    <row r="259" ht="14.25" customHeight="1">
      <c r="C259" s="55"/>
      <c r="D259" s="55"/>
    </row>
    <row r="260" ht="14.25" customHeight="1">
      <c r="C260" s="55"/>
      <c r="D260" s="55"/>
    </row>
    <row r="261" ht="14.25" customHeight="1">
      <c r="C261" s="55"/>
      <c r="D261" s="55"/>
    </row>
    <row r="262" ht="14.25" customHeight="1">
      <c r="C262" s="55"/>
      <c r="D262" s="55"/>
    </row>
    <row r="263" ht="14.25" customHeight="1">
      <c r="C263" s="55"/>
      <c r="D263" s="55"/>
    </row>
    <row r="264" ht="14.25" customHeight="1">
      <c r="C264" s="55"/>
      <c r="D264" s="55"/>
    </row>
    <row r="265" ht="14.25" customHeight="1">
      <c r="C265" s="55"/>
      <c r="D265" s="55"/>
    </row>
    <row r="266" ht="14.25" customHeight="1">
      <c r="C266" s="55"/>
      <c r="D266" s="55"/>
    </row>
    <row r="267" ht="14.25" customHeight="1">
      <c r="C267" s="55"/>
      <c r="D267" s="55"/>
    </row>
    <row r="268" ht="14.25" customHeight="1">
      <c r="C268" s="55"/>
      <c r="D268" s="55"/>
    </row>
    <row r="269" ht="14.25" customHeight="1">
      <c r="C269" s="55"/>
      <c r="D269" s="55"/>
    </row>
    <row r="270" ht="14.25" customHeight="1">
      <c r="C270" s="55"/>
      <c r="D270" s="55"/>
    </row>
    <row r="271" ht="14.25" customHeight="1">
      <c r="C271" s="55"/>
      <c r="D271" s="55"/>
    </row>
    <row r="272" ht="14.25" customHeight="1">
      <c r="C272" s="55"/>
      <c r="D272" s="55"/>
    </row>
    <row r="273" ht="14.25" customHeight="1">
      <c r="C273" s="55"/>
      <c r="D273" s="55"/>
    </row>
    <row r="274" ht="14.25" customHeight="1">
      <c r="C274" s="55"/>
      <c r="D274" s="55"/>
    </row>
    <row r="275" ht="14.25" customHeight="1">
      <c r="C275" s="55"/>
      <c r="D275" s="55"/>
    </row>
    <row r="276" ht="14.25" customHeight="1">
      <c r="C276" s="55"/>
      <c r="D276" s="55"/>
    </row>
    <row r="277" ht="14.25" customHeight="1">
      <c r="C277" s="55"/>
      <c r="D277" s="55"/>
    </row>
    <row r="278" ht="14.25" customHeight="1">
      <c r="C278" s="55"/>
      <c r="D278" s="55"/>
    </row>
    <row r="279" ht="14.25" customHeight="1">
      <c r="C279" s="55"/>
      <c r="D279" s="55"/>
    </row>
    <row r="280" ht="14.25" customHeight="1">
      <c r="C280" s="55"/>
      <c r="D280" s="55"/>
    </row>
    <row r="281" ht="14.25" customHeight="1">
      <c r="C281" s="55"/>
      <c r="D281" s="55"/>
    </row>
    <row r="282" ht="14.25" customHeight="1">
      <c r="C282" s="55"/>
      <c r="D282" s="55"/>
    </row>
    <row r="283" ht="14.25" customHeight="1">
      <c r="C283" s="55"/>
      <c r="D283" s="55"/>
    </row>
    <row r="284" ht="14.25" customHeight="1">
      <c r="C284" s="55"/>
      <c r="D284" s="55"/>
    </row>
    <row r="285" ht="14.25" customHeight="1">
      <c r="C285" s="55"/>
      <c r="D285" s="55"/>
    </row>
    <row r="286" ht="14.25" customHeight="1">
      <c r="C286" s="55"/>
      <c r="D286" s="55"/>
    </row>
    <row r="287" ht="14.25" customHeight="1">
      <c r="C287" s="55"/>
      <c r="D287" s="55"/>
    </row>
    <row r="288" ht="14.25" customHeight="1">
      <c r="C288" s="55"/>
      <c r="D288" s="55"/>
    </row>
    <row r="289" ht="14.25" customHeight="1">
      <c r="C289" s="55"/>
      <c r="D289" s="55"/>
    </row>
    <row r="290" ht="14.25" customHeight="1">
      <c r="C290" s="55"/>
      <c r="D290" s="55"/>
    </row>
    <row r="291" ht="14.25" customHeight="1">
      <c r="C291" s="55"/>
      <c r="D291" s="55"/>
    </row>
    <row r="292" ht="14.25" customHeight="1">
      <c r="C292" s="55"/>
      <c r="D292" s="55"/>
    </row>
    <row r="293" ht="14.25" customHeight="1">
      <c r="C293" s="55"/>
      <c r="D293" s="55"/>
    </row>
    <row r="294" ht="14.25" customHeight="1">
      <c r="C294" s="55"/>
      <c r="D294" s="55"/>
    </row>
    <row r="295" ht="14.25" customHeight="1">
      <c r="C295" s="55"/>
      <c r="D295" s="55"/>
    </row>
    <row r="296" ht="14.25" customHeight="1">
      <c r="C296" s="55"/>
      <c r="D296" s="55"/>
    </row>
    <row r="297" ht="14.25" customHeight="1">
      <c r="C297" s="55"/>
      <c r="D297" s="55"/>
    </row>
    <row r="298" ht="14.25" customHeight="1">
      <c r="C298" s="55"/>
      <c r="D298" s="55"/>
    </row>
    <row r="299" ht="14.25" customHeight="1">
      <c r="C299" s="55"/>
      <c r="D299" s="55"/>
    </row>
    <row r="300" ht="14.25" customHeight="1">
      <c r="C300" s="55"/>
      <c r="D300" s="55"/>
    </row>
    <row r="301" ht="14.25" customHeight="1">
      <c r="C301" s="55"/>
      <c r="D301" s="55"/>
    </row>
    <row r="302" ht="14.25" customHeight="1">
      <c r="C302" s="55"/>
      <c r="D302" s="55"/>
    </row>
    <row r="303" ht="14.25" customHeight="1">
      <c r="C303" s="55"/>
      <c r="D303" s="55"/>
    </row>
    <row r="304" ht="14.25" customHeight="1">
      <c r="C304" s="55"/>
      <c r="D304" s="55"/>
    </row>
    <row r="305" ht="14.25" customHeight="1">
      <c r="C305" s="55"/>
      <c r="D305" s="55"/>
    </row>
    <row r="306" ht="14.25" customHeight="1">
      <c r="C306" s="55"/>
      <c r="D306" s="55"/>
    </row>
    <row r="307" ht="14.25" customHeight="1">
      <c r="C307" s="55"/>
      <c r="D307" s="55"/>
    </row>
    <row r="308" ht="14.25" customHeight="1">
      <c r="C308" s="55"/>
      <c r="D308" s="55"/>
    </row>
    <row r="309" ht="14.25" customHeight="1">
      <c r="C309" s="55"/>
      <c r="D309" s="55"/>
    </row>
    <row r="310" ht="14.25" customHeight="1">
      <c r="C310" s="55"/>
      <c r="D310" s="55"/>
    </row>
    <row r="311" ht="14.25" customHeight="1">
      <c r="C311" s="55"/>
      <c r="D311" s="55"/>
    </row>
    <row r="312" ht="14.25" customHeight="1">
      <c r="C312" s="55"/>
      <c r="D312" s="55"/>
    </row>
    <row r="313" ht="14.25" customHeight="1">
      <c r="C313" s="55"/>
      <c r="D313" s="55"/>
    </row>
    <row r="314" ht="14.25" customHeight="1">
      <c r="C314" s="55"/>
      <c r="D314" s="55"/>
    </row>
    <row r="315" ht="14.25" customHeight="1">
      <c r="C315" s="55"/>
      <c r="D315" s="55"/>
    </row>
    <row r="316" ht="14.25" customHeight="1">
      <c r="C316" s="55"/>
      <c r="D316" s="55"/>
    </row>
    <row r="317" ht="14.25" customHeight="1">
      <c r="C317" s="55"/>
      <c r="D317" s="55"/>
    </row>
    <row r="318" ht="14.25" customHeight="1">
      <c r="C318" s="55"/>
      <c r="D318" s="55"/>
    </row>
    <row r="319" ht="14.25" customHeight="1">
      <c r="C319" s="55"/>
      <c r="D319" s="55"/>
    </row>
    <row r="320" ht="14.25" customHeight="1">
      <c r="C320" s="55"/>
      <c r="D320" s="55"/>
    </row>
    <row r="321" ht="14.25" customHeight="1">
      <c r="C321" s="55"/>
      <c r="D321" s="55"/>
    </row>
    <row r="322" ht="14.25" customHeight="1">
      <c r="C322" s="55"/>
      <c r="D322" s="55"/>
    </row>
    <row r="323" ht="14.25" customHeight="1">
      <c r="C323" s="55"/>
      <c r="D323" s="55"/>
    </row>
    <row r="324" ht="14.25" customHeight="1">
      <c r="C324" s="55"/>
      <c r="D324" s="55"/>
    </row>
    <row r="325" ht="14.25" customHeight="1">
      <c r="C325" s="55"/>
      <c r="D325" s="55"/>
    </row>
    <row r="326" ht="14.25" customHeight="1">
      <c r="C326" s="55"/>
      <c r="D326" s="55"/>
    </row>
    <row r="327" ht="14.25" customHeight="1">
      <c r="C327" s="55"/>
      <c r="D327" s="55"/>
    </row>
    <row r="328" ht="14.25" customHeight="1">
      <c r="C328" s="55"/>
      <c r="D328" s="55"/>
    </row>
    <row r="329" ht="14.25" customHeight="1">
      <c r="C329" s="55"/>
      <c r="D329" s="55"/>
    </row>
    <row r="330" ht="14.25" customHeight="1">
      <c r="C330" s="55"/>
      <c r="D330" s="55"/>
    </row>
    <row r="331" ht="14.25" customHeight="1">
      <c r="C331" s="55"/>
      <c r="D331" s="55"/>
    </row>
    <row r="332" ht="14.25" customHeight="1">
      <c r="C332" s="55"/>
      <c r="D332" s="55"/>
    </row>
    <row r="333" ht="14.25" customHeight="1">
      <c r="C333" s="55"/>
      <c r="D333" s="55"/>
    </row>
    <row r="334" ht="14.25" customHeight="1">
      <c r="C334" s="55"/>
      <c r="D334" s="55"/>
    </row>
    <row r="335" ht="14.25" customHeight="1">
      <c r="C335" s="55"/>
      <c r="D335" s="55"/>
    </row>
    <row r="336" ht="14.25" customHeight="1">
      <c r="C336" s="55"/>
      <c r="D336" s="55"/>
    </row>
    <row r="337" ht="14.25" customHeight="1">
      <c r="C337" s="55"/>
      <c r="D337" s="55"/>
    </row>
    <row r="338" ht="14.25" customHeight="1">
      <c r="C338" s="55"/>
      <c r="D338" s="55"/>
    </row>
    <row r="339" ht="14.25" customHeight="1">
      <c r="C339" s="55"/>
      <c r="D339" s="55"/>
    </row>
    <row r="340" ht="14.25" customHeight="1">
      <c r="C340" s="55"/>
      <c r="D340" s="55"/>
    </row>
    <row r="341" ht="14.25" customHeight="1">
      <c r="C341" s="55"/>
      <c r="D341" s="55"/>
    </row>
    <row r="342" ht="14.25" customHeight="1">
      <c r="C342" s="55"/>
      <c r="D342" s="55"/>
    </row>
    <row r="343" ht="14.25" customHeight="1">
      <c r="C343" s="55"/>
      <c r="D343" s="55"/>
    </row>
    <row r="344" ht="14.25" customHeight="1">
      <c r="C344" s="55"/>
      <c r="D344" s="55"/>
    </row>
    <row r="345" ht="14.25" customHeight="1">
      <c r="C345" s="55"/>
      <c r="D345" s="55"/>
    </row>
    <row r="346" ht="14.25" customHeight="1">
      <c r="C346" s="55"/>
      <c r="D346" s="55"/>
    </row>
    <row r="347" ht="14.25" customHeight="1">
      <c r="C347" s="55"/>
      <c r="D347" s="55"/>
    </row>
    <row r="348" ht="14.25" customHeight="1">
      <c r="C348" s="55"/>
      <c r="D348" s="55"/>
    </row>
    <row r="349" ht="14.25" customHeight="1">
      <c r="C349" s="55"/>
      <c r="D349" s="55"/>
    </row>
    <row r="350" ht="14.25" customHeight="1">
      <c r="C350" s="55"/>
      <c r="D350" s="55"/>
    </row>
    <row r="351" ht="14.25" customHeight="1">
      <c r="C351" s="55"/>
      <c r="D351" s="55"/>
    </row>
    <row r="352" ht="14.25" customHeight="1">
      <c r="C352" s="55"/>
      <c r="D352" s="55"/>
    </row>
    <row r="353" ht="14.25" customHeight="1">
      <c r="C353" s="55"/>
      <c r="D353" s="55"/>
    </row>
    <row r="354" ht="14.25" customHeight="1">
      <c r="C354" s="55"/>
      <c r="D354" s="55"/>
    </row>
    <row r="355" ht="14.25" customHeight="1">
      <c r="C355" s="55"/>
      <c r="D355" s="55"/>
    </row>
    <row r="356" ht="14.25" customHeight="1">
      <c r="C356" s="55"/>
      <c r="D356" s="55"/>
    </row>
    <row r="357" ht="14.25" customHeight="1">
      <c r="C357" s="55"/>
      <c r="D357" s="55"/>
    </row>
    <row r="358" ht="14.25" customHeight="1">
      <c r="C358" s="55"/>
      <c r="D358" s="55"/>
    </row>
    <row r="359" ht="14.25" customHeight="1">
      <c r="C359" s="55"/>
      <c r="D359" s="55"/>
    </row>
    <row r="360" ht="14.25" customHeight="1">
      <c r="C360" s="55"/>
      <c r="D360" s="55"/>
    </row>
    <row r="361" ht="14.25" customHeight="1">
      <c r="C361" s="55"/>
      <c r="D361" s="55"/>
    </row>
    <row r="362" ht="14.25" customHeight="1">
      <c r="C362" s="55"/>
      <c r="D362" s="55"/>
    </row>
    <row r="363" ht="14.25" customHeight="1">
      <c r="C363" s="55"/>
      <c r="D363" s="55"/>
    </row>
    <row r="364" ht="14.25" customHeight="1">
      <c r="C364" s="55"/>
      <c r="D364" s="55"/>
    </row>
    <row r="365" ht="14.25" customHeight="1">
      <c r="C365" s="55"/>
      <c r="D365" s="55"/>
    </row>
    <row r="366" ht="14.25" customHeight="1">
      <c r="C366" s="55"/>
      <c r="D366" s="55"/>
    </row>
    <row r="367" ht="14.25" customHeight="1">
      <c r="C367" s="55"/>
      <c r="D367" s="55"/>
    </row>
    <row r="368" ht="14.25" customHeight="1">
      <c r="C368" s="55"/>
      <c r="D368" s="55"/>
    </row>
    <row r="369" ht="14.25" customHeight="1">
      <c r="C369" s="55"/>
      <c r="D369" s="55"/>
    </row>
    <row r="370" ht="14.25" customHeight="1">
      <c r="C370" s="55"/>
      <c r="D370" s="55"/>
    </row>
    <row r="371" ht="14.25" customHeight="1">
      <c r="C371" s="55"/>
      <c r="D371" s="55"/>
    </row>
    <row r="372" ht="14.25" customHeight="1">
      <c r="C372" s="55"/>
      <c r="D372" s="55"/>
    </row>
    <row r="373" ht="14.25" customHeight="1">
      <c r="C373" s="55"/>
      <c r="D373" s="55"/>
    </row>
    <row r="374" ht="14.25" customHeight="1">
      <c r="C374" s="55"/>
      <c r="D374" s="55"/>
    </row>
    <row r="375" ht="14.25" customHeight="1">
      <c r="C375" s="55"/>
      <c r="D375" s="55"/>
    </row>
    <row r="376" ht="14.25" customHeight="1">
      <c r="C376" s="55"/>
      <c r="D376" s="55"/>
    </row>
    <row r="377" ht="14.25" customHeight="1">
      <c r="C377" s="55"/>
      <c r="D377" s="55"/>
    </row>
    <row r="378" ht="14.25" customHeight="1">
      <c r="C378" s="55"/>
      <c r="D378" s="55"/>
    </row>
    <row r="379" ht="14.25" customHeight="1">
      <c r="C379" s="55"/>
      <c r="D379" s="55"/>
    </row>
    <row r="380" ht="14.25" customHeight="1">
      <c r="C380" s="55"/>
      <c r="D380" s="55"/>
    </row>
    <row r="381" ht="14.25" customHeight="1">
      <c r="C381" s="55"/>
      <c r="D381" s="55"/>
    </row>
    <row r="382" ht="14.25" customHeight="1">
      <c r="C382" s="55"/>
      <c r="D382" s="55"/>
    </row>
    <row r="383" ht="14.25" customHeight="1">
      <c r="C383" s="55"/>
      <c r="D383" s="55"/>
    </row>
    <row r="384" ht="14.25" customHeight="1">
      <c r="C384" s="55"/>
      <c r="D384" s="55"/>
    </row>
    <row r="385" ht="14.25" customHeight="1">
      <c r="C385" s="55"/>
      <c r="D385" s="55"/>
    </row>
    <row r="386" ht="14.25" customHeight="1">
      <c r="C386" s="55"/>
      <c r="D386" s="55"/>
    </row>
    <row r="387" ht="14.25" customHeight="1">
      <c r="C387" s="55"/>
      <c r="D387" s="55"/>
    </row>
    <row r="388" ht="14.25" customHeight="1">
      <c r="C388" s="55"/>
      <c r="D388" s="55"/>
    </row>
    <row r="389" ht="14.25" customHeight="1">
      <c r="C389" s="55"/>
      <c r="D389" s="55"/>
    </row>
    <row r="390" ht="14.25" customHeight="1">
      <c r="C390" s="55"/>
      <c r="D390" s="55"/>
    </row>
    <row r="391" ht="14.25" customHeight="1">
      <c r="C391" s="55"/>
      <c r="D391" s="55"/>
    </row>
    <row r="392" ht="14.25" customHeight="1">
      <c r="C392" s="55"/>
      <c r="D392" s="55"/>
    </row>
    <row r="393" ht="14.25" customHeight="1">
      <c r="C393" s="55"/>
      <c r="D393" s="55"/>
    </row>
    <row r="394" ht="14.25" customHeight="1">
      <c r="C394" s="55"/>
      <c r="D394" s="55"/>
    </row>
    <row r="395" ht="14.25" customHeight="1">
      <c r="C395" s="55"/>
      <c r="D395" s="55"/>
    </row>
    <row r="396" ht="14.25" customHeight="1">
      <c r="C396" s="55"/>
      <c r="D396" s="55"/>
    </row>
    <row r="397" ht="14.25" customHeight="1">
      <c r="C397" s="55"/>
      <c r="D397" s="55"/>
    </row>
    <row r="398" ht="14.25" customHeight="1">
      <c r="C398" s="55"/>
      <c r="D398" s="55"/>
    </row>
    <row r="399" ht="14.25" customHeight="1">
      <c r="C399" s="55"/>
      <c r="D399" s="55"/>
    </row>
    <row r="400" ht="14.25" customHeight="1">
      <c r="C400" s="55"/>
      <c r="D400" s="55"/>
    </row>
    <row r="401" ht="14.25" customHeight="1">
      <c r="C401" s="55"/>
      <c r="D401" s="55"/>
    </row>
    <row r="402" ht="14.25" customHeight="1">
      <c r="C402" s="55"/>
      <c r="D402" s="55"/>
    </row>
    <row r="403" ht="14.25" customHeight="1">
      <c r="C403" s="55"/>
      <c r="D403" s="55"/>
    </row>
    <row r="404" ht="14.25" customHeight="1">
      <c r="C404" s="55"/>
      <c r="D404" s="55"/>
    </row>
    <row r="405" ht="14.25" customHeight="1">
      <c r="C405" s="55"/>
      <c r="D405" s="55"/>
    </row>
    <row r="406" ht="14.25" customHeight="1">
      <c r="C406" s="55"/>
      <c r="D406" s="55"/>
    </row>
    <row r="407" ht="14.25" customHeight="1">
      <c r="C407" s="55"/>
      <c r="D407" s="55"/>
    </row>
    <row r="408" ht="14.25" customHeight="1">
      <c r="C408" s="55"/>
      <c r="D408" s="55"/>
    </row>
    <row r="409" ht="14.25" customHeight="1">
      <c r="C409" s="55"/>
      <c r="D409" s="55"/>
    </row>
    <row r="410" ht="14.25" customHeight="1">
      <c r="C410" s="55"/>
      <c r="D410" s="55"/>
    </row>
    <row r="411" ht="14.25" customHeight="1">
      <c r="C411" s="55"/>
      <c r="D411" s="55"/>
    </row>
    <row r="412" ht="14.25" customHeight="1">
      <c r="C412" s="55"/>
      <c r="D412" s="55"/>
    </row>
    <row r="413" ht="14.25" customHeight="1">
      <c r="C413" s="55"/>
      <c r="D413" s="55"/>
    </row>
    <row r="414" ht="14.25" customHeight="1">
      <c r="C414" s="55"/>
      <c r="D414" s="55"/>
    </row>
    <row r="415" ht="14.25" customHeight="1">
      <c r="C415" s="55"/>
      <c r="D415" s="55"/>
    </row>
    <row r="416" ht="14.25" customHeight="1">
      <c r="C416" s="55"/>
      <c r="D416" s="55"/>
    </row>
    <row r="417" ht="14.25" customHeight="1">
      <c r="C417" s="55"/>
      <c r="D417" s="55"/>
    </row>
    <row r="418" ht="14.25" customHeight="1">
      <c r="C418" s="55"/>
      <c r="D418" s="55"/>
    </row>
    <row r="419" ht="14.25" customHeight="1">
      <c r="C419" s="55"/>
      <c r="D419" s="55"/>
    </row>
    <row r="420" ht="14.25" customHeight="1">
      <c r="C420" s="55"/>
      <c r="D420" s="55"/>
    </row>
    <row r="421" ht="14.25" customHeight="1">
      <c r="C421" s="55"/>
      <c r="D421" s="55"/>
    </row>
    <row r="422" ht="14.25" customHeight="1">
      <c r="C422" s="55"/>
      <c r="D422" s="55"/>
    </row>
    <row r="423" ht="14.25" customHeight="1">
      <c r="C423" s="55"/>
      <c r="D423" s="55"/>
    </row>
    <row r="424" ht="14.25" customHeight="1">
      <c r="C424" s="55"/>
      <c r="D424" s="55"/>
    </row>
    <row r="425" ht="14.25" customHeight="1">
      <c r="C425" s="55"/>
      <c r="D425" s="55"/>
    </row>
    <row r="426" ht="14.25" customHeight="1">
      <c r="C426" s="55"/>
      <c r="D426" s="55"/>
    </row>
    <row r="427" ht="14.25" customHeight="1">
      <c r="C427" s="55"/>
      <c r="D427" s="55"/>
    </row>
    <row r="428" ht="14.25" customHeight="1">
      <c r="C428" s="55"/>
      <c r="D428" s="55"/>
    </row>
    <row r="429" ht="14.25" customHeight="1">
      <c r="C429" s="55"/>
      <c r="D429" s="55"/>
    </row>
    <row r="430" ht="14.25" customHeight="1">
      <c r="C430" s="55"/>
      <c r="D430" s="55"/>
    </row>
    <row r="431" ht="14.25" customHeight="1">
      <c r="C431" s="55"/>
      <c r="D431" s="55"/>
    </row>
    <row r="432" ht="14.25" customHeight="1">
      <c r="C432" s="55"/>
      <c r="D432" s="55"/>
    </row>
    <row r="433" ht="14.25" customHeight="1">
      <c r="C433" s="55"/>
      <c r="D433" s="55"/>
    </row>
    <row r="434" ht="14.25" customHeight="1">
      <c r="C434" s="55"/>
      <c r="D434" s="55"/>
    </row>
    <row r="435" ht="14.25" customHeight="1">
      <c r="C435" s="55"/>
      <c r="D435" s="55"/>
    </row>
    <row r="436" ht="14.25" customHeight="1">
      <c r="C436" s="55"/>
      <c r="D436" s="55"/>
    </row>
    <row r="437" ht="14.25" customHeight="1">
      <c r="C437" s="55"/>
      <c r="D437" s="55"/>
    </row>
    <row r="438" ht="14.25" customHeight="1">
      <c r="C438" s="55"/>
      <c r="D438" s="55"/>
    </row>
    <row r="439" ht="14.25" customHeight="1">
      <c r="C439" s="55"/>
      <c r="D439" s="55"/>
    </row>
    <row r="440" ht="14.25" customHeight="1">
      <c r="C440" s="55"/>
      <c r="D440" s="55"/>
    </row>
    <row r="441" ht="14.25" customHeight="1">
      <c r="C441" s="55"/>
      <c r="D441" s="55"/>
    </row>
    <row r="442" ht="14.25" customHeight="1">
      <c r="C442" s="55"/>
      <c r="D442" s="55"/>
    </row>
    <row r="443" ht="14.25" customHeight="1">
      <c r="C443" s="55"/>
      <c r="D443" s="55"/>
    </row>
    <row r="444" ht="14.25" customHeight="1">
      <c r="C444" s="55"/>
      <c r="D444" s="55"/>
    </row>
    <row r="445" ht="14.25" customHeight="1">
      <c r="C445" s="55"/>
      <c r="D445" s="55"/>
    </row>
    <row r="446" ht="14.25" customHeight="1">
      <c r="C446" s="55"/>
      <c r="D446" s="55"/>
    </row>
    <row r="447" ht="14.25" customHeight="1">
      <c r="C447" s="55"/>
      <c r="D447" s="55"/>
    </row>
    <row r="448" ht="14.25" customHeight="1">
      <c r="C448" s="55"/>
      <c r="D448" s="55"/>
    </row>
    <row r="449" ht="14.25" customHeight="1">
      <c r="C449" s="55"/>
      <c r="D449" s="55"/>
    </row>
    <row r="450" ht="14.25" customHeight="1">
      <c r="C450" s="55"/>
      <c r="D450" s="55"/>
    </row>
    <row r="451" ht="14.25" customHeight="1">
      <c r="C451" s="55"/>
      <c r="D451" s="55"/>
    </row>
    <row r="452" ht="14.25" customHeight="1">
      <c r="C452" s="55"/>
      <c r="D452" s="55"/>
    </row>
    <row r="453" ht="14.25" customHeight="1">
      <c r="C453" s="55"/>
      <c r="D453" s="55"/>
    </row>
    <row r="454" ht="14.25" customHeight="1">
      <c r="C454" s="55"/>
      <c r="D454" s="55"/>
    </row>
    <row r="455" ht="14.25" customHeight="1">
      <c r="C455" s="55"/>
      <c r="D455" s="55"/>
    </row>
    <row r="456" ht="14.25" customHeight="1">
      <c r="C456" s="55"/>
      <c r="D456" s="55"/>
    </row>
    <row r="457" ht="14.25" customHeight="1">
      <c r="C457" s="55"/>
      <c r="D457" s="55"/>
    </row>
    <row r="458" ht="14.25" customHeight="1">
      <c r="C458" s="55"/>
      <c r="D458" s="55"/>
    </row>
    <row r="459" ht="14.25" customHeight="1">
      <c r="C459" s="55"/>
      <c r="D459" s="55"/>
    </row>
    <row r="460" ht="14.25" customHeight="1">
      <c r="C460" s="55"/>
      <c r="D460" s="55"/>
    </row>
    <row r="461" ht="14.25" customHeight="1">
      <c r="C461" s="55"/>
      <c r="D461" s="55"/>
    </row>
    <row r="462" ht="14.25" customHeight="1">
      <c r="C462" s="55"/>
      <c r="D462" s="55"/>
    </row>
    <row r="463" ht="14.25" customHeight="1">
      <c r="C463" s="55"/>
      <c r="D463" s="55"/>
    </row>
    <row r="464" ht="14.25" customHeight="1">
      <c r="C464" s="55"/>
      <c r="D464" s="55"/>
    </row>
    <row r="465" ht="14.25" customHeight="1">
      <c r="C465" s="55"/>
      <c r="D465" s="55"/>
    </row>
    <row r="466" ht="14.25" customHeight="1">
      <c r="C466" s="55"/>
      <c r="D466" s="55"/>
    </row>
    <row r="467" ht="14.25" customHeight="1">
      <c r="C467" s="55"/>
      <c r="D467" s="55"/>
    </row>
    <row r="468" ht="14.25" customHeight="1">
      <c r="C468" s="55"/>
      <c r="D468" s="55"/>
    </row>
    <row r="469" ht="14.25" customHeight="1">
      <c r="C469" s="55"/>
      <c r="D469" s="55"/>
    </row>
    <row r="470" ht="14.25" customHeight="1">
      <c r="C470" s="55"/>
      <c r="D470" s="55"/>
    </row>
    <row r="471" ht="14.25" customHeight="1">
      <c r="C471" s="55"/>
      <c r="D471" s="55"/>
    </row>
    <row r="472" ht="14.25" customHeight="1">
      <c r="C472" s="55"/>
      <c r="D472" s="55"/>
    </row>
    <row r="473" ht="14.25" customHeight="1">
      <c r="C473" s="55"/>
      <c r="D473" s="55"/>
    </row>
    <row r="474" ht="14.25" customHeight="1">
      <c r="C474" s="55"/>
      <c r="D474" s="55"/>
    </row>
    <row r="475" ht="14.25" customHeight="1">
      <c r="C475" s="55"/>
      <c r="D475" s="55"/>
    </row>
    <row r="476" ht="14.25" customHeight="1">
      <c r="C476" s="55"/>
      <c r="D476" s="55"/>
    </row>
    <row r="477" ht="14.25" customHeight="1">
      <c r="C477" s="55"/>
      <c r="D477" s="55"/>
    </row>
    <row r="478" ht="14.25" customHeight="1">
      <c r="C478" s="55"/>
      <c r="D478" s="55"/>
    </row>
    <row r="479" ht="14.25" customHeight="1">
      <c r="C479" s="55"/>
      <c r="D479" s="55"/>
    </row>
    <row r="480" ht="14.25" customHeight="1">
      <c r="C480" s="55"/>
      <c r="D480" s="55"/>
    </row>
    <row r="481" ht="14.25" customHeight="1">
      <c r="C481" s="55"/>
      <c r="D481" s="55"/>
    </row>
    <row r="482" ht="14.25" customHeight="1">
      <c r="C482" s="55"/>
      <c r="D482" s="55"/>
    </row>
    <row r="483" ht="14.25" customHeight="1">
      <c r="C483" s="55"/>
      <c r="D483" s="55"/>
    </row>
    <row r="484" ht="14.25" customHeight="1">
      <c r="C484" s="55"/>
      <c r="D484" s="55"/>
    </row>
    <row r="485" ht="14.25" customHeight="1">
      <c r="C485" s="55"/>
      <c r="D485" s="55"/>
    </row>
    <row r="486" ht="14.25" customHeight="1">
      <c r="C486" s="55"/>
      <c r="D486" s="55"/>
    </row>
    <row r="487" ht="14.25" customHeight="1">
      <c r="C487" s="55"/>
      <c r="D487" s="55"/>
    </row>
    <row r="488" ht="14.25" customHeight="1">
      <c r="C488" s="55"/>
      <c r="D488" s="55"/>
    </row>
    <row r="489" ht="14.25" customHeight="1">
      <c r="C489" s="55"/>
      <c r="D489" s="55"/>
    </row>
    <row r="490" ht="14.25" customHeight="1">
      <c r="C490" s="55"/>
      <c r="D490" s="55"/>
    </row>
    <row r="491" ht="14.25" customHeight="1">
      <c r="C491" s="55"/>
      <c r="D491" s="55"/>
    </row>
    <row r="492" ht="14.25" customHeight="1">
      <c r="C492" s="55"/>
      <c r="D492" s="55"/>
    </row>
    <row r="493" ht="14.25" customHeight="1">
      <c r="C493" s="55"/>
      <c r="D493" s="55"/>
    </row>
    <row r="494" ht="14.25" customHeight="1">
      <c r="C494" s="55"/>
      <c r="D494" s="55"/>
    </row>
    <row r="495" ht="14.25" customHeight="1">
      <c r="C495" s="55"/>
      <c r="D495" s="55"/>
    </row>
    <row r="496" ht="14.25" customHeight="1">
      <c r="C496" s="55"/>
      <c r="D496" s="55"/>
    </row>
    <row r="497" ht="14.25" customHeight="1">
      <c r="C497" s="55"/>
      <c r="D497" s="55"/>
    </row>
    <row r="498" ht="14.25" customHeight="1">
      <c r="C498" s="55"/>
      <c r="D498" s="55"/>
    </row>
    <row r="499" ht="14.25" customHeight="1">
      <c r="C499" s="55"/>
      <c r="D499" s="55"/>
    </row>
    <row r="500" ht="14.25" customHeight="1">
      <c r="C500" s="55"/>
      <c r="D500" s="55"/>
    </row>
    <row r="501" ht="14.25" customHeight="1">
      <c r="C501" s="55"/>
      <c r="D501" s="55"/>
    </row>
    <row r="502" ht="14.25" customHeight="1">
      <c r="C502" s="55"/>
      <c r="D502" s="55"/>
    </row>
    <row r="503" ht="14.25" customHeight="1">
      <c r="C503" s="55"/>
      <c r="D503" s="55"/>
    </row>
    <row r="504" ht="14.25" customHeight="1">
      <c r="C504" s="55"/>
      <c r="D504" s="55"/>
    </row>
    <row r="505" ht="14.25" customHeight="1">
      <c r="C505" s="55"/>
      <c r="D505" s="55"/>
    </row>
    <row r="506" ht="14.25" customHeight="1">
      <c r="C506" s="55"/>
      <c r="D506" s="55"/>
    </row>
    <row r="507" ht="14.25" customHeight="1">
      <c r="C507" s="55"/>
      <c r="D507" s="55"/>
    </row>
    <row r="508" ht="14.25" customHeight="1">
      <c r="C508" s="55"/>
      <c r="D508" s="55"/>
    </row>
    <row r="509" ht="14.25" customHeight="1">
      <c r="C509" s="55"/>
      <c r="D509" s="55"/>
    </row>
    <row r="510" ht="14.25" customHeight="1">
      <c r="C510" s="55"/>
      <c r="D510" s="55"/>
    </row>
    <row r="511" ht="14.25" customHeight="1">
      <c r="C511" s="55"/>
      <c r="D511" s="55"/>
    </row>
    <row r="512" ht="14.25" customHeight="1">
      <c r="C512" s="55"/>
      <c r="D512" s="55"/>
    </row>
    <row r="513" ht="14.25" customHeight="1">
      <c r="C513" s="55"/>
      <c r="D513" s="55"/>
    </row>
    <row r="514" ht="14.25" customHeight="1">
      <c r="C514" s="55"/>
      <c r="D514" s="55"/>
    </row>
    <row r="515" ht="14.25" customHeight="1">
      <c r="C515" s="55"/>
      <c r="D515" s="55"/>
    </row>
    <row r="516" ht="14.25" customHeight="1">
      <c r="C516" s="55"/>
      <c r="D516" s="55"/>
    </row>
    <row r="517" ht="14.25" customHeight="1">
      <c r="C517" s="55"/>
      <c r="D517" s="55"/>
    </row>
    <row r="518" ht="14.25" customHeight="1">
      <c r="C518" s="55"/>
      <c r="D518" s="55"/>
    </row>
    <row r="519" ht="14.25" customHeight="1">
      <c r="C519" s="55"/>
      <c r="D519" s="55"/>
    </row>
    <row r="520" ht="14.25" customHeight="1">
      <c r="C520" s="55"/>
      <c r="D520" s="55"/>
    </row>
    <row r="521" ht="14.25" customHeight="1">
      <c r="C521" s="55"/>
      <c r="D521" s="55"/>
    </row>
    <row r="522" ht="14.25" customHeight="1">
      <c r="C522" s="55"/>
      <c r="D522" s="55"/>
    </row>
    <row r="523" ht="14.25" customHeight="1">
      <c r="C523" s="55"/>
      <c r="D523" s="55"/>
    </row>
    <row r="524" ht="14.25" customHeight="1">
      <c r="C524" s="55"/>
      <c r="D524" s="55"/>
    </row>
    <row r="525" ht="14.25" customHeight="1">
      <c r="C525" s="55"/>
      <c r="D525" s="55"/>
    </row>
    <row r="526" ht="14.25" customHeight="1">
      <c r="C526" s="55"/>
      <c r="D526" s="55"/>
    </row>
    <row r="527" ht="14.25" customHeight="1">
      <c r="C527" s="55"/>
      <c r="D527" s="55"/>
    </row>
    <row r="528" ht="14.25" customHeight="1">
      <c r="C528" s="55"/>
      <c r="D528" s="55"/>
    </row>
    <row r="529" ht="14.25" customHeight="1">
      <c r="C529" s="55"/>
      <c r="D529" s="55"/>
    </row>
    <row r="530" ht="14.25" customHeight="1">
      <c r="C530" s="55"/>
      <c r="D530" s="55"/>
    </row>
    <row r="531" ht="14.25" customHeight="1">
      <c r="C531" s="55"/>
      <c r="D531" s="55"/>
    </row>
    <row r="532" ht="14.25" customHeight="1">
      <c r="C532" s="55"/>
      <c r="D532" s="55"/>
    </row>
    <row r="533" ht="14.25" customHeight="1">
      <c r="C533" s="55"/>
      <c r="D533" s="55"/>
    </row>
    <row r="534" ht="14.25" customHeight="1">
      <c r="C534" s="55"/>
      <c r="D534" s="55"/>
    </row>
    <row r="535" ht="14.25" customHeight="1">
      <c r="C535" s="55"/>
      <c r="D535" s="55"/>
    </row>
    <row r="536" ht="14.25" customHeight="1">
      <c r="C536" s="55"/>
      <c r="D536" s="55"/>
    </row>
    <row r="537" ht="14.25" customHeight="1">
      <c r="C537" s="55"/>
      <c r="D537" s="55"/>
    </row>
    <row r="538" ht="14.25" customHeight="1">
      <c r="C538" s="55"/>
      <c r="D538" s="55"/>
    </row>
    <row r="539" ht="14.25" customHeight="1">
      <c r="C539" s="55"/>
      <c r="D539" s="55"/>
    </row>
    <row r="540" ht="14.25" customHeight="1">
      <c r="C540" s="55"/>
      <c r="D540" s="55"/>
    </row>
    <row r="541" ht="14.25" customHeight="1">
      <c r="C541" s="55"/>
      <c r="D541" s="55"/>
    </row>
    <row r="542" ht="14.25" customHeight="1">
      <c r="C542" s="55"/>
      <c r="D542" s="55"/>
    </row>
    <row r="543" ht="14.25" customHeight="1">
      <c r="C543" s="55"/>
      <c r="D543" s="55"/>
    </row>
    <row r="544" ht="14.25" customHeight="1">
      <c r="C544" s="55"/>
      <c r="D544" s="55"/>
    </row>
    <row r="545" ht="14.25" customHeight="1">
      <c r="C545" s="55"/>
      <c r="D545" s="55"/>
    </row>
    <row r="546" ht="14.25" customHeight="1">
      <c r="C546" s="55"/>
      <c r="D546" s="55"/>
    </row>
    <row r="547" ht="14.25" customHeight="1">
      <c r="C547" s="55"/>
      <c r="D547" s="55"/>
    </row>
    <row r="548" ht="14.25" customHeight="1">
      <c r="C548" s="55"/>
      <c r="D548" s="55"/>
    </row>
    <row r="549" ht="14.25" customHeight="1">
      <c r="C549" s="55"/>
      <c r="D549" s="55"/>
    </row>
    <row r="550" ht="14.25" customHeight="1">
      <c r="C550" s="55"/>
      <c r="D550" s="55"/>
    </row>
    <row r="551" ht="14.25" customHeight="1">
      <c r="C551" s="55"/>
      <c r="D551" s="55"/>
    </row>
    <row r="552" ht="14.25" customHeight="1">
      <c r="C552" s="55"/>
      <c r="D552" s="55"/>
    </row>
    <row r="553" ht="14.25" customHeight="1">
      <c r="C553" s="55"/>
      <c r="D553" s="55"/>
    </row>
    <row r="554" ht="14.25" customHeight="1">
      <c r="C554" s="55"/>
      <c r="D554" s="55"/>
    </row>
    <row r="555" ht="14.25" customHeight="1">
      <c r="C555" s="55"/>
      <c r="D555" s="55"/>
    </row>
    <row r="556" ht="14.25" customHeight="1">
      <c r="C556" s="55"/>
      <c r="D556" s="55"/>
    </row>
    <row r="557" ht="14.25" customHeight="1">
      <c r="C557" s="55"/>
      <c r="D557" s="55"/>
    </row>
    <row r="558" ht="14.25" customHeight="1">
      <c r="C558" s="55"/>
      <c r="D558" s="55"/>
    </row>
    <row r="559" ht="14.25" customHeight="1">
      <c r="C559" s="55"/>
      <c r="D559" s="55"/>
    </row>
    <row r="560" ht="14.25" customHeight="1">
      <c r="C560" s="55"/>
      <c r="D560" s="55"/>
    </row>
    <row r="561" ht="14.25" customHeight="1">
      <c r="C561" s="55"/>
      <c r="D561" s="55"/>
    </row>
    <row r="562" ht="14.25" customHeight="1">
      <c r="C562" s="55"/>
      <c r="D562" s="55"/>
    </row>
    <row r="563" ht="14.25" customHeight="1">
      <c r="C563" s="55"/>
      <c r="D563" s="55"/>
    </row>
    <row r="564" ht="14.25" customHeight="1">
      <c r="C564" s="55"/>
      <c r="D564" s="55"/>
    </row>
    <row r="565" ht="14.25" customHeight="1">
      <c r="C565" s="55"/>
      <c r="D565" s="55"/>
    </row>
    <row r="566" ht="14.25" customHeight="1">
      <c r="C566" s="55"/>
      <c r="D566" s="55"/>
    </row>
    <row r="567" ht="14.25" customHeight="1">
      <c r="C567" s="55"/>
      <c r="D567" s="55"/>
    </row>
    <row r="568" ht="14.25" customHeight="1">
      <c r="C568" s="55"/>
      <c r="D568" s="55"/>
    </row>
    <row r="569" ht="14.25" customHeight="1">
      <c r="C569" s="55"/>
      <c r="D569" s="55"/>
    </row>
    <row r="570" ht="14.25" customHeight="1">
      <c r="C570" s="55"/>
      <c r="D570" s="55"/>
    </row>
    <row r="571" ht="14.25" customHeight="1">
      <c r="C571" s="55"/>
      <c r="D571" s="55"/>
    </row>
    <row r="572" ht="14.25" customHeight="1">
      <c r="C572" s="55"/>
      <c r="D572" s="55"/>
    </row>
    <row r="573" ht="14.25" customHeight="1">
      <c r="C573" s="55"/>
      <c r="D573" s="55"/>
    </row>
    <row r="574" ht="14.25" customHeight="1">
      <c r="C574" s="55"/>
      <c r="D574" s="55"/>
    </row>
    <row r="575" ht="14.25" customHeight="1">
      <c r="C575" s="55"/>
      <c r="D575" s="55"/>
    </row>
    <row r="576" ht="14.25" customHeight="1">
      <c r="C576" s="55"/>
      <c r="D576" s="55"/>
    </row>
    <row r="577" ht="14.25" customHeight="1">
      <c r="C577" s="55"/>
      <c r="D577" s="55"/>
    </row>
    <row r="578" ht="14.25" customHeight="1">
      <c r="C578" s="55"/>
      <c r="D578" s="55"/>
    </row>
    <row r="579" ht="14.25" customHeight="1">
      <c r="C579" s="55"/>
      <c r="D579" s="55"/>
    </row>
    <row r="580" ht="14.25" customHeight="1">
      <c r="C580" s="55"/>
      <c r="D580" s="55"/>
    </row>
    <row r="581" ht="14.25" customHeight="1">
      <c r="C581" s="55"/>
      <c r="D581" s="55"/>
    </row>
    <row r="582" ht="14.25" customHeight="1">
      <c r="C582" s="55"/>
      <c r="D582" s="55"/>
    </row>
    <row r="583" ht="14.25" customHeight="1">
      <c r="C583" s="55"/>
      <c r="D583" s="55"/>
    </row>
    <row r="584" ht="14.25" customHeight="1">
      <c r="C584" s="55"/>
      <c r="D584" s="55"/>
    </row>
    <row r="585" ht="14.25" customHeight="1">
      <c r="C585" s="55"/>
      <c r="D585" s="55"/>
    </row>
    <row r="586" ht="14.25" customHeight="1">
      <c r="C586" s="55"/>
      <c r="D586" s="55"/>
    </row>
    <row r="587" ht="14.25" customHeight="1">
      <c r="C587" s="55"/>
      <c r="D587" s="55"/>
    </row>
    <row r="588" ht="14.25" customHeight="1">
      <c r="C588" s="55"/>
      <c r="D588" s="55"/>
    </row>
    <row r="589" ht="14.25" customHeight="1">
      <c r="C589" s="55"/>
      <c r="D589" s="55"/>
    </row>
    <row r="590" ht="14.25" customHeight="1">
      <c r="C590" s="55"/>
      <c r="D590" s="55"/>
    </row>
    <row r="591" ht="14.25" customHeight="1">
      <c r="C591" s="55"/>
      <c r="D591" s="55"/>
    </row>
    <row r="592" ht="14.25" customHeight="1">
      <c r="C592" s="55"/>
      <c r="D592" s="55"/>
    </row>
    <row r="593" ht="14.25" customHeight="1">
      <c r="C593" s="55"/>
      <c r="D593" s="55"/>
    </row>
    <row r="594" ht="14.25" customHeight="1">
      <c r="C594" s="55"/>
      <c r="D594" s="55"/>
    </row>
    <row r="595" ht="14.25" customHeight="1">
      <c r="C595" s="55"/>
      <c r="D595" s="55"/>
    </row>
    <row r="596" ht="14.25" customHeight="1">
      <c r="C596" s="55"/>
      <c r="D596" s="55"/>
    </row>
    <row r="597" ht="14.25" customHeight="1">
      <c r="C597" s="55"/>
      <c r="D597" s="55"/>
    </row>
    <row r="598" ht="14.25" customHeight="1">
      <c r="C598" s="55"/>
      <c r="D598" s="55"/>
    </row>
    <row r="599" ht="14.25" customHeight="1">
      <c r="C599" s="55"/>
      <c r="D599" s="55"/>
    </row>
    <row r="600" ht="14.25" customHeight="1">
      <c r="C600" s="55"/>
      <c r="D600" s="55"/>
    </row>
    <row r="601" ht="14.25" customHeight="1">
      <c r="C601" s="55"/>
      <c r="D601" s="55"/>
    </row>
    <row r="602" ht="14.25" customHeight="1">
      <c r="C602" s="55"/>
      <c r="D602" s="55"/>
    </row>
    <row r="603" ht="14.25" customHeight="1">
      <c r="C603" s="55"/>
      <c r="D603" s="55"/>
    </row>
    <row r="604" ht="14.25" customHeight="1">
      <c r="C604" s="55"/>
      <c r="D604" s="55"/>
    </row>
    <row r="605" ht="14.25" customHeight="1">
      <c r="C605" s="55"/>
      <c r="D605" s="55"/>
    </row>
    <row r="606" ht="14.25" customHeight="1">
      <c r="C606" s="55"/>
      <c r="D606" s="55"/>
    </row>
    <row r="607" ht="14.25" customHeight="1">
      <c r="C607" s="55"/>
      <c r="D607" s="55"/>
    </row>
    <row r="608" ht="14.25" customHeight="1">
      <c r="C608" s="55"/>
      <c r="D608" s="55"/>
    </row>
    <row r="609" ht="14.25" customHeight="1">
      <c r="C609" s="55"/>
      <c r="D609" s="55"/>
    </row>
    <row r="610" ht="14.25" customHeight="1">
      <c r="C610" s="55"/>
      <c r="D610" s="55"/>
    </row>
    <row r="611" ht="14.25" customHeight="1">
      <c r="C611" s="55"/>
      <c r="D611" s="55"/>
    </row>
    <row r="612" ht="14.25" customHeight="1">
      <c r="C612" s="55"/>
      <c r="D612" s="55"/>
    </row>
    <row r="613" ht="14.25" customHeight="1">
      <c r="C613" s="55"/>
      <c r="D613" s="55"/>
    </row>
    <row r="614" ht="14.25" customHeight="1">
      <c r="C614" s="55"/>
      <c r="D614" s="55"/>
    </row>
    <row r="615" ht="14.25" customHeight="1">
      <c r="C615" s="55"/>
      <c r="D615" s="55"/>
    </row>
    <row r="616" ht="14.25" customHeight="1">
      <c r="C616" s="55"/>
      <c r="D616" s="55"/>
    </row>
    <row r="617" ht="14.25" customHeight="1">
      <c r="C617" s="55"/>
      <c r="D617" s="55"/>
    </row>
    <row r="618" ht="14.25" customHeight="1">
      <c r="C618" s="55"/>
      <c r="D618" s="55"/>
    </row>
    <row r="619" ht="14.25" customHeight="1">
      <c r="C619" s="55"/>
      <c r="D619" s="55"/>
    </row>
    <row r="620" ht="14.25" customHeight="1">
      <c r="C620" s="55"/>
      <c r="D620" s="55"/>
    </row>
    <row r="621" ht="14.25" customHeight="1">
      <c r="C621" s="55"/>
      <c r="D621" s="55"/>
    </row>
    <row r="622" ht="14.25" customHeight="1">
      <c r="C622" s="55"/>
      <c r="D622" s="55"/>
    </row>
    <row r="623" ht="14.25" customHeight="1">
      <c r="C623" s="55"/>
      <c r="D623" s="55"/>
    </row>
    <row r="624" ht="14.25" customHeight="1">
      <c r="C624" s="55"/>
      <c r="D624" s="55"/>
    </row>
    <row r="625" ht="14.25" customHeight="1">
      <c r="C625" s="55"/>
      <c r="D625" s="55"/>
    </row>
    <row r="626" ht="14.25" customHeight="1">
      <c r="C626" s="55"/>
      <c r="D626" s="55"/>
    </row>
    <row r="627" ht="14.25" customHeight="1">
      <c r="C627" s="55"/>
      <c r="D627" s="55"/>
    </row>
    <row r="628" ht="14.25" customHeight="1">
      <c r="C628" s="55"/>
      <c r="D628" s="55"/>
    </row>
    <row r="629" ht="14.25" customHeight="1">
      <c r="C629" s="55"/>
      <c r="D629" s="55"/>
    </row>
    <row r="630" ht="14.25" customHeight="1">
      <c r="C630" s="55"/>
      <c r="D630" s="55"/>
    </row>
    <row r="631" ht="14.25" customHeight="1">
      <c r="C631" s="55"/>
      <c r="D631" s="55"/>
    </row>
    <row r="632" ht="14.25" customHeight="1">
      <c r="C632" s="55"/>
      <c r="D632" s="55"/>
    </row>
    <row r="633" ht="14.25" customHeight="1">
      <c r="C633" s="55"/>
      <c r="D633" s="55"/>
    </row>
    <row r="634" ht="14.25" customHeight="1">
      <c r="C634" s="55"/>
      <c r="D634" s="55"/>
    </row>
    <row r="635" ht="14.25" customHeight="1">
      <c r="C635" s="55"/>
      <c r="D635" s="55"/>
    </row>
    <row r="636" ht="14.25" customHeight="1">
      <c r="C636" s="55"/>
      <c r="D636" s="55"/>
    </row>
    <row r="637" ht="14.25" customHeight="1">
      <c r="C637" s="55"/>
      <c r="D637" s="55"/>
    </row>
    <row r="638" ht="14.25" customHeight="1">
      <c r="C638" s="55"/>
      <c r="D638" s="55"/>
    </row>
    <row r="639" ht="14.25" customHeight="1">
      <c r="C639" s="55"/>
      <c r="D639" s="55"/>
    </row>
    <row r="640" ht="14.25" customHeight="1">
      <c r="C640" s="55"/>
      <c r="D640" s="55"/>
    </row>
    <row r="641" ht="14.25" customHeight="1">
      <c r="C641" s="55"/>
      <c r="D641" s="55"/>
    </row>
    <row r="642" ht="14.25" customHeight="1">
      <c r="C642" s="55"/>
      <c r="D642" s="55"/>
    </row>
    <row r="643" ht="14.25" customHeight="1">
      <c r="C643" s="55"/>
      <c r="D643" s="55"/>
    </row>
    <row r="644" ht="14.25" customHeight="1">
      <c r="C644" s="55"/>
      <c r="D644" s="55"/>
    </row>
    <row r="645" ht="14.25" customHeight="1">
      <c r="C645" s="55"/>
      <c r="D645" s="55"/>
    </row>
    <row r="646" ht="14.25" customHeight="1">
      <c r="C646" s="55"/>
      <c r="D646" s="55"/>
    </row>
    <row r="647" ht="14.25" customHeight="1">
      <c r="C647" s="55"/>
      <c r="D647" s="55"/>
    </row>
    <row r="648" ht="14.25" customHeight="1">
      <c r="C648" s="55"/>
      <c r="D648" s="55"/>
    </row>
    <row r="649" ht="14.25" customHeight="1">
      <c r="C649" s="55"/>
      <c r="D649" s="55"/>
    </row>
    <row r="650" ht="14.25" customHeight="1">
      <c r="C650" s="55"/>
      <c r="D650" s="55"/>
    </row>
    <row r="651" ht="14.25" customHeight="1">
      <c r="C651" s="55"/>
      <c r="D651" s="55"/>
    </row>
    <row r="652" ht="14.25" customHeight="1">
      <c r="C652" s="55"/>
      <c r="D652" s="55"/>
    </row>
    <row r="653" ht="14.25" customHeight="1">
      <c r="C653" s="55"/>
      <c r="D653" s="55"/>
    </row>
    <row r="654" ht="14.25" customHeight="1">
      <c r="C654" s="55"/>
      <c r="D654" s="55"/>
    </row>
    <row r="655" ht="14.25" customHeight="1">
      <c r="C655" s="55"/>
      <c r="D655" s="55"/>
    </row>
    <row r="656" ht="14.25" customHeight="1">
      <c r="C656" s="55"/>
      <c r="D656" s="55"/>
    </row>
    <row r="657" ht="14.25" customHeight="1">
      <c r="C657" s="55"/>
      <c r="D657" s="55"/>
    </row>
    <row r="658" ht="14.25" customHeight="1">
      <c r="C658" s="55"/>
      <c r="D658" s="55"/>
    </row>
    <row r="659" ht="14.25" customHeight="1">
      <c r="C659" s="55"/>
      <c r="D659" s="55"/>
    </row>
    <row r="660" ht="14.25" customHeight="1">
      <c r="C660" s="55"/>
      <c r="D660" s="55"/>
    </row>
    <row r="661" ht="14.25" customHeight="1">
      <c r="C661" s="55"/>
      <c r="D661" s="55"/>
    </row>
    <row r="662" ht="14.25" customHeight="1">
      <c r="C662" s="55"/>
      <c r="D662" s="55"/>
    </row>
    <row r="663" ht="14.25" customHeight="1">
      <c r="C663" s="55"/>
      <c r="D663" s="55"/>
    </row>
    <row r="664" ht="14.25" customHeight="1">
      <c r="C664" s="55"/>
      <c r="D664" s="55"/>
    </row>
    <row r="665" ht="14.25" customHeight="1">
      <c r="C665" s="55"/>
      <c r="D665" s="55"/>
    </row>
    <row r="666" ht="14.25" customHeight="1">
      <c r="C666" s="55"/>
      <c r="D666" s="55"/>
    </row>
    <row r="667" ht="14.25" customHeight="1">
      <c r="C667" s="55"/>
      <c r="D667" s="55"/>
    </row>
    <row r="668" ht="14.25" customHeight="1">
      <c r="C668" s="55"/>
      <c r="D668" s="55"/>
    </row>
    <row r="669" ht="14.25" customHeight="1">
      <c r="C669" s="55"/>
      <c r="D669" s="55"/>
    </row>
    <row r="670" ht="14.25" customHeight="1">
      <c r="C670" s="55"/>
      <c r="D670" s="55"/>
    </row>
    <row r="671" ht="14.25" customHeight="1">
      <c r="C671" s="55"/>
      <c r="D671" s="55"/>
    </row>
    <row r="672" ht="14.25" customHeight="1">
      <c r="C672" s="55"/>
      <c r="D672" s="55"/>
    </row>
    <row r="673" ht="14.25" customHeight="1">
      <c r="C673" s="55"/>
      <c r="D673" s="55"/>
    </row>
    <row r="674" ht="14.25" customHeight="1">
      <c r="C674" s="55"/>
      <c r="D674" s="55"/>
    </row>
    <row r="675" ht="14.25" customHeight="1">
      <c r="C675" s="55"/>
      <c r="D675" s="55"/>
    </row>
    <row r="676" ht="14.25" customHeight="1">
      <c r="C676" s="55"/>
      <c r="D676" s="55"/>
    </row>
    <row r="677" ht="14.25" customHeight="1">
      <c r="C677" s="55"/>
      <c r="D677" s="55"/>
    </row>
    <row r="678" ht="14.25" customHeight="1">
      <c r="C678" s="55"/>
      <c r="D678" s="55"/>
    </row>
    <row r="679" ht="14.25" customHeight="1">
      <c r="C679" s="55"/>
      <c r="D679" s="55"/>
    </row>
    <row r="680" ht="14.25" customHeight="1">
      <c r="C680" s="55"/>
      <c r="D680" s="55"/>
    </row>
    <row r="681" ht="14.25" customHeight="1">
      <c r="C681" s="55"/>
      <c r="D681" s="55"/>
    </row>
    <row r="682" ht="14.25" customHeight="1">
      <c r="C682" s="55"/>
      <c r="D682" s="55"/>
    </row>
    <row r="683" ht="14.25" customHeight="1">
      <c r="C683" s="55"/>
      <c r="D683" s="55"/>
    </row>
    <row r="684" ht="14.25" customHeight="1">
      <c r="C684" s="55"/>
      <c r="D684" s="55"/>
    </row>
    <row r="685" ht="14.25" customHeight="1">
      <c r="C685" s="55"/>
      <c r="D685" s="55"/>
    </row>
    <row r="686" ht="14.25" customHeight="1">
      <c r="C686" s="55"/>
      <c r="D686" s="55"/>
    </row>
    <row r="687" ht="14.25" customHeight="1">
      <c r="C687" s="55"/>
      <c r="D687" s="55"/>
    </row>
    <row r="688" ht="14.25" customHeight="1">
      <c r="C688" s="55"/>
      <c r="D688" s="55"/>
    </row>
    <row r="689" ht="14.25" customHeight="1">
      <c r="C689" s="55"/>
      <c r="D689" s="55"/>
    </row>
    <row r="690" ht="14.25" customHeight="1">
      <c r="C690" s="55"/>
      <c r="D690" s="55"/>
    </row>
    <row r="691" ht="14.25" customHeight="1">
      <c r="C691" s="55"/>
      <c r="D691" s="55"/>
    </row>
    <row r="692" ht="14.25" customHeight="1">
      <c r="C692" s="55"/>
      <c r="D692" s="55"/>
    </row>
    <row r="693" ht="14.25" customHeight="1">
      <c r="C693" s="55"/>
      <c r="D693" s="55"/>
    </row>
    <row r="694" ht="14.25" customHeight="1">
      <c r="C694" s="55"/>
      <c r="D694" s="55"/>
    </row>
    <row r="695" ht="14.25" customHeight="1">
      <c r="C695" s="55"/>
      <c r="D695" s="55"/>
    </row>
    <row r="696" ht="14.25" customHeight="1">
      <c r="C696" s="55"/>
      <c r="D696" s="55"/>
    </row>
    <row r="697" ht="14.25" customHeight="1">
      <c r="C697" s="55"/>
      <c r="D697" s="55"/>
    </row>
    <row r="698" ht="14.25" customHeight="1">
      <c r="C698" s="55"/>
      <c r="D698" s="55"/>
    </row>
    <row r="699" ht="14.25" customHeight="1">
      <c r="C699" s="55"/>
      <c r="D699" s="55"/>
    </row>
    <row r="700" ht="14.25" customHeight="1">
      <c r="C700" s="55"/>
      <c r="D700" s="55"/>
    </row>
    <row r="701" ht="14.25" customHeight="1">
      <c r="C701" s="55"/>
      <c r="D701" s="55"/>
    </row>
    <row r="702" ht="14.25" customHeight="1">
      <c r="C702" s="55"/>
      <c r="D702" s="55"/>
    </row>
    <row r="703" ht="14.25" customHeight="1">
      <c r="C703" s="55"/>
      <c r="D703" s="55"/>
    </row>
    <row r="704" ht="14.25" customHeight="1">
      <c r="C704" s="55"/>
      <c r="D704" s="55"/>
    </row>
    <row r="705" ht="14.25" customHeight="1">
      <c r="C705" s="55"/>
      <c r="D705" s="55"/>
    </row>
    <row r="706" ht="14.25" customHeight="1">
      <c r="C706" s="55"/>
      <c r="D706" s="55"/>
    </row>
    <row r="707" ht="14.25" customHeight="1">
      <c r="C707" s="55"/>
      <c r="D707" s="55"/>
    </row>
    <row r="708" ht="14.25" customHeight="1">
      <c r="C708" s="55"/>
      <c r="D708" s="55"/>
    </row>
    <row r="709" ht="14.25" customHeight="1">
      <c r="C709" s="55"/>
      <c r="D709" s="55"/>
    </row>
    <row r="710" ht="14.25" customHeight="1">
      <c r="C710" s="55"/>
      <c r="D710" s="55"/>
    </row>
    <row r="711" ht="14.25" customHeight="1">
      <c r="C711" s="55"/>
      <c r="D711" s="55"/>
    </row>
    <row r="712" ht="14.25" customHeight="1">
      <c r="C712" s="55"/>
      <c r="D712" s="55"/>
    </row>
    <row r="713" ht="14.25" customHeight="1">
      <c r="C713" s="55"/>
      <c r="D713" s="55"/>
    </row>
    <row r="714" ht="14.25" customHeight="1">
      <c r="C714" s="55"/>
      <c r="D714" s="55"/>
    </row>
    <row r="715" ht="14.25" customHeight="1">
      <c r="C715" s="55"/>
      <c r="D715" s="55"/>
    </row>
    <row r="716" ht="14.25" customHeight="1">
      <c r="C716" s="55"/>
      <c r="D716" s="55"/>
    </row>
    <row r="717" ht="14.25" customHeight="1">
      <c r="C717" s="55"/>
      <c r="D717" s="55"/>
    </row>
    <row r="718" ht="14.25" customHeight="1">
      <c r="C718" s="55"/>
      <c r="D718" s="55"/>
    </row>
    <row r="719" ht="14.25" customHeight="1">
      <c r="C719" s="55"/>
      <c r="D719" s="55"/>
    </row>
    <row r="720" ht="14.25" customHeight="1">
      <c r="C720" s="55"/>
      <c r="D720" s="55"/>
    </row>
    <row r="721" ht="14.25" customHeight="1">
      <c r="C721" s="55"/>
      <c r="D721" s="55"/>
    </row>
    <row r="722" ht="14.25" customHeight="1">
      <c r="C722" s="55"/>
      <c r="D722" s="55"/>
    </row>
    <row r="723" ht="14.25" customHeight="1">
      <c r="C723" s="55"/>
      <c r="D723" s="55"/>
    </row>
    <row r="724" ht="14.25" customHeight="1">
      <c r="C724" s="55"/>
      <c r="D724" s="55"/>
    </row>
    <row r="725" ht="14.25" customHeight="1">
      <c r="C725" s="55"/>
      <c r="D725" s="55"/>
    </row>
    <row r="726" ht="14.25" customHeight="1">
      <c r="C726" s="55"/>
      <c r="D726" s="55"/>
    </row>
    <row r="727" ht="14.25" customHeight="1">
      <c r="C727" s="55"/>
      <c r="D727" s="55"/>
    </row>
    <row r="728" ht="14.25" customHeight="1">
      <c r="C728" s="55"/>
      <c r="D728" s="55"/>
    </row>
    <row r="729" ht="14.25" customHeight="1">
      <c r="C729" s="55"/>
      <c r="D729" s="55"/>
    </row>
    <row r="730" ht="14.25" customHeight="1">
      <c r="C730" s="55"/>
      <c r="D730" s="55"/>
    </row>
    <row r="731" ht="14.25" customHeight="1">
      <c r="C731" s="55"/>
      <c r="D731" s="55"/>
    </row>
    <row r="732" ht="14.25" customHeight="1">
      <c r="C732" s="55"/>
      <c r="D732" s="55"/>
    </row>
    <row r="733" ht="14.25" customHeight="1">
      <c r="C733" s="55"/>
      <c r="D733" s="55"/>
    </row>
    <row r="734" ht="14.25" customHeight="1">
      <c r="C734" s="55"/>
      <c r="D734" s="55"/>
    </row>
    <row r="735" ht="14.25" customHeight="1">
      <c r="C735" s="55"/>
      <c r="D735" s="55"/>
    </row>
    <row r="736" ht="14.25" customHeight="1">
      <c r="C736" s="55"/>
      <c r="D736" s="55"/>
    </row>
    <row r="737" ht="14.25" customHeight="1">
      <c r="C737" s="55"/>
      <c r="D737" s="55"/>
    </row>
    <row r="738" ht="14.25" customHeight="1">
      <c r="C738" s="55"/>
      <c r="D738" s="55"/>
    </row>
    <row r="739" ht="14.25" customHeight="1">
      <c r="C739" s="55"/>
      <c r="D739" s="55"/>
    </row>
    <row r="740" ht="14.25" customHeight="1">
      <c r="C740" s="55"/>
      <c r="D740" s="55"/>
    </row>
    <row r="741" ht="14.25" customHeight="1">
      <c r="C741" s="55"/>
      <c r="D741" s="55"/>
    </row>
    <row r="742" ht="14.25" customHeight="1">
      <c r="C742" s="55"/>
      <c r="D742" s="55"/>
    </row>
    <row r="743" ht="14.25" customHeight="1">
      <c r="C743" s="55"/>
      <c r="D743" s="55"/>
    </row>
    <row r="744" ht="14.25" customHeight="1">
      <c r="C744" s="55"/>
      <c r="D744" s="55"/>
    </row>
    <row r="745" ht="14.25" customHeight="1">
      <c r="C745" s="55"/>
      <c r="D745" s="55"/>
    </row>
    <row r="746" ht="14.25" customHeight="1">
      <c r="C746" s="55"/>
      <c r="D746" s="55"/>
    </row>
    <row r="747" ht="14.25" customHeight="1">
      <c r="C747" s="55"/>
      <c r="D747" s="55"/>
    </row>
    <row r="748" ht="14.25" customHeight="1">
      <c r="C748" s="55"/>
      <c r="D748" s="55"/>
    </row>
    <row r="749" ht="14.25" customHeight="1">
      <c r="C749" s="55"/>
      <c r="D749" s="55"/>
    </row>
    <row r="750" ht="14.25" customHeight="1">
      <c r="C750" s="55"/>
      <c r="D750" s="55"/>
    </row>
    <row r="751" ht="14.25" customHeight="1">
      <c r="C751" s="55"/>
      <c r="D751" s="55"/>
    </row>
    <row r="752" ht="14.25" customHeight="1">
      <c r="C752" s="55"/>
      <c r="D752" s="55"/>
    </row>
    <row r="753" ht="14.25" customHeight="1">
      <c r="C753" s="55"/>
      <c r="D753" s="55"/>
    </row>
    <row r="754" ht="14.25" customHeight="1">
      <c r="C754" s="55"/>
      <c r="D754" s="55"/>
    </row>
    <row r="755" ht="14.25" customHeight="1">
      <c r="C755" s="55"/>
      <c r="D755" s="55"/>
    </row>
    <row r="756" ht="14.25" customHeight="1">
      <c r="C756" s="55"/>
      <c r="D756" s="55"/>
    </row>
    <row r="757" ht="14.25" customHeight="1">
      <c r="C757" s="55"/>
      <c r="D757" s="55"/>
    </row>
    <row r="758" ht="14.25" customHeight="1">
      <c r="C758" s="55"/>
      <c r="D758" s="55"/>
    </row>
    <row r="759" ht="14.25" customHeight="1">
      <c r="C759" s="55"/>
      <c r="D759" s="55"/>
    </row>
    <row r="760" ht="14.25" customHeight="1">
      <c r="C760" s="55"/>
      <c r="D760" s="55"/>
    </row>
    <row r="761" ht="14.25" customHeight="1">
      <c r="C761" s="55"/>
      <c r="D761" s="55"/>
    </row>
    <row r="762" ht="14.25" customHeight="1">
      <c r="C762" s="55"/>
      <c r="D762" s="55"/>
    </row>
    <row r="763" ht="14.25" customHeight="1">
      <c r="C763" s="55"/>
      <c r="D763" s="55"/>
    </row>
    <row r="764" ht="14.25" customHeight="1">
      <c r="C764" s="55"/>
      <c r="D764" s="55"/>
    </row>
    <row r="765" ht="14.25" customHeight="1">
      <c r="C765" s="55"/>
      <c r="D765" s="55"/>
    </row>
    <row r="766" ht="14.25" customHeight="1">
      <c r="C766" s="55"/>
      <c r="D766" s="55"/>
    </row>
    <row r="767" ht="14.25" customHeight="1">
      <c r="C767" s="55"/>
      <c r="D767" s="55"/>
    </row>
    <row r="768" ht="14.25" customHeight="1">
      <c r="C768" s="55"/>
      <c r="D768" s="55"/>
    </row>
    <row r="769" ht="14.25" customHeight="1">
      <c r="C769" s="55"/>
      <c r="D769" s="55"/>
    </row>
    <row r="770" ht="14.25" customHeight="1">
      <c r="C770" s="55"/>
      <c r="D770" s="55"/>
    </row>
    <row r="771" ht="14.25" customHeight="1">
      <c r="C771" s="55"/>
      <c r="D771" s="55"/>
    </row>
    <row r="772" ht="14.25" customHeight="1">
      <c r="C772" s="55"/>
      <c r="D772" s="55"/>
    </row>
    <row r="773" ht="14.25" customHeight="1">
      <c r="C773" s="55"/>
      <c r="D773" s="55"/>
    </row>
    <row r="774" ht="14.25" customHeight="1">
      <c r="C774" s="55"/>
      <c r="D774" s="55"/>
    </row>
    <row r="775" ht="14.25" customHeight="1">
      <c r="C775" s="55"/>
      <c r="D775" s="55"/>
    </row>
    <row r="776" ht="14.25" customHeight="1">
      <c r="C776" s="55"/>
      <c r="D776" s="55"/>
    </row>
    <row r="777" ht="14.25" customHeight="1">
      <c r="C777" s="55"/>
      <c r="D777" s="55"/>
    </row>
    <row r="778" ht="14.25" customHeight="1">
      <c r="C778" s="55"/>
      <c r="D778" s="55"/>
    </row>
    <row r="779" ht="14.25" customHeight="1">
      <c r="C779" s="55"/>
      <c r="D779" s="55"/>
    </row>
    <row r="780" ht="14.25" customHeight="1">
      <c r="C780" s="55"/>
      <c r="D780" s="55"/>
    </row>
    <row r="781" ht="14.25" customHeight="1">
      <c r="C781" s="55"/>
      <c r="D781" s="55"/>
    </row>
    <row r="782" ht="14.25" customHeight="1">
      <c r="C782" s="55"/>
      <c r="D782" s="55"/>
    </row>
    <row r="783" ht="14.25" customHeight="1">
      <c r="C783" s="55"/>
      <c r="D783" s="55"/>
    </row>
    <row r="784" ht="14.25" customHeight="1">
      <c r="C784" s="55"/>
      <c r="D784" s="55"/>
    </row>
    <row r="785" ht="14.25" customHeight="1">
      <c r="C785" s="55"/>
      <c r="D785" s="55"/>
    </row>
    <row r="786" ht="14.25" customHeight="1">
      <c r="C786" s="55"/>
      <c r="D786" s="55"/>
    </row>
    <row r="787" ht="14.25" customHeight="1">
      <c r="C787" s="55"/>
      <c r="D787" s="55"/>
    </row>
    <row r="788" ht="14.25" customHeight="1">
      <c r="C788" s="55"/>
      <c r="D788" s="55"/>
    </row>
    <row r="789" ht="14.25" customHeight="1">
      <c r="C789" s="55"/>
      <c r="D789" s="55"/>
    </row>
    <row r="790" ht="14.25" customHeight="1">
      <c r="C790" s="55"/>
      <c r="D790" s="55"/>
    </row>
    <row r="791" ht="14.25" customHeight="1">
      <c r="C791" s="55"/>
      <c r="D791" s="55"/>
    </row>
    <row r="792" ht="14.25" customHeight="1">
      <c r="C792" s="55"/>
      <c r="D792" s="55"/>
    </row>
    <row r="793" ht="14.25" customHeight="1">
      <c r="C793" s="55"/>
      <c r="D793" s="55"/>
    </row>
    <row r="794" ht="14.25" customHeight="1">
      <c r="C794" s="55"/>
      <c r="D794" s="55"/>
    </row>
    <row r="795" ht="14.25" customHeight="1">
      <c r="C795" s="55"/>
      <c r="D795" s="55"/>
    </row>
    <row r="796" ht="14.25" customHeight="1">
      <c r="C796" s="55"/>
      <c r="D796" s="55"/>
    </row>
    <row r="797" ht="14.25" customHeight="1">
      <c r="C797" s="55"/>
      <c r="D797" s="55"/>
    </row>
    <row r="798" ht="14.25" customHeight="1">
      <c r="C798" s="55"/>
      <c r="D798" s="55"/>
    </row>
    <row r="799" ht="14.25" customHeight="1">
      <c r="C799" s="55"/>
      <c r="D799" s="55"/>
    </row>
    <row r="800" ht="14.25" customHeight="1">
      <c r="C800" s="55"/>
      <c r="D800" s="55"/>
    </row>
    <row r="801" ht="14.25" customHeight="1">
      <c r="C801" s="55"/>
      <c r="D801" s="55"/>
    </row>
    <row r="802" ht="14.25" customHeight="1">
      <c r="C802" s="55"/>
      <c r="D802" s="55"/>
    </row>
    <row r="803" ht="14.25" customHeight="1">
      <c r="C803" s="55"/>
      <c r="D803" s="55"/>
    </row>
    <row r="804" ht="14.25" customHeight="1">
      <c r="C804" s="55"/>
      <c r="D804" s="55"/>
    </row>
    <row r="805" ht="14.25" customHeight="1">
      <c r="C805" s="55"/>
      <c r="D805" s="55"/>
    </row>
    <row r="806" ht="14.25" customHeight="1">
      <c r="C806" s="55"/>
      <c r="D806" s="55"/>
    </row>
    <row r="807" ht="14.25" customHeight="1">
      <c r="C807" s="55"/>
      <c r="D807" s="55"/>
    </row>
    <row r="808" ht="14.25" customHeight="1">
      <c r="C808" s="55"/>
      <c r="D808" s="55"/>
    </row>
    <row r="809" ht="14.25" customHeight="1">
      <c r="C809" s="55"/>
      <c r="D809" s="55"/>
    </row>
    <row r="810" ht="14.25" customHeight="1">
      <c r="C810" s="55"/>
      <c r="D810" s="55"/>
    </row>
    <row r="811" ht="14.25" customHeight="1">
      <c r="C811" s="55"/>
      <c r="D811" s="55"/>
    </row>
    <row r="812" ht="14.25" customHeight="1">
      <c r="C812" s="55"/>
      <c r="D812" s="55"/>
    </row>
    <row r="813" ht="14.25" customHeight="1">
      <c r="C813" s="55"/>
      <c r="D813" s="55"/>
    </row>
    <row r="814" ht="14.25" customHeight="1">
      <c r="C814" s="55"/>
      <c r="D814" s="55"/>
    </row>
    <row r="815" ht="14.25" customHeight="1">
      <c r="C815" s="55"/>
      <c r="D815" s="55"/>
    </row>
    <row r="816" ht="14.25" customHeight="1">
      <c r="C816" s="55"/>
      <c r="D816" s="55"/>
    </row>
    <row r="817" ht="14.25" customHeight="1">
      <c r="C817" s="55"/>
      <c r="D817" s="55"/>
    </row>
    <row r="818" ht="14.25" customHeight="1">
      <c r="C818" s="55"/>
      <c r="D818" s="55"/>
    </row>
    <row r="819" ht="14.25" customHeight="1">
      <c r="C819" s="55"/>
      <c r="D819" s="55"/>
    </row>
    <row r="820" ht="14.25" customHeight="1">
      <c r="C820" s="55"/>
      <c r="D820" s="55"/>
    </row>
    <row r="821" ht="14.25" customHeight="1">
      <c r="C821" s="55"/>
      <c r="D821" s="55"/>
    </row>
    <row r="822" ht="14.25" customHeight="1">
      <c r="C822" s="55"/>
      <c r="D822" s="55"/>
    </row>
    <row r="823" ht="14.25" customHeight="1">
      <c r="C823" s="55"/>
      <c r="D823" s="55"/>
    </row>
    <row r="824" ht="14.25" customHeight="1">
      <c r="C824" s="55"/>
      <c r="D824" s="55"/>
    </row>
    <row r="825" ht="14.25" customHeight="1">
      <c r="C825" s="55"/>
      <c r="D825" s="55"/>
    </row>
    <row r="826" ht="14.25" customHeight="1">
      <c r="C826" s="55"/>
      <c r="D826" s="55"/>
    </row>
    <row r="827" ht="14.25" customHeight="1">
      <c r="C827" s="55"/>
      <c r="D827" s="55"/>
    </row>
    <row r="828" ht="14.25" customHeight="1">
      <c r="C828" s="55"/>
      <c r="D828" s="55"/>
    </row>
    <row r="829" ht="14.25" customHeight="1">
      <c r="C829" s="55"/>
      <c r="D829" s="55"/>
    </row>
    <row r="830" ht="14.25" customHeight="1">
      <c r="C830" s="55"/>
      <c r="D830" s="55"/>
    </row>
    <row r="831" ht="14.25" customHeight="1">
      <c r="C831" s="55"/>
      <c r="D831" s="55"/>
    </row>
    <row r="832" ht="14.25" customHeight="1">
      <c r="C832" s="55"/>
      <c r="D832" s="55"/>
    </row>
    <row r="833" ht="14.25" customHeight="1">
      <c r="C833" s="55"/>
      <c r="D833" s="55"/>
    </row>
    <row r="834" ht="14.25" customHeight="1">
      <c r="C834" s="55"/>
      <c r="D834" s="55"/>
    </row>
    <row r="835" ht="14.25" customHeight="1">
      <c r="C835" s="55"/>
      <c r="D835" s="55"/>
    </row>
    <row r="836" ht="14.25" customHeight="1">
      <c r="C836" s="55"/>
      <c r="D836" s="55"/>
    </row>
    <row r="837" ht="14.25" customHeight="1">
      <c r="C837" s="55"/>
      <c r="D837" s="55"/>
    </row>
    <row r="838" ht="14.25" customHeight="1">
      <c r="C838" s="55"/>
      <c r="D838" s="55"/>
    </row>
    <row r="839" ht="14.25" customHeight="1">
      <c r="C839" s="55"/>
      <c r="D839" s="55"/>
    </row>
    <row r="840" ht="14.25" customHeight="1">
      <c r="C840" s="55"/>
      <c r="D840" s="55"/>
    </row>
    <row r="841" ht="14.25" customHeight="1">
      <c r="C841" s="55"/>
      <c r="D841" s="55"/>
    </row>
    <row r="842" ht="14.25" customHeight="1">
      <c r="C842" s="55"/>
      <c r="D842" s="55"/>
    </row>
    <row r="843" ht="14.25" customHeight="1">
      <c r="C843" s="55"/>
      <c r="D843" s="55"/>
    </row>
    <row r="844" ht="14.25" customHeight="1">
      <c r="C844" s="55"/>
      <c r="D844" s="55"/>
    </row>
    <row r="845" ht="14.25" customHeight="1">
      <c r="C845" s="55"/>
      <c r="D845" s="55"/>
    </row>
    <row r="846" ht="14.25" customHeight="1">
      <c r="C846" s="55"/>
      <c r="D846" s="55"/>
    </row>
    <row r="847" ht="14.25" customHeight="1">
      <c r="C847" s="55"/>
      <c r="D847" s="55"/>
    </row>
    <row r="848" ht="14.25" customHeight="1">
      <c r="C848" s="55"/>
      <c r="D848" s="55"/>
    </row>
    <row r="849" ht="14.25" customHeight="1">
      <c r="C849" s="55"/>
      <c r="D849" s="55"/>
    </row>
    <row r="850" ht="14.25" customHeight="1">
      <c r="C850" s="55"/>
      <c r="D850" s="55"/>
    </row>
    <row r="851" ht="14.25" customHeight="1">
      <c r="C851" s="55"/>
      <c r="D851" s="55"/>
    </row>
    <row r="852" ht="14.25" customHeight="1">
      <c r="C852" s="55"/>
      <c r="D852" s="55"/>
    </row>
    <row r="853" ht="14.25" customHeight="1">
      <c r="C853" s="55"/>
      <c r="D853" s="55"/>
    </row>
    <row r="854" ht="14.25" customHeight="1">
      <c r="C854" s="55"/>
      <c r="D854" s="55"/>
    </row>
    <row r="855" ht="14.25" customHeight="1">
      <c r="C855" s="55"/>
      <c r="D855" s="55"/>
    </row>
    <row r="856" ht="14.25" customHeight="1">
      <c r="C856" s="55"/>
      <c r="D856" s="55"/>
    </row>
    <row r="857" ht="14.25" customHeight="1">
      <c r="C857" s="55"/>
      <c r="D857" s="55"/>
    </row>
    <row r="858" ht="14.25" customHeight="1">
      <c r="C858" s="55"/>
      <c r="D858" s="55"/>
    </row>
    <row r="859" ht="14.25" customHeight="1">
      <c r="C859" s="55"/>
      <c r="D859" s="55"/>
    </row>
    <row r="860" ht="14.25" customHeight="1">
      <c r="C860" s="55"/>
      <c r="D860" s="55"/>
    </row>
    <row r="861" ht="14.25" customHeight="1">
      <c r="C861" s="55"/>
      <c r="D861" s="55"/>
    </row>
    <row r="862" ht="14.25" customHeight="1">
      <c r="C862" s="55"/>
      <c r="D862" s="55"/>
    </row>
    <row r="863" ht="14.25" customHeight="1">
      <c r="C863" s="55"/>
      <c r="D863" s="55"/>
    </row>
    <row r="864" ht="14.25" customHeight="1">
      <c r="C864" s="55"/>
      <c r="D864" s="55"/>
    </row>
    <row r="865" ht="14.25" customHeight="1">
      <c r="C865" s="55"/>
      <c r="D865" s="55"/>
    </row>
    <row r="866" ht="14.25" customHeight="1">
      <c r="C866" s="55"/>
      <c r="D866" s="55"/>
    </row>
    <row r="867" ht="14.25" customHeight="1">
      <c r="C867" s="55"/>
      <c r="D867" s="55"/>
    </row>
    <row r="868" ht="14.25" customHeight="1">
      <c r="C868" s="55"/>
      <c r="D868" s="55"/>
    </row>
    <row r="869" ht="14.25" customHeight="1">
      <c r="C869" s="55"/>
      <c r="D869" s="55"/>
    </row>
    <row r="870" ht="14.25" customHeight="1">
      <c r="C870" s="55"/>
      <c r="D870" s="55"/>
    </row>
    <row r="871" ht="14.25" customHeight="1">
      <c r="C871" s="55"/>
      <c r="D871" s="55"/>
    </row>
    <row r="872" ht="14.25" customHeight="1">
      <c r="C872" s="55"/>
      <c r="D872" s="55"/>
    </row>
    <row r="873" ht="14.25" customHeight="1">
      <c r="C873" s="55"/>
      <c r="D873" s="55"/>
    </row>
    <row r="874" ht="14.25" customHeight="1">
      <c r="C874" s="55"/>
      <c r="D874" s="55"/>
    </row>
    <row r="875" ht="14.25" customHeight="1">
      <c r="C875" s="55"/>
      <c r="D875" s="55"/>
    </row>
    <row r="876" ht="14.25" customHeight="1">
      <c r="C876" s="55"/>
      <c r="D876" s="55"/>
    </row>
    <row r="877" ht="14.25" customHeight="1">
      <c r="C877" s="55"/>
      <c r="D877" s="55"/>
    </row>
    <row r="878" ht="14.25" customHeight="1">
      <c r="C878" s="55"/>
      <c r="D878" s="55"/>
    </row>
    <row r="879" ht="14.25" customHeight="1">
      <c r="C879" s="55"/>
      <c r="D879" s="55"/>
    </row>
    <row r="880" ht="14.25" customHeight="1">
      <c r="C880" s="55"/>
      <c r="D880" s="55"/>
    </row>
    <row r="881" ht="14.25" customHeight="1">
      <c r="C881" s="55"/>
      <c r="D881" s="55"/>
    </row>
    <row r="882" ht="14.25" customHeight="1">
      <c r="C882" s="55"/>
      <c r="D882" s="55"/>
    </row>
    <row r="883" ht="14.25" customHeight="1">
      <c r="C883" s="55"/>
      <c r="D883" s="55"/>
    </row>
    <row r="884" ht="14.25" customHeight="1">
      <c r="C884" s="55"/>
      <c r="D884" s="55"/>
    </row>
    <row r="885" ht="14.25" customHeight="1">
      <c r="C885" s="55"/>
      <c r="D885" s="55"/>
    </row>
    <row r="886" ht="14.25" customHeight="1">
      <c r="C886" s="55"/>
      <c r="D886" s="55"/>
    </row>
    <row r="887" ht="14.25" customHeight="1">
      <c r="C887" s="55"/>
      <c r="D887" s="55"/>
    </row>
    <row r="888" ht="14.25" customHeight="1">
      <c r="C888" s="55"/>
      <c r="D888" s="55"/>
    </row>
    <row r="889" ht="14.25" customHeight="1">
      <c r="C889" s="55"/>
      <c r="D889" s="55"/>
    </row>
    <row r="890" ht="14.25" customHeight="1">
      <c r="C890" s="55"/>
      <c r="D890" s="55"/>
    </row>
    <row r="891" ht="14.25" customHeight="1">
      <c r="C891" s="55"/>
      <c r="D891" s="55"/>
    </row>
    <row r="892" ht="14.25" customHeight="1">
      <c r="C892" s="55"/>
      <c r="D892" s="55"/>
    </row>
    <row r="893" ht="14.25" customHeight="1">
      <c r="C893" s="55"/>
      <c r="D893" s="55"/>
    </row>
    <row r="894" ht="14.25" customHeight="1">
      <c r="C894" s="55"/>
      <c r="D894" s="55"/>
    </row>
    <row r="895" ht="14.25" customHeight="1">
      <c r="C895" s="55"/>
      <c r="D895" s="55"/>
    </row>
    <row r="896" ht="14.25" customHeight="1">
      <c r="C896" s="55"/>
      <c r="D896" s="55"/>
    </row>
    <row r="897" ht="14.25" customHeight="1">
      <c r="C897" s="55"/>
      <c r="D897" s="55"/>
    </row>
    <row r="898" ht="14.25" customHeight="1">
      <c r="C898" s="55"/>
      <c r="D898" s="55"/>
    </row>
    <row r="899" ht="14.25" customHeight="1">
      <c r="C899" s="55"/>
      <c r="D899" s="55"/>
    </row>
    <row r="900" ht="14.25" customHeight="1">
      <c r="C900" s="55"/>
      <c r="D900" s="55"/>
    </row>
    <row r="901" ht="14.25" customHeight="1">
      <c r="C901" s="55"/>
      <c r="D901" s="55"/>
    </row>
    <row r="902" ht="14.25" customHeight="1">
      <c r="C902" s="55"/>
      <c r="D902" s="55"/>
    </row>
    <row r="903" ht="14.25" customHeight="1">
      <c r="C903" s="55"/>
      <c r="D903" s="55"/>
    </row>
    <row r="904" ht="14.25" customHeight="1">
      <c r="C904" s="55"/>
      <c r="D904" s="55"/>
    </row>
    <row r="905" ht="14.25" customHeight="1">
      <c r="C905" s="55"/>
      <c r="D905" s="55"/>
    </row>
    <row r="906" ht="14.25" customHeight="1">
      <c r="C906" s="55"/>
      <c r="D906" s="55"/>
    </row>
    <row r="907" ht="14.25" customHeight="1">
      <c r="C907" s="55"/>
      <c r="D907" s="55"/>
    </row>
    <row r="908" ht="14.25" customHeight="1">
      <c r="C908" s="55"/>
      <c r="D908" s="55"/>
    </row>
    <row r="909" ht="14.25" customHeight="1">
      <c r="C909" s="55"/>
      <c r="D909" s="55"/>
    </row>
    <row r="910" ht="14.25" customHeight="1">
      <c r="C910" s="55"/>
      <c r="D910" s="55"/>
    </row>
    <row r="911" ht="14.25" customHeight="1">
      <c r="C911" s="55"/>
      <c r="D911" s="55"/>
    </row>
    <row r="912" ht="14.25" customHeight="1">
      <c r="C912" s="55"/>
      <c r="D912" s="55"/>
    </row>
    <row r="913" ht="14.25" customHeight="1">
      <c r="C913" s="55"/>
      <c r="D913" s="55"/>
    </row>
    <row r="914" ht="14.25" customHeight="1">
      <c r="C914" s="55"/>
      <c r="D914" s="55"/>
    </row>
    <row r="915" ht="14.25" customHeight="1">
      <c r="C915" s="55"/>
      <c r="D915" s="55"/>
    </row>
    <row r="916" ht="14.25" customHeight="1">
      <c r="C916" s="55"/>
      <c r="D916" s="55"/>
    </row>
    <row r="917" ht="14.25" customHeight="1">
      <c r="C917" s="55"/>
      <c r="D917" s="55"/>
    </row>
    <row r="918" ht="14.25" customHeight="1">
      <c r="C918" s="55"/>
      <c r="D918" s="55"/>
    </row>
    <row r="919" ht="14.25" customHeight="1">
      <c r="C919" s="55"/>
      <c r="D919" s="55"/>
    </row>
    <row r="920" ht="14.25" customHeight="1">
      <c r="C920" s="55"/>
      <c r="D920" s="55"/>
    </row>
    <row r="921" ht="14.25" customHeight="1">
      <c r="C921" s="55"/>
      <c r="D921" s="55"/>
    </row>
    <row r="922" ht="14.25" customHeight="1">
      <c r="C922" s="55"/>
      <c r="D922" s="55"/>
    </row>
    <row r="923" ht="14.25" customHeight="1">
      <c r="C923" s="55"/>
      <c r="D923" s="55"/>
    </row>
    <row r="924" ht="14.25" customHeight="1">
      <c r="C924" s="55"/>
      <c r="D924" s="55"/>
    </row>
    <row r="925" ht="14.25" customHeight="1">
      <c r="C925" s="55"/>
      <c r="D925" s="55"/>
    </row>
    <row r="926" ht="14.25" customHeight="1">
      <c r="C926" s="55"/>
      <c r="D926" s="55"/>
    </row>
    <row r="927" ht="14.25" customHeight="1">
      <c r="C927" s="55"/>
      <c r="D927" s="55"/>
    </row>
    <row r="928" ht="14.25" customHeight="1">
      <c r="C928" s="55"/>
      <c r="D928" s="55"/>
    </row>
    <row r="929" ht="14.25" customHeight="1">
      <c r="C929" s="55"/>
      <c r="D929" s="55"/>
    </row>
    <row r="930" ht="14.25" customHeight="1">
      <c r="C930" s="55"/>
      <c r="D930" s="55"/>
    </row>
    <row r="931" ht="14.25" customHeight="1">
      <c r="C931" s="55"/>
      <c r="D931" s="55"/>
    </row>
    <row r="932" ht="14.25" customHeight="1">
      <c r="C932" s="55"/>
      <c r="D932" s="55"/>
    </row>
    <row r="933" ht="14.25" customHeight="1">
      <c r="C933" s="55"/>
      <c r="D933" s="55"/>
    </row>
    <row r="934" ht="14.25" customHeight="1">
      <c r="C934" s="55"/>
      <c r="D934" s="55"/>
    </row>
    <row r="935" ht="14.25" customHeight="1">
      <c r="C935" s="55"/>
      <c r="D935" s="55"/>
    </row>
    <row r="936" ht="14.25" customHeight="1">
      <c r="C936" s="55"/>
      <c r="D936" s="55"/>
    </row>
    <row r="937" ht="14.25" customHeight="1">
      <c r="C937" s="55"/>
      <c r="D937" s="55"/>
    </row>
    <row r="938" ht="14.25" customHeight="1">
      <c r="C938" s="55"/>
      <c r="D938" s="55"/>
    </row>
    <row r="939" ht="14.25" customHeight="1">
      <c r="C939" s="55"/>
      <c r="D939" s="55"/>
    </row>
    <row r="940" ht="14.25" customHeight="1">
      <c r="C940" s="55"/>
      <c r="D940" s="55"/>
    </row>
    <row r="941" ht="14.25" customHeight="1">
      <c r="C941" s="55"/>
      <c r="D941" s="55"/>
    </row>
    <row r="942" ht="14.25" customHeight="1">
      <c r="C942" s="55"/>
      <c r="D942" s="55"/>
    </row>
    <row r="943" ht="14.25" customHeight="1">
      <c r="C943" s="55"/>
      <c r="D943" s="55"/>
    </row>
    <row r="944" ht="14.25" customHeight="1">
      <c r="C944" s="55"/>
      <c r="D944" s="55"/>
    </row>
    <row r="945" ht="14.25" customHeight="1">
      <c r="C945" s="55"/>
      <c r="D945" s="55"/>
    </row>
    <row r="946" ht="14.25" customHeight="1">
      <c r="C946" s="55"/>
      <c r="D946" s="55"/>
    </row>
    <row r="947" ht="14.25" customHeight="1">
      <c r="C947" s="55"/>
      <c r="D947" s="55"/>
    </row>
    <row r="948" ht="14.25" customHeight="1">
      <c r="C948" s="55"/>
      <c r="D948" s="55"/>
    </row>
    <row r="949" ht="14.25" customHeight="1">
      <c r="C949" s="55"/>
      <c r="D949" s="55"/>
    </row>
    <row r="950" ht="14.25" customHeight="1">
      <c r="C950" s="55"/>
      <c r="D950" s="55"/>
    </row>
    <row r="951" ht="14.25" customHeight="1">
      <c r="C951" s="55"/>
      <c r="D951" s="55"/>
    </row>
    <row r="952" ht="14.25" customHeight="1">
      <c r="C952" s="55"/>
      <c r="D952" s="55"/>
    </row>
    <row r="953" ht="14.25" customHeight="1">
      <c r="C953" s="55"/>
      <c r="D953" s="55"/>
    </row>
    <row r="954" ht="14.25" customHeight="1">
      <c r="C954" s="55"/>
      <c r="D954" s="55"/>
    </row>
    <row r="955" ht="14.25" customHeight="1">
      <c r="C955" s="55"/>
      <c r="D955" s="55"/>
    </row>
    <row r="956" ht="14.25" customHeight="1">
      <c r="C956" s="55"/>
      <c r="D956" s="55"/>
    </row>
    <row r="957" ht="14.25" customHeight="1">
      <c r="C957" s="55"/>
      <c r="D957" s="55"/>
    </row>
    <row r="958" ht="14.25" customHeight="1">
      <c r="C958" s="55"/>
      <c r="D958" s="55"/>
    </row>
    <row r="959" ht="14.25" customHeight="1">
      <c r="C959" s="55"/>
      <c r="D959" s="55"/>
    </row>
    <row r="960" ht="14.25" customHeight="1">
      <c r="C960" s="55"/>
      <c r="D960" s="55"/>
    </row>
    <row r="961" ht="14.25" customHeight="1">
      <c r="C961" s="55"/>
      <c r="D961" s="55"/>
    </row>
    <row r="962" ht="14.25" customHeight="1">
      <c r="C962" s="55"/>
      <c r="D962" s="55"/>
    </row>
    <row r="963" ht="14.25" customHeight="1">
      <c r="C963" s="55"/>
      <c r="D963" s="55"/>
    </row>
    <row r="964" ht="14.25" customHeight="1">
      <c r="C964" s="55"/>
      <c r="D964" s="55"/>
    </row>
    <row r="965" ht="14.25" customHeight="1">
      <c r="C965" s="55"/>
      <c r="D965" s="55"/>
    </row>
    <row r="966" ht="14.25" customHeight="1">
      <c r="C966" s="55"/>
      <c r="D966" s="55"/>
    </row>
    <row r="967" ht="14.25" customHeight="1">
      <c r="C967" s="55"/>
      <c r="D967" s="55"/>
    </row>
    <row r="968" ht="14.25" customHeight="1">
      <c r="C968" s="55"/>
      <c r="D968" s="55"/>
    </row>
    <row r="969" ht="14.25" customHeight="1">
      <c r="C969" s="55"/>
      <c r="D969" s="55"/>
    </row>
    <row r="970" ht="14.25" customHeight="1">
      <c r="C970" s="55"/>
      <c r="D970" s="55"/>
    </row>
    <row r="971" ht="14.25" customHeight="1">
      <c r="C971" s="55"/>
      <c r="D971" s="55"/>
    </row>
    <row r="972" ht="14.25" customHeight="1">
      <c r="C972" s="55"/>
      <c r="D972" s="55"/>
    </row>
    <row r="973" ht="14.25" customHeight="1">
      <c r="C973" s="55"/>
      <c r="D973" s="55"/>
    </row>
    <row r="974" ht="14.25" customHeight="1">
      <c r="C974" s="55"/>
      <c r="D974" s="55"/>
    </row>
  </sheetData>
  <autoFilter ref="$A$2:$H$28"/>
  <printOptions/>
  <pageMargins bottom="0.75" footer="0.0" header="0.0" left="0.7" right="0.7" top="0.75"/>
  <pageSetup orientation="landscape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7.86"/>
    <col customWidth="1" min="3" max="3" width="12.43"/>
    <col customWidth="1" min="4" max="5" width="10.71"/>
    <col customWidth="1" min="6" max="6" width="14.86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15.57"/>
    <col customWidth="1" min="15" max="26" width="10.71"/>
  </cols>
  <sheetData>
    <row r="1" ht="14.25" customHeight="1">
      <c r="A1" s="26" t="s">
        <v>884</v>
      </c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1160</v>
      </c>
      <c r="C3" s="9"/>
      <c r="D3" s="9"/>
      <c r="E3" s="10">
        <v>8.2</v>
      </c>
      <c r="F3" s="12"/>
      <c r="G3" s="12"/>
      <c r="H3" s="13"/>
      <c r="I3" s="14" t="s">
        <v>941</v>
      </c>
      <c r="J3" s="15"/>
      <c r="K3" s="4"/>
    </row>
    <row r="4" ht="14.25" customHeight="1">
      <c r="A4" s="7" t="s">
        <v>16</v>
      </c>
      <c r="B4" s="49" t="s">
        <v>1161</v>
      </c>
      <c r="C4" s="9"/>
      <c r="D4" s="9"/>
      <c r="E4" s="10">
        <v>26.7</v>
      </c>
      <c r="F4" s="12"/>
      <c r="G4" s="12"/>
      <c r="H4" s="13"/>
      <c r="I4" s="14" t="s">
        <v>941</v>
      </c>
      <c r="J4" s="15"/>
      <c r="K4" s="4"/>
    </row>
    <row r="5" ht="14.25" customHeight="1">
      <c r="A5" s="7" t="s">
        <v>20</v>
      </c>
      <c r="B5" s="49" t="s">
        <v>1162</v>
      </c>
      <c r="C5" s="9"/>
      <c r="D5" s="9"/>
      <c r="E5" s="10">
        <v>45.8</v>
      </c>
      <c r="F5" s="12"/>
      <c r="G5" s="12"/>
      <c r="H5" s="13"/>
      <c r="I5" s="14" t="s">
        <v>941</v>
      </c>
      <c r="J5" s="15"/>
      <c r="K5" s="4"/>
    </row>
    <row r="6" ht="14.25" customHeight="1">
      <c r="A6" s="7" t="s">
        <v>24</v>
      </c>
      <c r="B6" s="49" t="s">
        <v>1163</v>
      </c>
      <c r="C6" s="9"/>
      <c r="D6" s="9"/>
      <c r="E6" s="10">
        <v>31.3</v>
      </c>
      <c r="F6" s="12"/>
      <c r="G6" s="12"/>
      <c r="H6" s="13"/>
      <c r="I6" s="14" t="s">
        <v>941</v>
      </c>
      <c r="J6" s="15"/>
      <c r="K6" s="5"/>
    </row>
    <row r="7" ht="14.25" customHeight="1">
      <c r="A7" s="7" t="s">
        <v>25</v>
      </c>
      <c r="B7" s="49" t="s">
        <v>675</v>
      </c>
      <c r="C7" s="9"/>
      <c r="D7" s="9"/>
      <c r="E7" s="10">
        <v>26.5</v>
      </c>
      <c r="F7" s="12"/>
      <c r="G7" s="12"/>
      <c r="H7" s="13"/>
      <c r="I7" s="14" t="s">
        <v>941</v>
      </c>
      <c r="J7" s="15"/>
      <c r="K7" s="5"/>
    </row>
    <row r="8" ht="14.25" customHeight="1">
      <c r="A8" s="7" t="s">
        <v>28</v>
      </c>
      <c r="B8" s="49" t="s">
        <v>791</v>
      </c>
      <c r="C8" s="9"/>
      <c r="D8" s="9"/>
      <c r="E8" s="10">
        <v>19.6</v>
      </c>
      <c r="F8" s="36"/>
      <c r="G8" s="12"/>
      <c r="H8" s="13"/>
      <c r="I8" s="14" t="s">
        <v>947</v>
      </c>
      <c r="J8" s="15"/>
      <c r="K8" s="5"/>
      <c r="P8" s="19"/>
    </row>
    <row r="9" ht="14.25" customHeight="1">
      <c r="A9" s="7" t="s">
        <v>32</v>
      </c>
      <c r="B9" s="49" t="s">
        <v>1164</v>
      </c>
      <c r="C9" s="9"/>
      <c r="D9" s="9"/>
      <c r="E9" s="10">
        <v>16.6</v>
      </c>
      <c r="F9" s="36"/>
      <c r="G9" s="12"/>
      <c r="H9" s="13"/>
      <c r="I9" s="14" t="s">
        <v>947</v>
      </c>
      <c r="J9" s="15"/>
      <c r="K9" s="5"/>
      <c r="P9" s="19"/>
    </row>
    <row r="10" ht="14.25" customHeight="1">
      <c r="A10" s="7" t="s">
        <v>34</v>
      </c>
      <c r="B10" s="49" t="s">
        <v>1155</v>
      </c>
      <c r="C10" s="9"/>
      <c r="D10" s="9"/>
      <c r="E10" s="10">
        <v>17.6</v>
      </c>
      <c r="F10" s="12"/>
      <c r="G10" s="12"/>
      <c r="H10" s="13"/>
      <c r="I10" s="14" t="s">
        <v>1165</v>
      </c>
      <c r="J10" s="15"/>
      <c r="K10" s="5"/>
      <c r="P10" s="19"/>
    </row>
    <row r="11" ht="14.25" customHeight="1">
      <c r="A11" s="7" t="s">
        <v>36</v>
      </c>
      <c r="B11" s="49" t="s">
        <v>987</v>
      </c>
      <c r="C11" s="9"/>
      <c r="D11" s="9"/>
      <c r="E11" s="10">
        <v>123.7</v>
      </c>
      <c r="F11" s="36"/>
      <c r="G11" s="12"/>
      <c r="H11" s="13"/>
      <c r="I11" s="14" t="s">
        <v>941</v>
      </c>
      <c r="J11" s="15"/>
      <c r="K11" s="5"/>
      <c r="P11" s="19"/>
    </row>
    <row r="12" ht="14.25" customHeight="1">
      <c r="A12" s="7" t="s">
        <v>38</v>
      </c>
      <c r="B12" s="49" t="s">
        <v>984</v>
      </c>
      <c r="C12" s="9"/>
      <c r="D12" s="9"/>
      <c r="E12" s="10">
        <v>41.6</v>
      </c>
      <c r="F12" s="36"/>
      <c r="G12" s="12"/>
      <c r="H12" s="13"/>
      <c r="I12" s="14" t="s">
        <v>947</v>
      </c>
      <c r="J12" s="15"/>
      <c r="K12" s="5"/>
      <c r="P12" s="19"/>
    </row>
    <row r="13" ht="14.25" customHeight="1">
      <c r="A13" s="7" t="s">
        <v>43</v>
      </c>
      <c r="B13" s="49" t="s">
        <v>1166</v>
      </c>
      <c r="C13" s="9"/>
      <c r="D13" s="9"/>
      <c r="E13" s="10">
        <v>57.4545</v>
      </c>
      <c r="F13" s="36"/>
      <c r="G13" s="12"/>
      <c r="H13" s="13"/>
      <c r="I13" s="14" t="s">
        <v>1165</v>
      </c>
      <c r="J13" s="15"/>
      <c r="P13" s="19"/>
    </row>
    <row r="14" ht="14.25" customHeight="1">
      <c r="A14" s="7" t="s">
        <v>46</v>
      </c>
      <c r="B14" s="49" t="s">
        <v>1167</v>
      </c>
      <c r="C14" s="9"/>
      <c r="D14" s="9"/>
      <c r="E14" s="10">
        <v>48.909</v>
      </c>
      <c r="F14" s="36"/>
      <c r="G14" s="20"/>
      <c r="H14" s="13"/>
      <c r="I14" s="14" t="s">
        <v>947</v>
      </c>
      <c r="J14" s="15"/>
      <c r="P14" s="19"/>
    </row>
    <row r="15" ht="14.25" customHeight="1">
      <c r="A15" s="7" t="s">
        <v>50</v>
      </c>
      <c r="B15" s="49" t="s">
        <v>1168</v>
      </c>
      <c r="C15" s="9"/>
      <c r="D15" s="9"/>
      <c r="E15" s="10">
        <v>75.0</v>
      </c>
      <c r="F15" s="36"/>
      <c r="G15" s="12"/>
      <c r="H15" s="13"/>
      <c r="I15" s="14" t="s">
        <v>1165</v>
      </c>
      <c r="J15" s="15"/>
    </row>
    <row r="16" ht="14.25" customHeight="1">
      <c r="A16" s="7" t="s">
        <v>52</v>
      </c>
      <c r="B16" s="49" t="s">
        <v>347</v>
      </c>
      <c r="C16" s="9"/>
      <c r="D16" s="9"/>
      <c r="E16" s="10">
        <v>29.818</v>
      </c>
      <c r="F16" s="36"/>
      <c r="G16" s="12"/>
      <c r="H16" s="13"/>
      <c r="I16" s="14" t="s">
        <v>947</v>
      </c>
      <c r="J16" s="15"/>
    </row>
    <row r="17" ht="14.25" customHeight="1">
      <c r="A17" s="7" t="s">
        <v>54</v>
      </c>
      <c r="B17" s="49"/>
      <c r="C17" s="9"/>
      <c r="D17" s="9"/>
      <c r="E17" s="10"/>
      <c r="F17" s="36"/>
      <c r="G17" s="20"/>
      <c r="H17" s="13"/>
      <c r="I17" s="14"/>
      <c r="J17" s="15"/>
    </row>
    <row r="18" ht="14.25" customHeight="1">
      <c r="A18" s="7" t="s">
        <v>56</v>
      </c>
      <c r="B18" s="49"/>
      <c r="C18" s="9"/>
      <c r="D18" s="9"/>
      <c r="E18" s="10"/>
      <c r="F18" s="36"/>
      <c r="G18" s="20"/>
      <c r="H18" s="13"/>
      <c r="I18" s="14"/>
      <c r="J18" s="15"/>
    </row>
    <row r="19" ht="14.25" customHeight="1">
      <c r="A19" s="7" t="s">
        <v>57</v>
      </c>
      <c r="B19" s="49"/>
      <c r="C19" s="9"/>
      <c r="D19" s="9"/>
      <c r="E19" s="10"/>
      <c r="F19" s="36"/>
      <c r="G19" s="12"/>
      <c r="H19" s="13"/>
      <c r="I19" s="14"/>
      <c r="J19" s="15"/>
    </row>
    <row r="20" ht="14.25" customHeight="1">
      <c r="A20" s="7" t="s">
        <v>60</v>
      </c>
      <c r="B20" s="49"/>
      <c r="C20" s="9"/>
      <c r="D20" s="9"/>
      <c r="E20" s="10"/>
      <c r="F20" s="36"/>
      <c r="G20" s="12"/>
      <c r="H20" s="13"/>
      <c r="I20" s="14"/>
      <c r="J20" s="15"/>
    </row>
    <row r="21" ht="14.25" customHeight="1">
      <c r="A21" s="7" t="s">
        <v>63</v>
      </c>
      <c r="B21" s="49"/>
      <c r="C21" s="9"/>
      <c r="D21" s="7"/>
      <c r="E21" s="10"/>
      <c r="F21" s="36"/>
      <c r="G21" s="12"/>
      <c r="H21" s="13"/>
      <c r="I21" s="14"/>
      <c r="J21" s="15"/>
    </row>
    <row r="22" ht="14.25" customHeight="1">
      <c r="A22" s="7" t="s">
        <v>66</v>
      </c>
      <c r="B22" s="49"/>
      <c r="C22" s="9"/>
      <c r="D22" s="9"/>
      <c r="E22" s="10"/>
      <c r="F22" s="12"/>
      <c r="G22" s="12"/>
      <c r="H22" s="13"/>
      <c r="I22" s="14"/>
      <c r="J22" s="15"/>
    </row>
    <row r="23" ht="14.25" customHeight="1">
      <c r="A23" s="7" t="s">
        <v>68</v>
      </c>
      <c r="B23" s="49"/>
      <c r="C23" s="9"/>
      <c r="D23" s="7"/>
      <c r="E23" s="10"/>
      <c r="F23" s="36"/>
      <c r="G23" s="20"/>
      <c r="H23" s="13"/>
      <c r="I23" s="14"/>
      <c r="J23" s="15"/>
      <c r="N23" s="17"/>
    </row>
    <row r="24" ht="14.25" customHeight="1">
      <c r="A24" s="7" t="s">
        <v>70</v>
      </c>
      <c r="B24" s="49"/>
      <c r="C24" s="9"/>
      <c r="D24" s="9"/>
      <c r="E24" s="10"/>
      <c r="F24" s="12"/>
      <c r="G24" s="12"/>
      <c r="H24" s="13"/>
      <c r="I24" s="14"/>
      <c r="J24" s="15"/>
      <c r="N24" s="17"/>
    </row>
    <row r="25" ht="14.25" customHeight="1">
      <c r="A25" s="7" t="s">
        <v>71</v>
      </c>
      <c r="B25" s="49"/>
      <c r="C25" s="9"/>
      <c r="D25" s="7"/>
      <c r="E25" s="10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12"/>
      <c r="G27" s="12"/>
      <c r="H27" s="13"/>
      <c r="I27" s="14"/>
      <c r="J27" s="15"/>
      <c r="N27" s="17"/>
    </row>
    <row r="28" ht="14.25" customHeight="1">
      <c r="A28" s="9" t="s">
        <v>380</v>
      </c>
      <c r="B28" s="49"/>
      <c r="C28" s="92"/>
      <c r="D28" s="9"/>
      <c r="E28" s="10"/>
      <c r="F28" s="12"/>
      <c r="G28" s="12"/>
      <c r="H28" s="13"/>
      <c r="I28" s="14"/>
      <c r="N28" s="17"/>
    </row>
    <row r="29" ht="14.25" customHeight="1">
      <c r="A29" s="9" t="s">
        <v>77</v>
      </c>
      <c r="B29" s="49"/>
      <c r="C29" s="9"/>
      <c r="D29" s="7"/>
      <c r="E29" s="10"/>
      <c r="F29" s="12"/>
      <c r="G29" s="12"/>
      <c r="H29" s="13"/>
      <c r="I29" s="14"/>
      <c r="K29" s="16">
        <v>568.7815</v>
      </c>
      <c r="N29" s="17"/>
    </row>
    <row r="30" ht="14.25" customHeight="1">
      <c r="E30" s="16">
        <f>SUM(E3:E29)</f>
        <v>568.7815</v>
      </c>
      <c r="N30" s="17"/>
    </row>
    <row r="31" ht="14.25" customHeight="1">
      <c r="B31" s="28"/>
      <c r="D31" s="29"/>
      <c r="N31" s="17"/>
    </row>
    <row r="32" ht="14.25" customHeight="1">
      <c r="B32" s="28"/>
      <c r="D32" s="28"/>
      <c r="N32" s="17"/>
    </row>
    <row r="33" ht="14.25" customHeight="1">
      <c r="B33" s="28"/>
      <c r="D33" s="29"/>
      <c r="N33" s="17"/>
    </row>
    <row r="34" ht="14.25" customHeight="1">
      <c r="B34" s="28"/>
      <c r="D34" s="28"/>
      <c r="N34" s="17"/>
    </row>
    <row r="35" ht="14.25" customHeight="1">
      <c r="B35" s="28" t="s">
        <v>89</v>
      </c>
      <c r="D35" s="29">
        <v>4.0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1.0</v>
      </c>
      <c r="N37" s="17"/>
    </row>
    <row r="38" ht="14.25" customHeight="1">
      <c r="B38" s="28" t="s">
        <v>92</v>
      </c>
      <c r="D38" s="30">
        <f>+D37*D36*D35</f>
        <v>4</v>
      </c>
      <c r="N38" s="17"/>
    </row>
    <row r="39" ht="14.25" customHeight="1">
      <c r="B39" s="28" t="s">
        <v>93</v>
      </c>
      <c r="D39" s="30">
        <f>+D38*3600</f>
        <v>14400</v>
      </c>
      <c r="N39" s="17"/>
    </row>
    <row r="40" ht="14.25" customHeight="1">
      <c r="B40" s="28" t="s">
        <v>4</v>
      </c>
      <c r="D40" s="31">
        <f>E30</f>
        <v>568.7815</v>
      </c>
    </row>
    <row r="41" ht="14.25" customHeight="1">
      <c r="B41" s="28" t="s">
        <v>94</v>
      </c>
      <c r="D41" s="32">
        <f>+D39/D40</f>
        <v>25.31727913</v>
      </c>
      <c r="E41" s="28" t="s">
        <v>95</v>
      </c>
      <c r="F41" s="6">
        <f>D41*0.9</f>
        <v>22.78555122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423.6</v>
      </c>
    </row>
    <row r="46" ht="14.25" customHeight="1">
      <c r="B46" s="28" t="s">
        <v>95</v>
      </c>
      <c r="D46" s="33">
        <f>+D39/D45</f>
        <v>33.99433428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28.89518414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123" t="s">
        <v>1170</v>
      </c>
      <c r="C3" s="9" t="s">
        <v>103</v>
      </c>
      <c r="D3" s="234" t="s">
        <v>114</v>
      </c>
      <c r="E3" s="10">
        <v>64.8</v>
      </c>
      <c r="F3" s="12"/>
      <c r="G3" s="12" t="s">
        <v>105</v>
      </c>
      <c r="H3" s="13"/>
      <c r="I3" s="14" t="s">
        <v>613</v>
      </c>
      <c r="J3" s="15"/>
      <c r="K3" s="4"/>
    </row>
    <row r="4" ht="14.25" customHeight="1">
      <c r="A4" s="7" t="s">
        <v>16</v>
      </c>
      <c r="B4" s="123" t="s">
        <v>1171</v>
      </c>
      <c r="C4" s="9" t="s">
        <v>103</v>
      </c>
      <c r="D4" s="9" t="s">
        <v>114</v>
      </c>
      <c r="E4" s="10">
        <v>34.0</v>
      </c>
      <c r="F4" s="12"/>
      <c r="G4" s="12" t="s">
        <v>105</v>
      </c>
      <c r="H4" s="13"/>
      <c r="I4" s="14" t="s">
        <v>695</v>
      </c>
      <c r="J4" s="15"/>
      <c r="K4" s="4"/>
    </row>
    <row r="5" ht="14.25" customHeight="1">
      <c r="A5" s="7" t="s">
        <v>20</v>
      </c>
      <c r="B5" s="123" t="s">
        <v>1172</v>
      </c>
      <c r="C5" s="9" t="s">
        <v>103</v>
      </c>
      <c r="D5" s="9" t="s">
        <v>114</v>
      </c>
      <c r="E5" s="10">
        <v>18.0</v>
      </c>
      <c r="F5" s="12"/>
      <c r="G5" s="12" t="s">
        <v>105</v>
      </c>
      <c r="H5" s="13"/>
      <c r="I5" s="14" t="s">
        <v>696</v>
      </c>
      <c r="J5" s="15"/>
      <c r="K5" s="4"/>
    </row>
    <row r="6" ht="14.25" customHeight="1">
      <c r="A6" s="7" t="s">
        <v>24</v>
      </c>
      <c r="B6" s="123" t="s">
        <v>1173</v>
      </c>
      <c r="C6" s="9" t="s">
        <v>20</v>
      </c>
      <c r="D6" s="9" t="s">
        <v>114</v>
      </c>
      <c r="E6" s="10">
        <v>21.8</v>
      </c>
      <c r="F6" s="12"/>
      <c r="G6" s="12" t="s">
        <v>117</v>
      </c>
      <c r="H6" s="13"/>
      <c r="I6" s="14" t="s">
        <v>696</v>
      </c>
      <c r="J6" s="15"/>
      <c r="K6" s="5"/>
    </row>
    <row r="7" ht="14.25" customHeight="1">
      <c r="A7" s="7" t="s">
        <v>25</v>
      </c>
      <c r="B7" s="123" t="s">
        <v>1174</v>
      </c>
      <c r="C7" s="9" t="s">
        <v>24</v>
      </c>
      <c r="D7" s="9" t="s">
        <v>114</v>
      </c>
      <c r="E7" s="10">
        <v>109.8</v>
      </c>
      <c r="F7" s="12"/>
      <c r="G7" s="12" t="s">
        <v>117</v>
      </c>
      <c r="H7" s="13"/>
      <c r="I7" s="14" t="s">
        <v>696</v>
      </c>
      <c r="J7" s="15"/>
      <c r="K7" s="5"/>
    </row>
    <row r="8" ht="14.25" customHeight="1">
      <c r="A8" s="7" t="s">
        <v>28</v>
      </c>
      <c r="B8" s="123" t="s">
        <v>1176</v>
      </c>
      <c r="C8" s="9" t="s">
        <v>103</v>
      </c>
      <c r="D8" s="9" t="s">
        <v>114</v>
      </c>
      <c r="E8" s="10">
        <v>15.4</v>
      </c>
      <c r="F8" s="36"/>
      <c r="G8" s="12" t="s">
        <v>123</v>
      </c>
      <c r="H8" s="13"/>
      <c r="I8" s="14" t="s">
        <v>695</v>
      </c>
      <c r="J8" s="15"/>
      <c r="K8" s="5"/>
      <c r="P8" s="19"/>
    </row>
    <row r="9" ht="14.25" customHeight="1">
      <c r="A9" s="7" t="s">
        <v>32</v>
      </c>
      <c r="B9" s="123" t="s">
        <v>44</v>
      </c>
      <c r="C9" s="9" t="s">
        <v>103</v>
      </c>
      <c r="D9" s="9" t="s">
        <v>114</v>
      </c>
      <c r="E9" s="10">
        <v>29.3</v>
      </c>
      <c r="F9" s="36"/>
      <c r="G9" s="12" t="s">
        <v>126</v>
      </c>
      <c r="H9" s="13"/>
      <c r="I9" s="14" t="s">
        <v>695</v>
      </c>
      <c r="J9" s="15"/>
      <c r="K9" s="5"/>
      <c r="P9" s="19"/>
    </row>
    <row r="10" ht="14.25" customHeight="1">
      <c r="A10" s="7" t="s">
        <v>34</v>
      </c>
      <c r="B10" s="123" t="s">
        <v>665</v>
      </c>
      <c r="C10" s="9" t="s">
        <v>103</v>
      </c>
      <c r="D10" s="9" t="s">
        <v>114</v>
      </c>
      <c r="E10" s="10">
        <v>96.0</v>
      </c>
      <c r="F10" s="12"/>
      <c r="G10" s="12" t="s">
        <v>105</v>
      </c>
      <c r="H10" s="13"/>
      <c r="I10" s="14" t="s">
        <v>696</v>
      </c>
      <c r="J10" s="15"/>
      <c r="K10" s="5"/>
      <c r="P10" s="19"/>
    </row>
    <row r="11" ht="14.25" customHeight="1">
      <c r="A11" s="7" t="s">
        <v>36</v>
      </c>
      <c r="B11" s="123" t="s">
        <v>1175</v>
      </c>
      <c r="C11" s="9" t="s">
        <v>54</v>
      </c>
      <c r="D11" s="7" t="s">
        <v>110</v>
      </c>
      <c r="E11" s="10">
        <v>137.2</v>
      </c>
      <c r="F11" s="36"/>
      <c r="G11" s="12" t="s">
        <v>123</v>
      </c>
      <c r="H11" s="13"/>
      <c r="I11" s="14" t="s">
        <v>715</v>
      </c>
      <c r="J11" s="15"/>
      <c r="K11" s="5"/>
      <c r="P11" s="19"/>
    </row>
    <row r="12" ht="14.25" customHeight="1">
      <c r="A12" s="7" t="s">
        <v>38</v>
      </c>
      <c r="B12" s="123" t="s">
        <v>1099</v>
      </c>
      <c r="C12" s="9" t="s">
        <v>10</v>
      </c>
      <c r="D12" s="9" t="s">
        <v>114</v>
      </c>
      <c r="E12" s="10">
        <v>95.6</v>
      </c>
      <c r="F12" s="36"/>
      <c r="G12" s="12" t="s">
        <v>123</v>
      </c>
      <c r="H12" s="13"/>
      <c r="I12" s="14" t="s">
        <v>613</v>
      </c>
      <c r="J12" s="15"/>
      <c r="K12" s="5"/>
      <c r="P12" s="19"/>
    </row>
    <row r="13" ht="14.25" customHeight="1">
      <c r="A13" s="7" t="s">
        <v>43</v>
      </c>
      <c r="B13" s="123" t="s">
        <v>1177</v>
      </c>
      <c r="C13" s="9" t="s">
        <v>103</v>
      </c>
      <c r="D13" s="9" t="s">
        <v>114</v>
      </c>
      <c r="E13" s="10">
        <v>14.6</v>
      </c>
      <c r="F13" s="36"/>
      <c r="G13" s="12" t="s">
        <v>117</v>
      </c>
      <c r="H13" s="13"/>
      <c r="I13" s="14" t="s">
        <v>695</v>
      </c>
      <c r="J13" s="15"/>
      <c r="P13" s="19"/>
    </row>
    <row r="14" ht="14.25" customHeight="1">
      <c r="A14" s="7" t="s">
        <v>46</v>
      </c>
      <c r="B14" s="123" t="s">
        <v>872</v>
      </c>
      <c r="C14" s="9" t="s">
        <v>43</v>
      </c>
      <c r="D14" s="9" t="s">
        <v>114</v>
      </c>
      <c r="E14" s="10">
        <v>106.4</v>
      </c>
      <c r="F14" s="36"/>
      <c r="G14" s="20" t="s">
        <v>139</v>
      </c>
      <c r="H14" s="13"/>
      <c r="I14" s="14" t="s">
        <v>696</v>
      </c>
      <c r="J14" s="15"/>
      <c r="P14" s="19"/>
    </row>
    <row r="15" ht="14.25" customHeight="1">
      <c r="A15" s="7" t="s">
        <v>50</v>
      </c>
      <c r="B15" s="123" t="s">
        <v>670</v>
      </c>
      <c r="C15" s="9" t="s">
        <v>43</v>
      </c>
      <c r="D15" s="9" t="s">
        <v>114</v>
      </c>
      <c r="E15" s="10">
        <v>106.4</v>
      </c>
      <c r="F15" s="36"/>
      <c r="G15" s="12" t="s">
        <v>139</v>
      </c>
      <c r="H15" s="13"/>
      <c r="I15" s="14" t="s">
        <v>613</v>
      </c>
      <c r="J15" s="15"/>
    </row>
    <row r="16" ht="14.25" customHeight="1">
      <c r="A16" s="7" t="s">
        <v>52</v>
      </c>
      <c r="B16" s="123" t="s">
        <v>1178</v>
      </c>
      <c r="C16" s="9" t="s">
        <v>103</v>
      </c>
      <c r="D16" s="9" t="s">
        <v>114</v>
      </c>
      <c r="E16" s="10">
        <v>40.4</v>
      </c>
      <c r="F16" s="36"/>
      <c r="G16" s="12" t="s">
        <v>139</v>
      </c>
      <c r="H16" s="13"/>
      <c r="I16" s="14" t="s">
        <v>695</v>
      </c>
      <c r="J16" s="15"/>
    </row>
    <row r="17" ht="14.25" customHeight="1">
      <c r="A17" s="7" t="s">
        <v>54</v>
      </c>
      <c r="B17" s="123" t="s">
        <v>816</v>
      </c>
      <c r="C17" s="9" t="s">
        <v>52</v>
      </c>
      <c r="D17" s="9" t="s">
        <v>114</v>
      </c>
      <c r="E17" s="10">
        <v>25.0</v>
      </c>
      <c r="F17" s="36"/>
      <c r="G17" s="20" t="s">
        <v>126</v>
      </c>
      <c r="H17" s="13"/>
      <c r="I17" s="14" t="s">
        <v>695</v>
      </c>
      <c r="J17" s="15"/>
    </row>
    <row r="18" ht="14.25" customHeight="1">
      <c r="A18" s="7" t="s">
        <v>56</v>
      </c>
      <c r="B18" s="49" t="s">
        <v>744</v>
      </c>
      <c r="C18" s="9" t="s">
        <v>54</v>
      </c>
      <c r="D18" s="7" t="s">
        <v>110</v>
      </c>
      <c r="E18" s="10">
        <v>57.1</v>
      </c>
      <c r="F18" s="36"/>
      <c r="G18" s="20" t="s">
        <v>126</v>
      </c>
      <c r="H18" s="13"/>
      <c r="I18" s="14" t="s">
        <v>715</v>
      </c>
      <c r="J18" s="15"/>
    </row>
    <row r="19" ht="14.25" customHeight="1">
      <c r="A19" s="7" t="s">
        <v>57</v>
      </c>
      <c r="B19" s="49" t="s">
        <v>675</v>
      </c>
      <c r="C19" s="9" t="s">
        <v>32</v>
      </c>
      <c r="D19" s="7" t="s">
        <v>110</v>
      </c>
      <c r="E19" s="10">
        <v>27.3</v>
      </c>
      <c r="F19" s="36"/>
      <c r="G19" s="12" t="s">
        <v>117</v>
      </c>
      <c r="H19" s="13"/>
      <c r="I19" s="14" t="s">
        <v>715</v>
      </c>
      <c r="J19" s="15"/>
    </row>
    <row r="20" ht="14.25" customHeight="1">
      <c r="A20" s="7" t="s">
        <v>60</v>
      </c>
      <c r="B20" s="49" t="s">
        <v>540</v>
      </c>
      <c r="C20" s="9" t="s">
        <v>25</v>
      </c>
      <c r="D20" s="7" t="s">
        <v>110</v>
      </c>
      <c r="E20" s="10">
        <v>29.8</v>
      </c>
      <c r="F20" s="36"/>
      <c r="G20" s="12" t="s">
        <v>153</v>
      </c>
      <c r="H20" s="13"/>
      <c r="I20" s="14" t="s">
        <v>613</v>
      </c>
      <c r="J20" s="15"/>
    </row>
    <row r="21" ht="14.25" customHeight="1">
      <c r="A21" s="7" t="s">
        <v>63</v>
      </c>
      <c r="B21" s="49" t="s">
        <v>553</v>
      </c>
      <c r="C21" s="9" t="s">
        <v>60</v>
      </c>
      <c r="D21" s="9" t="s">
        <v>104</v>
      </c>
      <c r="E21" s="10">
        <v>13.0</v>
      </c>
      <c r="F21" s="36"/>
      <c r="G21" s="12"/>
      <c r="H21" s="13"/>
      <c r="I21" s="14" t="s">
        <v>715</v>
      </c>
      <c r="J21" s="15"/>
    </row>
    <row r="22" ht="14.25" customHeight="1">
      <c r="A22" s="7" t="s">
        <v>66</v>
      </c>
      <c r="B22" s="49" t="s">
        <v>677</v>
      </c>
      <c r="C22" s="9" t="s">
        <v>1179</v>
      </c>
      <c r="D22" s="9" t="s">
        <v>114</v>
      </c>
      <c r="E22" s="10">
        <v>55.7</v>
      </c>
      <c r="F22" s="12"/>
      <c r="G22" s="12"/>
      <c r="H22" s="13"/>
      <c r="I22" s="14" t="s">
        <v>695</v>
      </c>
      <c r="J22" s="15"/>
    </row>
    <row r="23" ht="14.25" customHeight="1">
      <c r="A23" s="7" t="s">
        <v>68</v>
      </c>
      <c r="B23" s="253" t="s">
        <v>354</v>
      </c>
      <c r="C23" s="9" t="s">
        <v>77</v>
      </c>
      <c r="D23" s="9" t="s">
        <v>114</v>
      </c>
      <c r="E23" s="90">
        <v>56.4</v>
      </c>
      <c r="F23" s="36"/>
      <c r="G23" s="20"/>
      <c r="H23" s="13"/>
      <c r="I23" s="14" t="s">
        <v>695</v>
      </c>
      <c r="J23" s="15"/>
    </row>
    <row r="24" ht="14.25" customHeight="1">
      <c r="A24" s="7" t="s">
        <v>70</v>
      </c>
      <c r="B24" s="49" t="s">
        <v>673</v>
      </c>
      <c r="C24" s="9" t="s">
        <v>1180</v>
      </c>
      <c r="D24" s="7" t="s">
        <v>110</v>
      </c>
      <c r="E24" s="10">
        <v>289.5</v>
      </c>
      <c r="F24" s="12"/>
      <c r="G24" s="12"/>
      <c r="H24" s="13"/>
      <c r="I24" s="14" t="s">
        <v>715</v>
      </c>
      <c r="J24" s="15"/>
    </row>
    <row r="25" ht="14.25" customHeight="1">
      <c r="A25" s="7" t="s">
        <v>71</v>
      </c>
      <c r="B25" s="49" t="s">
        <v>1054</v>
      </c>
      <c r="C25" s="9" t="s">
        <v>70</v>
      </c>
      <c r="D25" s="9" t="s">
        <v>114</v>
      </c>
      <c r="E25" s="10">
        <v>149.3</v>
      </c>
      <c r="F25" s="12"/>
      <c r="G25" s="12"/>
      <c r="H25" s="13"/>
      <c r="I25" s="14" t="s">
        <v>696</v>
      </c>
      <c r="J25" s="15"/>
    </row>
    <row r="26" ht="14.25" customHeight="1">
      <c r="A26" s="7" t="s">
        <v>75</v>
      </c>
      <c r="B26" s="49" t="s">
        <v>683</v>
      </c>
      <c r="C26" s="9" t="s">
        <v>71</v>
      </c>
      <c r="D26" s="9" t="s">
        <v>104</v>
      </c>
      <c r="E26" s="10">
        <v>91.7</v>
      </c>
      <c r="F26" s="12"/>
      <c r="G26" s="12"/>
      <c r="H26" s="13"/>
      <c r="I26" s="14" t="s">
        <v>715</v>
      </c>
      <c r="J26" s="15"/>
    </row>
    <row r="27" ht="14.25" customHeight="1">
      <c r="A27" s="7" t="s">
        <v>76</v>
      </c>
      <c r="B27" s="49" t="s">
        <v>486</v>
      </c>
      <c r="C27" s="9" t="s">
        <v>75</v>
      </c>
      <c r="D27" s="9" t="s">
        <v>114</v>
      </c>
      <c r="E27" s="10">
        <v>46.6</v>
      </c>
      <c r="F27" s="12"/>
      <c r="G27" s="12"/>
      <c r="H27" s="13"/>
      <c r="I27" s="14" t="s">
        <v>613</v>
      </c>
      <c r="J27" s="15"/>
    </row>
    <row r="28" ht="14.25" customHeight="1">
      <c r="A28" s="9" t="s">
        <v>380</v>
      </c>
      <c r="B28" s="49" t="s">
        <v>795</v>
      </c>
      <c r="C28" s="92" t="s">
        <v>76</v>
      </c>
      <c r="D28" s="9" t="s">
        <v>104</v>
      </c>
      <c r="E28" s="10">
        <v>67.1</v>
      </c>
      <c r="F28" s="12"/>
      <c r="G28" s="12"/>
      <c r="H28" s="13"/>
      <c r="I28" s="14" t="s">
        <v>715</v>
      </c>
    </row>
    <row r="29" ht="14.25" customHeight="1">
      <c r="A29" s="254" t="s">
        <v>77</v>
      </c>
      <c r="B29" s="49" t="s">
        <v>682</v>
      </c>
      <c r="C29" s="90" t="s">
        <v>380</v>
      </c>
      <c r="D29" s="90" t="s">
        <v>114</v>
      </c>
      <c r="E29" s="90">
        <v>71.3</v>
      </c>
      <c r="F29" s="49"/>
      <c r="G29" s="49"/>
      <c r="H29" s="49"/>
      <c r="I29" s="90" t="s">
        <v>695</v>
      </c>
    </row>
    <row r="30" ht="14.25" customHeight="1">
      <c r="A30" s="255" t="s">
        <v>79</v>
      </c>
      <c r="B30" s="49" t="s">
        <v>840</v>
      </c>
      <c r="C30" s="90" t="s">
        <v>77</v>
      </c>
      <c r="D30" s="90" t="s">
        <v>114</v>
      </c>
      <c r="E30" s="90">
        <v>147.8</v>
      </c>
      <c r="F30" s="49"/>
      <c r="G30" s="49"/>
      <c r="H30" s="49"/>
      <c r="I30" s="90" t="s">
        <v>696</v>
      </c>
    </row>
    <row r="31" ht="14.25" customHeight="1">
      <c r="A31" s="255" t="s">
        <v>82</v>
      </c>
      <c r="B31" s="49" t="s">
        <v>686</v>
      </c>
      <c r="C31" s="90" t="s">
        <v>79</v>
      </c>
      <c r="D31" s="90" t="s">
        <v>114</v>
      </c>
      <c r="E31" s="90">
        <v>109.4</v>
      </c>
      <c r="F31" s="49"/>
      <c r="G31" s="49"/>
      <c r="H31" s="49"/>
      <c r="I31" s="90" t="s">
        <v>613</v>
      </c>
    </row>
    <row r="32" ht="14.25" customHeight="1">
      <c r="A32" s="95"/>
      <c r="B32" s="29"/>
      <c r="D32" s="49"/>
      <c r="E32" s="49">
        <f>SUM(E3:E31)*1.21</f>
        <v>2573.307</v>
      </c>
      <c r="F32" s="49"/>
      <c r="G32" s="49"/>
      <c r="H32" s="49"/>
      <c r="I32" s="49"/>
    </row>
    <row r="33" ht="14.25" customHeight="1">
      <c r="A33" s="256"/>
      <c r="B33" s="49"/>
      <c r="D33" s="29"/>
    </row>
    <row r="34" ht="14.25" customHeight="1">
      <c r="A34" s="256"/>
      <c r="B34" s="28"/>
      <c r="D34" s="28"/>
    </row>
    <row r="35" ht="14.25" customHeight="1">
      <c r="A35" s="256"/>
      <c r="B35" s="28" t="s">
        <v>89</v>
      </c>
      <c r="D35" s="29">
        <v>3.0</v>
      </c>
    </row>
    <row r="36" ht="14.25" customHeight="1">
      <c r="A36" s="256"/>
      <c r="B36" s="28" t="s">
        <v>90</v>
      </c>
      <c r="D36" s="29">
        <v>1.0</v>
      </c>
    </row>
    <row r="37" ht="14.25" customHeight="1">
      <c r="A37" s="256"/>
      <c r="B37" s="28" t="s">
        <v>91</v>
      </c>
      <c r="D37" s="29">
        <v>1.0</v>
      </c>
      <c r="N37" s="17"/>
    </row>
    <row r="38" ht="14.25" customHeight="1">
      <c r="A38" s="256"/>
      <c r="B38" s="28" t="s">
        <v>92</v>
      </c>
      <c r="D38" s="30">
        <f>+D37*D36*D35</f>
        <v>3</v>
      </c>
      <c r="N38" s="17"/>
    </row>
    <row r="39" ht="14.25" customHeight="1">
      <c r="A39" s="256"/>
      <c r="B39" s="28" t="s">
        <v>93</v>
      </c>
      <c r="D39" s="30">
        <f>+D38*3600</f>
        <v>10800</v>
      </c>
      <c r="N39" s="17"/>
    </row>
    <row r="40" ht="14.25" customHeight="1">
      <c r="A40" s="256"/>
      <c r="B40" s="28" t="s">
        <v>4</v>
      </c>
      <c r="D40" s="31">
        <f>E32</f>
        <v>2573.307</v>
      </c>
    </row>
    <row r="41" ht="14.25" customHeight="1">
      <c r="A41" s="256"/>
      <c r="B41" s="28" t="s">
        <v>94</v>
      </c>
      <c r="D41" s="32">
        <f>+D39/D40</f>
        <v>4.19693414</v>
      </c>
      <c r="E41" s="28" t="s">
        <v>95</v>
      </c>
      <c r="F41" s="6">
        <f>D41*0.9</f>
        <v>3.777240726</v>
      </c>
    </row>
    <row r="42" ht="14.25" customHeight="1">
      <c r="A42" s="256"/>
      <c r="B42" s="28"/>
      <c r="D42" s="28"/>
    </row>
    <row r="43" ht="14.25" customHeight="1">
      <c r="A43" s="256"/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317.7</v>
      </c>
    </row>
    <row r="46" ht="14.25" customHeight="1">
      <c r="B46" s="28" t="s">
        <v>95</v>
      </c>
      <c r="D46" s="33">
        <f>+D39/D45</f>
        <v>33.99433428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28.89518414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2"/>
  <printOptions/>
  <pageMargins bottom="0.75" footer="0.0" header="0.0" left="0.7" right="0.7" top="0.75"/>
  <pageSetup orientation="landscape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123" t="s">
        <v>1181</v>
      </c>
      <c r="C3" s="9" t="s">
        <v>103</v>
      </c>
      <c r="D3" s="234" t="s">
        <v>114</v>
      </c>
      <c r="E3" s="10">
        <v>66.4</v>
      </c>
      <c r="F3" s="12"/>
      <c r="G3" s="12" t="s">
        <v>105</v>
      </c>
      <c r="H3" s="13"/>
      <c r="I3" s="14" t="s">
        <v>696</v>
      </c>
      <c r="J3" s="15"/>
      <c r="K3" s="4"/>
    </row>
    <row r="4" ht="14.25" customHeight="1">
      <c r="A4" s="7"/>
      <c r="B4" s="123" t="s">
        <v>552</v>
      </c>
      <c r="C4" s="9" t="s">
        <v>103</v>
      </c>
      <c r="D4" s="234" t="s">
        <v>114</v>
      </c>
      <c r="E4" s="10">
        <v>13.8</v>
      </c>
      <c r="F4" s="12"/>
      <c r="G4" s="12" t="s">
        <v>105</v>
      </c>
      <c r="H4" s="13"/>
      <c r="I4" s="14" t="s">
        <v>695</v>
      </c>
      <c r="J4" s="15"/>
      <c r="K4" s="4"/>
    </row>
    <row r="5" ht="14.25" customHeight="1">
      <c r="A5" s="7" t="s">
        <v>20</v>
      </c>
      <c r="B5" s="123" t="s">
        <v>538</v>
      </c>
      <c r="C5" s="9" t="s">
        <v>103</v>
      </c>
      <c r="D5" s="234" t="s">
        <v>114</v>
      </c>
      <c r="E5" s="10">
        <v>34.6</v>
      </c>
      <c r="F5" s="12"/>
      <c r="G5" s="12" t="s">
        <v>105</v>
      </c>
      <c r="H5" s="13"/>
      <c r="I5" s="14" t="s">
        <v>695</v>
      </c>
      <c r="J5" s="15"/>
      <c r="K5" s="4"/>
    </row>
    <row r="6" ht="14.25" customHeight="1">
      <c r="A6" s="7" t="s">
        <v>24</v>
      </c>
      <c r="B6" s="123" t="s">
        <v>667</v>
      </c>
      <c r="C6" s="9" t="s">
        <v>103</v>
      </c>
      <c r="D6" s="234" t="s">
        <v>114</v>
      </c>
      <c r="E6" s="10">
        <v>38.4</v>
      </c>
      <c r="F6" s="12"/>
      <c r="G6" s="12" t="s">
        <v>117</v>
      </c>
      <c r="H6" s="13"/>
      <c r="I6" s="14" t="s">
        <v>695</v>
      </c>
      <c r="J6" s="15"/>
      <c r="K6" s="5"/>
    </row>
    <row r="7" ht="14.25" customHeight="1">
      <c r="A7" s="7" t="s">
        <v>25</v>
      </c>
      <c r="B7" s="123" t="s">
        <v>44</v>
      </c>
      <c r="C7" s="9" t="s">
        <v>103</v>
      </c>
      <c r="D7" s="234" t="s">
        <v>114</v>
      </c>
      <c r="E7" s="10">
        <v>28.8</v>
      </c>
      <c r="F7" s="12"/>
      <c r="G7" s="12" t="s">
        <v>117</v>
      </c>
      <c r="H7" s="13"/>
      <c r="I7" s="14" t="s">
        <v>695</v>
      </c>
      <c r="J7" s="15"/>
      <c r="K7" s="5"/>
    </row>
    <row r="8" ht="14.25" customHeight="1">
      <c r="A8" s="7" t="s">
        <v>28</v>
      </c>
      <c r="B8" s="123" t="s">
        <v>668</v>
      </c>
      <c r="C8" s="9" t="s">
        <v>10</v>
      </c>
      <c r="D8" s="234" t="s">
        <v>114</v>
      </c>
      <c r="E8" s="10">
        <v>69.4</v>
      </c>
      <c r="F8" s="36"/>
      <c r="G8" s="12" t="s">
        <v>123</v>
      </c>
      <c r="H8" s="13"/>
      <c r="I8" s="14" t="s">
        <v>696</v>
      </c>
      <c r="J8" s="15"/>
      <c r="K8" s="5"/>
      <c r="P8" s="19"/>
    </row>
    <row r="9" ht="14.25" customHeight="1">
      <c r="A9" s="7" t="s">
        <v>32</v>
      </c>
      <c r="B9" s="123" t="s">
        <v>674</v>
      </c>
      <c r="C9" s="9" t="s">
        <v>10</v>
      </c>
      <c r="D9" s="234" t="s">
        <v>114</v>
      </c>
      <c r="E9" s="10">
        <v>41.4</v>
      </c>
      <c r="F9" s="36"/>
      <c r="G9" s="12" t="s">
        <v>126</v>
      </c>
      <c r="H9" s="13"/>
      <c r="I9" s="14" t="s">
        <v>696</v>
      </c>
      <c r="J9" s="15"/>
      <c r="K9" s="5"/>
      <c r="P9" s="19"/>
    </row>
    <row r="10" ht="14.25" customHeight="1">
      <c r="A10" s="7" t="s">
        <v>34</v>
      </c>
      <c r="B10" s="123" t="s">
        <v>671</v>
      </c>
      <c r="C10" s="9" t="s">
        <v>380</v>
      </c>
      <c r="D10" s="234" t="s">
        <v>114</v>
      </c>
      <c r="E10" s="10">
        <v>91.6</v>
      </c>
      <c r="F10" s="12"/>
      <c r="G10" s="12" t="s">
        <v>105</v>
      </c>
      <c r="H10" s="13"/>
      <c r="I10" s="14" t="s">
        <v>824</v>
      </c>
      <c r="J10" s="15"/>
      <c r="K10" s="5"/>
      <c r="P10" s="19"/>
    </row>
    <row r="11" ht="14.25" customHeight="1">
      <c r="A11" s="7" t="s">
        <v>36</v>
      </c>
      <c r="B11" s="123" t="s">
        <v>1183</v>
      </c>
      <c r="C11" s="9" t="s">
        <v>380</v>
      </c>
      <c r="D11" s="234" t="s">
        <v>114</v>
      </c>
      <c r="E11" s="10">
        <v>91.6</v>
      </c>
      <c r="F11" s="36"/>
      <c r="G11" s="12" t="s">
        <v>123</v>
      </c>
      <c r="H11" s="13"/>
      <c r="I11" s="14" t="s">
        <v>613</v>
      </c>
      <c r="J11" s="15"/>
      <c r="K11" s="5"/>
      <c r="P11" s="19"/>
    </row>
    <row r="12" ht="14.25" customHeight="1">
      <c r="A12" s="7" t="s">
        <v>38</v>
      </c>
      <c r="B12" s="123" t="s">
        <v>665</v>
      </c>
      <c r="C12" s="9" t="s">
        <v>103</v>
      </c>
      <c r="D12" s="234" t="s">
        <v>114</v>
      </c>
      <c r="E12" s="10">
        <v>46.2</v>
      </c>
      <c r="F12" s="36"/>
      <c r="G12" s="12" t="s">
        <v>123</v>
      </c>
      <c r="H12" s="13"/>
      <c r="I12" s="14" t="s">
        <v>696</v>
      </c>
      <c r="J12" s="15"/>
      <c r="K12" s="5"/>
      <c r="P12" s="19"/>
    </row>
    <row r="13" ht="14.25" customHeight="1">
      <c r="A13" s="7" t="s">
        <v>43</v>
      </c>
      <c r="B13" s="123" t="s">
        <v>675</v>
      </c>
      <c r="C13" s="9" t="s">
        <v>25</v>
      </c>
      <c r="D13" s="234" t="s">
        <v>114</v>
      </c>
      <c r="E13" s="10">
        <v>35.4</v>
      </c>
      <c r="F13" s="36"/>
      <c r="G13" s="12" t="s">
        <v>117</v>
      </c>
      <c r="H13" s="13"/>
      <c r="I13" s="14" t="s">
        <v>695</v>
      </c>
      <c r="J13" s="15"/>
      <c r="P13" s="19"/>
    </row>
    <row r="14" ht="14.25" customHeight="1">
      <c r="A14" s="7" t="s">
        <v>46</v>
      </c>
      <c r="B14" s="123" t="s">
        <v>540</v>
      </c>
      <c r="C14" s="9" t="s">
        <v>20</v>
      </c>
      <c r="D14" s="7" t="s">
        <v>110</v>
      </c>
      <c r="E14" s="10">
        <v>10.6</v>
      </c>
      <c r="F14" s="36"/>
      <c r="G14" s="20" t="s">
        <v>139</v>
      </c>
      <c r="H14" s="13"/>
      <c r="I14" s="14" t="s">
        <v>824</v>
      </c>
      <c r="J14" s="15"/>
      <c r="P14" s="19"/>
    </row>
    <row r="15" ht="14.25" customHeight="1">
      <c r="A15" s="7" t="s">
        <v>50</v>
      </c>
      <c r="B15" s="123" t="s">
        <v>553</v>
      </c>
      <c r="C15" s="9" t="s">
        <v>46</v>
      </c>
      <c r="D15" s="9" t="s">
        <v>104</v>
      </c>
      <c r="E15" s="10">
        <v>14.0</v>
      </c>
      <c r="F15" s="36"/>
      <c r="G15" s="12" t="s">
        <v>139</v>
      </c>
      <c r="H15" s="13"/>
      <c r="I15" s="14" t="s">
        <v>824</v>
      </c>
      <c r="J15" s="15"/>
    </row>
    <row r="16" ht="14.25" customHeight="1">
      <c r="A16" s="7" t="s">
        <v>52</v>
      </c>
      <c r="B16" s="123" t="s">
        <v>677</v>
      </c>
      <c r="C16" s="9" t="s">
        <v>1184</v>
      </c>
      <c r="D16" s="9" t="s">
        <v>114</v>
      </c>
      <c r="E16" s="10">
        <v>162.9</v>
      </c>
      <c r="F16" s="36"/>
      <c r="G16" s="12" t="s">
        <v>139</v>
      </c>
      <c r="H16" s="13"/>
      <c r="I16" s="14" t="s">
        <v>695</v>
      </c>
      <c r="J16" s="15"/>
    </row>
    <row r="17" ht="14.25" customHeight="1">
      <c r="A17" s="7" t="s">
        <v>54</v>
      </c>
      <c r="B17" s="123" t="s">
        <v>662</v>
      </c>
      <c r="C17" s="9" t="s">
        <v>103</v>
      </c>
      <c r="D17" s="9" t="s">
        <v>114</v>
      </c>
      <c r="E17" s="10">
        <v>54.8</v>
      </c>
      <c r="F17" s="36"/>
      <c r="G17" s="20" t="s">
        <v>126</v>
      </c>
      <c r="H17" s="13"/>
      <c r="I17" s="14" t="s">
        <v>695</v>
      </c>
      <c r="J17" s="15"/>
    </row>
    <row r="18" ht="14.25" customHeight="1">
      <c r="A18" s="7" t="s">
        <v>56</v>
      </c>
      <c r="B18" s="49" t="s">
        <v>673</v>
      </c>
      <c r="C18" s="9" t="s">
        <v>1185</v>
      </c>
      <c r="D18" s="7" t="s">
        <v>110</v>
      </c>
      <c r="E18" s="10">
        <v>146.4</v>
      </c>
      <c r="F18" s="36"/>
      <c r="G18" s="20" t="s">
        <v>126</v>
      </c>
      <c r="H18" s="13"/>
      <c r="I18" s="14" t="s">
        <v>824</v>
      </c>
      <c r="J18" s="15"/>
    </row>
    <row r="19" ht="14.25" customHeight="1">
      <c r="A19" s="7" t="s">
        <v>57</v>
      </c>
      <c r="B19" s="49" t="s">
        <v>815</v>
      </c>
      <c r="C19" s="9" t="s">
        <v>103</v>
      </c>
      <c r="D19" s="9" t="s">
        <v>114</v>
      </c>
      <c r="E19" s="10">
        <v>70.0</v>
      </c>
      <c r="F19" s="36"/>
      <c r="G19" s="12" t="s">
        <v>117</v>
      </c>
      <c r="H19" s="13"/>
      <c r="I19" s="14" t="s">
        <v>824</v>
      </c>
      <c r="J19" s="15"/>
    </row>
    <row r="20" ht="14.25" customHeight="1">
      <c r="A20" s="7" t="s">
        <v>60</v>
      </c>
      <c r="B20" s="49" t="s">
        <v>816</v>
      </c>
      <c r="C20" s="9" t="s">
        <v>57</v>
      </c>
      <c r="D20" s="9" t="s">
        <v>104</v>
      </c>
      <c r="E20" s="10">
        <v>89.3</v>
      </c>
      <c r="F20" s="36"/>
      <c r="G20" s="12" t="s">
        <v>153</v>
      </c>
      <c r="H20" s="13"/>
      <c r="I20" s="14" t="s">
        <v>824</v>
      </c>
      <c r="J20" s="15"/>
    </row>
    <row r="21" ht="14.25" customHeight="1">
      <c r="A21" s="7" t="s">
        <v>63</v>
      </c>
      <c r="B21" s="49" t="s">
        <v>1054</v>
      </c>
      <c r="C21" s="9" t="s">
        <v>60</v>
      </c>
      <c r="D21" s="9" t="s">
        <v>114</v>
      </c>
      <c r="E21" s="10">
        <v>142.3</v>
      </c>
      <c r="F21" s="36"/>
      <c r="G21" s="12"/>
      <c r="H21" s="13"/>
      <c r="I21" s="14" t="s">
        <v>613</v>
      </c>
      <c r="J21" s="15"/>
    </row>
    <row r="22" ht="14.25" customHeight="1">
      <c r="A22" s="7" t="s">
        <v>66</v>
      </c>
      <c r="B22" s="49" t="s">
        <v>683</v>
      </c>
      <c r="C22" s="9" t="s">
        <v>63</v>
      </c>
      <c r="D22" s="9" t="s">
        <v>114</v>
      </c>
      <c r="E22" s="10">
        <v>79.3</v>
      </c>
      <c r="F22" s="12"/>
      <c r="G22" s="12"/>
      <c r="H22" s="13"/>
      <c r="I22" s="14" t="s">
        <v>613</v>
      </c>
      <c r="J22" s="15"/>
    </row>
    <row r="23" ht="14.25" customHeight="1">
      <c r="A23" s="7" t="s">
        <v>68</v>
      </c>
      <c r="B23" s="49" t="s">
        <v>486</v>
      </c>
      <c r="C23" s="9" t="s">
        <v>66</v>
      </c>
      <c r="D23" s="9" t="s">
        <v>104</v>
      </c>
      <c r="E23" s="10">
        <v>88.3</v>
      </c>
      <c r="F23" s="36"/>
      <c r="G23" s="20"/>
      <c r="H23" s="13"/>
      <c r="I23" s="14" t="s">
        <v>824</v>
      </c>
      <c r="J23" s="15"/>
    </row>
    <row r="24" ht="14.25" customHeight="1">
      <c r="A24" s="7" t="s">
        <v>70</v>
      </c>
      <c r="B24" s="49" t="s">
        <v>795</v>
      </c>
      <c r="C24" s="9" t="s">
        <v>68</v>
      </c>
      <c r="D24" s="9" t="s">
        <v>114</v>
      </c>
      <c r="E24" s="10">
        <v>83.4</v>
      </c>
      <c r="F24" s="12"/>
      <c r="G24" s="12"/>
      <c r="H24" s="13"/>
      <c r="I24" s="14" t="s">
        <v>613</v>
      </c>
      <c r="J24" s="15"/>
    </row>
    <row r="25" ht="14.25" customHeight="1">
      <c r="A25" s="7" t="s">
        <v>71</v>
      </c>
      <c r="B25" s="49" t="s">
        <v>682</v>
      </c>
      <c r="C25" s="9" t="s">
        <v>70</v>
      </c>
      <c r="D25" s="9" t="s">
        <v>104</v>
      </c>
      <c r="E25" s="10">
        <v>151.0</v>
      </c>
      <c r="F25" s="12"/>
      <c r="G25" s="12"/>
      <c r="H25" s="13"/>
      <c r="I25" s="14" t="s">
        <v>695</v>
      </c>
      <c r="J25" s="15"/>
    </row>
    <row r="26" ht="14.25" customHeight="1">
      <c r="A26" s="7" t="s">
        <v>75</v>
      </c>
      <c r="B26" s="49" t="s">
        <v>840</v>
      </c>
      <c r="C26" s="9" t="s">
        <v>71</v>
      </c>
      <c r="D26" s="9" t="s">
        <v>114</v>
      </c>
      <c r="E26" s="10">
        <v>215.0</v>
      </c>
      <c r="F26" s="12"/>
      <c r="G26" s="12"/>
      <c r="H26" s="13"/>
      <c r="I26" s="14" t="s">
        <v>696</v>
      </c>
      <c r="J26" s="15"/>
    </row>
    <row r="27" ht="14.25" customHeight="1">
      <c r="A27" s="7" t="s">
        <v>76</v>
      </c>
      <c r="B27" s="49" t="s">
        <v>686</v>
      </c>
      <c r="C27" s="9" t="s">
        <v>75</v>
      </c>
      <c r="D27" s="9" t="s">
        <v>114</v>
      </c>
      <c r="E27" s="10">
        <v>105.1</v>
      </c>
      <c r="F27" s="12"/>
      <c r="G27" s="12"/>
      <c r="H27" s="13"/>
      <c r="I27" s="14" t="s">
        <v>613</v>
      </c>
      <c r="J27" s="15"/>
    </row>
    <row r="28" ht="14.25" customHeight="1">
      <c r="A28" s="9" t="s">
        <v>380</v>
      </c>
      <c r="B28" s="49" t="s">
        <v>1182</v>
      </c>
      <c r="C28" s="9" t="s">
        <v>103</v>
      </c>
      <c r="D28" s="9" t="s">
        <v>114</v>
      </c>
      <c r="E28" s="10">
        <v>105.1</v>
      </c>
      <c r="F28" s="12"/>
      <c r="G28" s="12"/>
      <c r="H28" s="13"/>
      <c r="I28" s="14" t="s">
        <v>824</v>
      </c>
    </row>
    <row r="29" ht="14.25" customHeight="1">
      <c r="A29" s="254"/>
      <c r="B29" s="49"/>
      <c r="C29" s="49"/>
      <c r="D29" s="49"/>
      <c r="E29" s="49">
        <f>SUM(E3:E28)*1.21</f>
        <v>2510.871</v>
      </c>
      <c r="F29" s="49"/>
      <c r="G29" s="49"/>
      <c r="H29" s="49"/>
      <c r="I29" s="49"/>
    </row>
    <row r="30" ht="14.25" customHeight="1">
      <c r="A30" s="255"/>
      <c r="B30" s="49"/>
      <c r="C30" s="49"/>
      <c r="D30" s="49"/>
      <c r="E30" s="49"/>
      <c r="F30" s="49"/>
      <c r="G30" s="49"/>
      <c r="H30" s="49"/>
      <c r="I30" s="49"/>
    </row>
    <row r="31" ht="14.25" customHeight="1">
      <c r="A31" s="255"/>
      <c r="B31" s="49"/>
      <c r="C31" s="49"/>
      <c r="D31" s="49"/>
      <c r="E31" s="49"/>
      <c r="F31" s="49"/>
      <c r="G31" s="49"/>
      <c r="H31" s="49"/>
      <c r="I31" s="49"/>
    </row>
    <row r="32" ht="14.25" customHeight="1">
      <c r="A32" s="95"/>
      <c r="B32" s="29"/>
      <c r="D32" s="49"/>
      <c r="E32" s="49"/>
      <c r="F32" s="49"/>
      <c r="G32" s="49"/>
      <c r="H32" s="49"/>
      <c r="I32" s="49"/>
    </row>
    <row r="33" ht="14.25" customHeight="1">
      <c r="A33" s="256"/>
      <c r="B33" s="49"/>
      <c r="D33" s="29"/>
    </row>
    <row r="34" ht="14.25" customHeight="1">
      <c r="A34" s="256"/>
      <c r="B34" s="28"/>
      <c r="D34" s="28"/>
      <c r="N34" s="17"/>
    </row>
    <row r="35" ht="14.25" customHeight="1">
      <c r="A35" s="256"/>
      <c r="B35" s="28" t="s">
        <v>89</v>
      </c>
      <c r="D35" s="29">
        <v>3.0</v>
      </c>
      <c r="N35" s="17"/>
    </row>
    <row r="36" ht="14.25" customHeight="1">
      <c r="A36" s="256"/>
      <c r="B36" s="28" t="s">
        <v>90</v>
      </c>
      <c r="D36" s="29">
        <v>1.0</v>
      </c>
      <c r="N36" s="17"/>
    </row>
    <row r="37" ht="14.25" customHeight="1">
      <c r="A37" s="256"/>
      <c r="B37" s="28" t="s">
        <v>91</v>
      </c>
      <c r="D37" s="29">
        <v>1.0</v>
      </c>
      <c r="N37" s="17"/>
    </row>
    <row r="38" ht="14.25" customHeight="1">
      <c r="A38" s="256"/>
      <c r="B38" s="28" t="s">
        <v>92</v>
      </c>
      <c r="D38" s="30">
        <f>+D37*D36*D35</f>
        <v>3</v>
      </c>
      <c r="N38" s="17"/>
    </row>
    <row r="39" ht="14.25" customHeight="1">
      <c r="A39" s="256"/>
      <c r="B39" s="28" t="s">
        <v>93</v>
      </c>
      <c r="D39" s="30">
        <f>+D38*3600</f>
        <v>10800</v>
      </c>
      <c r="N39" s="17"/>
    </row>
    <row r="40" ht="14.25" customHeight="1">
      <c r="A40" s="256"/>
      <c r="B40" s="28" t="s">
        <v>4</v>
      </c>
      <c r="D40" s="31">
        <f>E29</f>
        <v>2510.871</v>
      </c>
    </row>
    <row r="41" ht="14.25" customHeight="1">
      <c r="A41" s="256"/>
      <c r="B41" s="28" t="s">
        <v>94</v>
      </c>
      <c r="D41" s="32">
        <f>+D39/D40</f>
        <v>4.301296243</v>
      </c>
      <c r="E41" s="28" t="s">
        <v>95</v>
      </c>
      <c r="F41" s="6">
        <f>D41*0.9</f>
        <v>3.871166619</v>
      </c>
    </row>
    <row r="42" ht="14.25" customHeight="1">
      <c r="A42" s="256"/>
      <c r="B42" s="28"/>
      <c r="D42" s="28"/>
    </row>
    <row r="43" ht="14.25" customHeight="1">
      <c r="A43" s="256"/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317.7</v>
      </c>
    </row>
    <row r="46" ht="14.25" customHeight="1">
      <c r="B46" s="28" t="s">
        <v>95</v>
      </c>
      <c r="D46" s="33">
        <f>+D39/D45</f>
        <v>33.99433428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28.89518414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32"/>
  <printOptions/>
  <pageMargins bottom="0.75" footer="0.0" header="0.0" left="0.7" right="0.7" top="0.75"/>
  <pageSetup orientation="landscape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123" t="s">
        <v>1186</v>
      </c>
      <c r="C3" s="9" t="s">
        <v>103</v>
      </c>
      <c r="D3" s="7" t="s">
        <v>110</v>
      </c>
      <c r="E3" s="7">
        <v>108.65799999999999</v>
      </c>
      <c r="F3" s="12"/>
      <c r="G3" s="12"/>
      <c r="H3" s="13"/>
      <c r="I3" s="14" t="s">
        <v>715</v>
      </c>
      <c r="J3" s="15">
        <f t="shared" ref="J3:J22" si="1">E3*1.21</f>
        <v>131.47618</v>
      </c>
      <c r="K3" s="4"/>
    </row>
    <row r="4" ht="14.25" customHeight="1">
      <c r="A4" s="7" t="s">
        <v>16</v>
      </c>
      <c r="B4" s="123" t="s">
        <v>1187</v>
      </c>
      <c r="C4" s="9" t="s">
        <v>10</v>
      </c>
      <c r="D4" s="7" t="s">
        <v>110</v>
      </c>
      <c r="E4" s="7">
        <v>217.79999999999998</v>
      </c>
      <c r="F4" s="12"/>
      <c r="G4" s="12"/>
      <c r="H4" s="13"/>
      <c r="I4" s="14" t="s">
        <v>715</v>
      </c>
      <c r="J4" s="15">
        <f t="shared" si="1"/>
        <v>263.538</v>
      </c>
      <c r="K4" s="4"/>
    </row>
    <row r="5" ht="14.25" customHeight="1">
      <c r="A5" s="7" t="s">
        <v>20</v>
      </c>
      <c r="B5" s="123" t="s">
        <v>1188</v>
      </c>
      <c r="C5" s="9" t="s">
        <v>103</v>
      </c>
      <c r="D5" s="234" t="s">
        <v>1189</v>
      </c>
      <c r="E5" s="7">
        <v>113.01400000000001</v>
      </c>
      <c r="F5" s="12"/>
      <c r="G5" s="12"/>
      <c r="H5" s="13"/>
      <c r="I5" s="14" t="s">
        <v>715</v>
      </c>
      <c r="J5" s="15">
        <f t="shared" si="1"/>
        <v>136.74694</v>
      </c>
      <c r="K5" s="4"/>
    </row>
    <row r="6" ht="14.25" customHeight="1">
      <c r="A6" s="7" t="s">
        <v>24</v>
      </c>
      <c r="B6" s="123" t="s">
        <v>1190</v>
      </c>
      <c r="C6" s="9" t="s">
        <v>103</v>
      </c>
      <c r="D6" s="7" t="s">
        <v>110</v>
      </c>
      <c r="E6" s="7">
        <v>108.65799999999999</v>
      </c>
      <c r="F6" s="12"/>
      <c r="G6" s="12"/>
      <c r="H6" s="13"/>
      <c r="I6" s="14" t="s">
        <v>715</v>
      </c>
      <c r="J6" s="15">
        <f t="shared" si="1"/>
        <v>131.47618</v>
      </c>
      <c r="K6" s="5"/>
    </row>
    <row r="7" ht="14.25" customHeight="1">
      <c r="A7" s="7" t="s">
        <v>25</v>
      </c>
      <c r="B7" s="123" t="s">
        <v>916</v>
      </c>
      <c r="C7" s="9" t="s">
        <v>24</v>
      </c>
      <c r="D7" s="7" t="s">
        <v>110</v>
      </c>
      <c r="E7" s="7">
        <v>217.79999999999998</v>
      </c>
      <c r="F7" s="12"/>
      <c r="G7" s="12"/>
      <c r="H7" s="13"/>
      <c r="I7" s="14" t="s">
        <v>715</v>
      </c>
      <c r="J7" s="15">
        <f t="shared" si="1"/>
        <v>263.538</v>
      </c>
      <c r="K7" s="5"/>
    </row>
    <row r="8" ht="14.25" customHeight="1">
      <c r="A8" s="7" t="s">
        <v>28</v>
      </c>
      <c r="B8" s="123" t="s">
        <v>1191</v>
      </c>
      <c r="C8" s="9" t="s">
        <v>16</v>
      </c>
      <c r="D8" s="234" t="s">
        <v>114</v>
      </c>
      <c r="E8" s="7">
        <v>253.979</v>
      </c>
      <c r="F8" s="36"/>
      <c r="G8" s="12"/>
      <c r="H8" s="13"/>
      <c r="I8" s="14" t="s">
        <v>695</v>
      </c>
      <c r="J8" s="15">
        <f t="shared" si="1"/>
        <v>307.31459</v>
      </c>
      <c r="K8" s="5"/>
      <c r="P8" s="19"/>
    </row>
    <row r="9" ht="14.25" customHeight="1">
      <c r="A9" s="7" t="s">
        <v>32</v>
      </c>
      <c r="B9" s="123" t="s">
        <v>1192</v>
      </c>
      <c r="C9" s="9" t="s">
        <v>1193</v>
      </c>
      <c r="D9" s="234" t="s">
        <v>114</v>
      </c>
      <c r="E9" s="7">
        <v>113.377</v>
      </c>
      <c r="F9" s="36"/>
      <c r="G9" s="12"/>
      <c r="H9" s="13"/>
      <c r="I9" s="14" t="s">
        <v>695</v>
      </c>
      <c r="J9" s="15">
        <f t="shared" si="1"/>
        <v>137.18617</v>
      </c>
      <c r="K9" s="5"/>
      <c r="P9" s="19"/>
    </row>
    <row r="10" ht="14.25" customHeight="1">
      <c r="A10" s="7" t="s">
        <v>34</v>
      </c>
      <c r="B10" s="123" t="s">
        <v>1194</v>
      </c>
      <c r="C10" s="9" t="s">
        <v>103</v>
      </c>
      <c r="D10" s="234" t="s">
        <v>114</v>
      </c>
      <c r="E10" s="7">
        <v>113.377</v>
      </c>
      <c r="F10" s="12"/>
      <c r="G10" s="12"/>
      <c r="H10" s="13"/>
      <c r="I10" s="14" t="s">
        <v>696</v>
      </c>
      <c r="J10" s="15">
        <f t="shared" si="1"/>
        <v>137.18617</v>
      </c>
      <c r="K10" s="5"/>
      <c r="P10" s="19"/>
    </row>
    <row r="11" ht="14.25" customHeight="1">
      <c r="A11" s="7" t="s">
        <v>36</v>
      </c>
      <c r="B11" s="123" t="s">
        <v>1195</v>
      </c>
      <c r="C11" s="9" t="s">
        <v>103</v>
      </c>
      <c r="D11" s="234" t="s">
        <v>114</v>
      </c>
      <c r="E11" s="7">
        <v>40.29299999999999</v>
      </c>
      <c r="F11" s="36"/>
      <c r="G11" s="12"/>
      <c r="H11" s="13"/>
      <c r="I11" s="14" t="s">
        <v>696</v>
      </c>
      <c r="J11" s="15">
        <f t="shared" si="1"/>
        <v>48.75453</v>
      </c>
      <c r="K11" s="5"/>
      <c r="P11" s="19"/>
    </row>
    <row r="12" ht="14.25" customHeight="1">
      <c r="A12" s="7" t="s">
        <v>38</v>
      </c>
      <c r="B12" s="123" t="s">
        <v>1053</v>
      </c>
      <c r="C12" s="9" t="s">
        <v>103</v>
      </c>
      <c r="D12" s="234" t="s">
        <v>114</v>
      </c>
      <c r="E12" s="7">
        <v>13.189</v>
      </c>
      <c r="F12" s="36"/>
      <c r="G12" s="12"/>
      <c r="H12" s="13"/>
      <c r="I12" s="14" t="s">
        <v>696</v>
      </c>
      <c r="J12" s="15">
        <f t="shared" si="1"/>
        <v>15.95869</v>
      </c>
      <c r="K12" s="5"/>
      <c r="P12" s="19"/>
    </row>
    <row r="13" ht="14.25" customHeight="1">
      <c r="A13" s="7" t="s">
        <v>43</v>
      </c>
      <c r="B13" s="123" t="s">
        <v>1197</v>
      </c>
      <c r="C13" s="9" t="s">
        <v>36</v>
      </c>
      <c r="D13" s="234" t="s">
        <v>114</v>
      </c>
      <c r="E13" s="7">
        <v>181.863</v>
      </c>
      <c r="F13" s="36"/>
      <c r="G13" s="12"/>
      <c r="H13" s="13"/>
      <c r="I13" s="14" t="s">
        <v>695</v>
      </c>
      <c r="J13" s="15">
        <f t="shared" si="1"/>
        <v>220.05423</v>
      </c>
      <c r="P13" s="19"/>
    </row>
    <row r="14" ht="14.25" customHeight="1">
      <c r="A14" s="7" t="s">
        <v>46</v>
      </c>
      <c r="B14" s="123" t="s">
        <v>1196</v>
      </c>
      <c r="C14" s="9" t="s">
        <v>43</v>
      </c>
      <c r="D14" s="234" t="s">
        <v>114</v>
      </c>
      <c r="E14" s="7">
        <v>410.06899999999996</v>
      </c>
      <c r="F14" s="36"/>
      <c r="G14" s="20"/>
      <c r="H14" s="13"/>
      <c r="I14" s="14" t="s">
        <v>696</v>
      </c>
      <c r="J14" s="15">
        <f t="shared" si="1"/>
        <v>496.18349</v>
      </c>
      <c r="P14" s="19"/>
    </row>
    <row r="15" ht="14.25" customHeight="1">
      <c r="A15" s="7" t="s">
        <v>50</v>
      </c>
      <c r="B15" s="123" t="s">
        <v>1198</v>
      </c>
      <c r="C15" s="9" t="s">
        <v>46</v>
      </c>
      <c r="D15" s="234" t="s">
        <v>114</v>
      </c>
      <c r="E15" s="7">
        <v>482.911</v>
      </c>
      <c r="F15" s="36"/>
      <c r="G15" s="12"/>
      <c r="H15" s="13"/>
      <c r="I15" s="14" t="s">
        <v>218</v>
      </c>
      <c r="J15" s="15">
        <f t="shared" si="1"/>
        <v>584.32231</v>
      </c>
    </row>
    <row r="16" ht="14.25" customHeight="1">
      <c r="A16" s="7" t="s">
        <v>52</v>
      </c>
      <c r="B16" s="123" t="s">
        <v>1199</v>
      </c>
      <c r="C16" s="9" t="s">
        <v>50</v>
      </c>
      <c r="D16" s="234" t="s">
        <v>114</v>
      </c>
      <c r="E16" s="7">
        <v>64.493</v>
      </c>
      <c r="F16" s="36"/>
      <c r="G16" s="12"/>
      <c r="H16" s="13"/>
      <c r="I16" s="14" t="s">
        <v>218</v>
      </c>
      <c r="J16" s="15">
        <f t="shared" si="1"/>
        <v>78.03653</v>
      </c>
    </row>
    <row r="17" ht="14.25" customHeight="1">
      <c r="A17" s="7" t="s">
        <v>54</v>
      </c>
      <c r="B17" s="123" t="s">
        <v>1200</v>
      </c>
      <c r="C17" s="9" t="s">
        <v>52</v>
      </c>
      <c r="D17" s="234" t="s">
        <v>114</v>
      </c>
      <c r="E17" s="7">
        <v>64.493</v>
      </c>
      <c r="F17" s="36"/>
      <c r="G17" s="20"/>
      <c r="H17" s="13"/>
      <c r="I17" s="14" t="s">
        <v>218</v>
      </c>
      <c r="J17" s="15">
        <f t="shared" si="1"/>
        <v>78.03653</v>
      </c>
    </row>
    <row r="18" ht="14.25" customHeight="1">
      <c r="A18" s="7" t="s">
        <v>56</v>
      </c>
      <c r="B18" s="49" t="s">
        <v>823</v>
      </c>
      <c r="C18" s="9" t="s">
        <v>54</v>
      </c>
      <c r="D18" s="234" t="s">
        <v>114</v>
      </c>
      <c r="E18" s="7">
        <v>121.242</v>
      </c>
      <c r="F18" s="36"/>
      <c r="G18" s="20"/>
      <c r="H18" s="13"/>
      <c r="I18" s="14" t="s">
        <v>218</v>
      </c>
      <c r="J18" s="15">
        <f t="shared" si="1"/>
        <v>146.70282</v>
      </c>
    </row>
    <row r="19" ht="14.25" customHeight="1">
      <c r="A19" s="7" t="s">
        <v>57</v>
      </c>
      <c r="B19" s="49" t="s">
        <v>879</v>
      </c>
      <c r="C19" s="9" t="s">
        <v>56</v>
      </c>
      <c r="D19" s="9" t="s">
        <v>104</v>
      </c>
      <c r="E19" s="7">
        <v>20.206999999999997</v>
      </c>
      <c r="F19" s="36"/>
      <c r="G19" s="12"/>
      <c r="H19" s="13"/>
      <c r="I19" s="14" t="s">
        <v>715</v>
      </c>
      <c r="J19" s="15">
        <f t="shared" si="1"/>
        <v>24.45047</v>
      </c>
    </row>
    <row r="20" ht="14.25" customHeight="1">
      <c r="A20" s="7" t="s">
        <v>60</v>
      </c>
      <c r="B20" s="49" t="s">
        <v>1201</v>
      </c>
      <c r="C20" s="9" t="s">
        <v>57</v>
      </c>
      <c r="D20" s="234" t="s">
        <v>114</v>
      </c>
      <c r="E20" s="7">
        <v>176.176</v>
      </c>
      <c r="F20" s="36"/>
      <c r="G20" s="12"/>
      <c r="H20" s="13"/>
      <c r="I20" s="14" t="s">
        <v>218</v>
      </c>
      <c r="J20" s="15">
        <f t="shared" si="1"/>
        <v>213.17296</v>
      </c>
    </row>
    <row r="21" ht="14.25" customHeight="1">
      <c r="A21" s="7" t="s">
        <v>63</v>
      </c>
      <c r="B21" s="49" t="s">
        <v>1202</v>
      </c>
      <c r="C21" s="9" t="s">
        <v>60</v>
      </c>
      <c r="D21" s="234" t="s">
        <v>114</v>
      </c>
      <c r="E21" s="7">
        <v>91.47599999999998</v>
      </c>
      <c r="F21" s="36"/>
      <c r="G21" s="12"/>
      <c r="H21" s="13"/>
      <c r="I21" s="14" t="s">
        <v>218</v>
      </c>
      <c r="J21" s="15">
        <f t="shared" si="1"/>
        <v>110.68596</v>
      </c>
    </row>
    <row r="22" ht="14.25" customHeight="1">
      <c r="A22" s="7" t="s">
        <v>66</v>
      </c>
      <c r="B22" s="49" t="s">
        <v>1203</v>
      </c>
      <c r="C22" s="9" t="s">
        <v>63</v>
      </c>
      <c r="D22" s="234" t="s">
        <v>114</v>
      </c>
      <c r="E22" s="7">
        <v>91.47599999999998</v>
      </c>
      <c r="F22" s="12"/>
      <c r="G22" s="12"/>
      <c r="H22" s="13"/>
      <c r="I22" s="14" t="s">
        <v>696</v>
      </c>
      <c r="J22" s="15">
        <f t="shared" si="1"/>
        <v>110.68596</v>
      </c>
    </row>
    <row r="23" ht="14.25" customHeight="1">
      <c r="A23" s="7" t="s">
        <v>68</v>
      </c>
      <c r="B23" s="49"/>
      <c r="C23" s="9"/>
      <c r="D23" s="9"/>
      <c r="E23" s="10"/>
      <c r="F23" s="36"/>
      <c r="G23" s="20"/>
      <c r="H23" s="13"/>
      <c r="I23" s="14"/>
      <c r="J23" s="15"/>
    </row>
    <row r="24" ht="14.25" customHeight="1">
      <c r="A24" s="7" t="s">
        <v>70</v>
      </c>
      <c r="B24" s="49"/>
      <c r="C24" s="9"/>
      <c r="D24" s="9"/>
      <c r="E24" s="10"/>
      <c r="F24" s="12"/>
      <c r="G24" s="12"/>
      <c r="H24" s="13"/>
      <c r="I24" s="14"/>
      <c r="J24" s="15"/>
    </row>
    <row r="25" ht="14.25" customHeight="1">
      <c r="B25" s="28"/>
      <c r="D25" s="29"/>
      <c r="E25" s="6">
        <f>SUM(E3:E24)</f>
        <v>3004.551</v>
      </c>
    </row>
    <row r="26" ht="14.25" customHeight="1">
      <c r="B26" s="28"/>
      <c r="D26" s="29"/>
    </row>
    <row r="27" ht="14.25" customHeight="1">
      <c r="B27" s="28"/>
      <c r="D27" s="33"/>
    </row>
    <row r="28" ht="14.25" customHeight="1">
      <c r="B28" s="28"/>
      <c r="D28" s="28"/>
    </row>
    <row r="29" ht="14.25" customHeight="1">
      <c r="B29" s="28"/>
      <c r="D29" s="33"/>
    </row>
    <row r="30" ht="14.25" customHeight="1"/>
    <row r="31" ht="14.25" customHeight="1">
      <c r="B31" s="28" t="s">
        <v>89</v>
      </c>
      <c r="D31" s="29">
        <v>3.0</v>
      </c>
    </row>
    <row r="32" ht="14.25" customHeight="1">
      <c r="B32" s="28" t="s">
        <v>90</v>
      </c>
      <c r="D32" s="29">
        <v>1.0</v>
      </c>
    </row>
    <row r="33" ht="14.25" customHeight="1">
      <c r="B33" s="28" t="s">
        <v>91</v>
      </c>
      <c r="D33" s="29">
        <v>7.5</v>
      </c>
    </row>
    <row r="34" ht="14.25" customHeight="1">
      <c r="B34" s="28" t="s">
        <v>92</v>
      </c>
      <c r="D34" s="30">
        <f>+D33*D32*D31</f>
        <v>22.5</v>
      </c>
    </row>
    <row r="35" ht="14.25" customHeight="1">
      <c r="B35" s="28" t="s">
        <v>93</v>
      </c>
      <c r="D35" s="30">
        <f>+D34*3600</f>
        <v>81000</v>
      </c>
    </row>
    <row r="36" ht="14.25" customHeight="1">
      <c r="B36" s="28" t="s">
        <v>4</v>
      </c>
      <c r="D36" s="31">
        <f>E25</f>
        <v>3004.551</v>
      </c>
    </row>
    <row r="37" ht="14.25" customHeight="1">
      <c r="B37" s="28" t="s">
        <v>94</v>
      </c>
      <c r="D37" s="32">
        <f>+D35/D36</f>
        <v>26.95910304</v>
      </c>
      <c r="E37" s="28" t="s">
        <v>95</v>
      </c>
      <c r="F37" s="6">
        <f>D37*0.9</f>
        <v>24.26319274</v>
      </c>
    </row>
    <row r="38" ht="14.25" customHeight="1">
      <c r="B38" s="28"/>
      <c r="D38" s="28"/>
    </row>
    <row r="39" ht="14.25" customHeight="1">
      <c r="B39" s="28" t="s">
        <v>96</v>
      </c>
      <c r="D39" s="29" t="s">
        <v>109</v>
      </c>
    </row>
    <row r="40" ht="14.25" customHeight="1">
      <c r="B40" s="28" t="s">
        <v>98</v>
      </c>
      <c r="D40" s="29">
        <v>556.2</v>
      </c>
    </row>
    <row r="41" ht="14.25" customHeight="1">
      <c r="B41" s="28" t="s">
        <v>99</v>
      </c>
      <c r="D41" s="29">
        <f>D40*D31</f>
        <v>1668.6</v>
      </c>
    </row>
    <row r="42" ht="14.25" customHeight="1">
      <c r="B42" s="28" t="s">
        <v>95</v>
      </c>
      <c r="D42" s="33">
        <f>+D35/D41</f>
        <v>48.54368932</v>
      </c>
    </row>
    <row r="43" ht="14.25" customHeight="1">
      <c r="B43" s="28"/>
      <c r="D43" s="28"/>
    </row>
    <row r="44" ht="14.25" customHeight="1">
      <c r="B44" s="28" t="s">
        <v>100</v>
      </c>
      <c r="D44" s="33">
        <f>+D42*0.85</f>
        <v>41.26213592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</sheetData>
  <autoFilter ref="$A$2:$H$25"/>
  <printOptions/>
  <pageMargins bottom="0.75" footer="0.0" header="0.0" left="0.7" right="0.7" top="0.75"/>
  <pageSetup orientation="landscape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257" t="s">
        <v>1204</v>
      </c>
      <c r="C3" s="9" t="s">
        <v>103</v>
      </c>
      <c r="D3" s="9" t="s">
        <v>114</v>
      </c>
      <c r="E3" s="10">
        <v>209.9</v>
      </c>
      <c r="F3" s="12"/>
      <c r="G3" s="12"/>
      <c r="H3" s="13"/>
      <c r="I3" s="258" t="s">
        <v>696</v>
      </c>
      <c r="J3" s="15"/>
      <c r="K3" s="4"/>
    </row>
    <row r="4" ht="14.25" customHeight="1">
      <c r="A4" s="7" t="s">
        <v>16</v>
      </c>
      <c r="B4" s="257" t="s">
        <v>1206</v>
      </c>
      <c r="C4" s="9" t="s">
        <v>103</v>
      </c>
      <c r="D4" s="9" t="s">
        <v>114</v>
      </c>
      <c r="E4" s="10">
        <v>70.8</v>
      </c>
      <c r="F4" s="12"/>
      <c r="G4" s="12"/>
      <c r="H4" s="13"/>
      <c r="I4" s="258" t="s">
        <v>696</v>
      </c>
      <c r="J4" s="15"/>
      <c r="K4" s="4"/>
    </row>
    <row r="5" ht="14.25" customHeight="1">
      <c r="A5" s="7" t="s">
        <v>20</v>
      </c>
      <c r="B5" s="257" t="s">
        <v>1208</v>
      </c>
      <c r="C5" s="9" t="s">
        <v>103</v>
      </c>
      <c r="D5" s="9" t="s">
        <v>114</v>
      </c>
      <c r="E5" s="10">
        <v>116.0</v>
      </c>
      <c r="F5" s="12"/>
      <c r="G5" s="12"/>
      <c r="H5" s="13"/>
      <c r="I5" s="258" t="s">
        <v>696</v>
      </c>
      <c r="J5" s="15"/>
      <c r="K5" s="4"/>
    </row>
    <row r="6" ht="14.25" customHeight="1">
      <c r="A6" s="7" t="s">
        <v>24</v>
      </c>
      <c r="B6" s="257" t="s">
        <v>1209</v>
      </c>
      <c r="C6" s="9" t="s">
        <v>66</v>
      </c>
      <c r="D6" s="9" t="s">
        <v>114</v>
      </c>
      <c r="E6" s="10">
        <v>58.0</v>
      </c>
      <c r="F6" s="12"/>
      <c r="G6" s="12"/>
      <c r="H6" s="13"/>
      <c r="I6" s="258" t="s">
        <v>696</v>
      </c>
      <c r="J6" s="15"/>
      <c r="K6" s="5"/>
    </row>
    <row r="7" ht="14.25" customHeight="1">
      <c r="A7" s="7" t="s">
        <v>25</v>
      </c>
      <c r="B7" s="257" t="s">
        <v>1207</v>
      </c>
      <c r="C7" s="9" t="s">
        <v>24</v>
      </c>
      <c r="D7" s="9" t="s">
        <v>104</v>
      </c>
      <c r="E7" s="10">
        <v>25.6</v>
      </c>
      <c r="F7" s="12"/>
      <c r="G7" s="12"/>
      <c r="H7" s="13"/>
      <c r="I7" s="258" t="s">
        <v>715</v>
      </c>
      <c r="J7" s="15"/>
      <c r="K7" s="5"/>
    </row>
    <row r="8" ht="14.25" customHeight="1">
      <c r="A8" s="7" t="s">
        <v>28</v>
      </c>
      <c r="B8" s="257" t="s">
        <v>1211</v>
      </c>
      <c r="C8" s="9" t="s">
        <v>103</v>
      </c>
      <c r="D8" s="9" t="s">
        <v>114</v>
      </c>
      <c r="E8" s="10">
        <v>338.4</v>
      </c>
      <c r="F8" s="36"/>
      <c r="G8" s="12"/>
      <c r="H8" s="13"/>
      <c r="I8" s="258" t="s">
        <v>695</v>
      </c>
      <c r="J8" s="15"/>
      <c r="K8" s="5"/>
      <c r="P8" s="19"/>
    </row>
    <row r="9" ht="14.25" customHeight="1">
      <c r="A9" s="7" t="s">
        <v>32</v>
      </c>
      <c r="B9" s="257" t="s">
        <v>1213</v>
      </c>
      <c r="C9" s="9" t="s">
        <v>28</v>
      </c>
      <c r="D9" s="9" t="s">
        <v>114</v>
      </c>
      <c r="E9" s="10">
        <v>27.6</v>
      </c>
      <c r="F9" s="36"/>
      <c r="G9" s="12"/>
      <c r="H9" s="13"/>
      <c r="I9" s="258" t="s">
        <v>695</v>
      </c>
      <c r="J9" s="15"/>
      <c r="K9" s="5"/>
      <c r="P9" s="19"/>
    </row>
    <row r="10" ht="14.25" customHeight="1">
      <c r="A10" s="7" t="s">
        <v>34</v>
      </c>
      <c r="B10" s="257" t="s">
        <v>1214</v>
      </c>
      <c r="C10" s="9" t="s">
        <v>28</v>
      </c>
      <c r="D10" s="9" t="s">
        <v>114</v>
      </c>
      <c r="E10" s="10">
        <v>192.8</v>
      </c>
      <c r="F10" s="12"/>
      <c r="G10" s="12"/>
      <c r="H10" s="13"/>
      <c r="I10" s="258" t="s">
        <v>695</v>
      </c>
      <c r="J10" s="15"/>
      <c r="K10" s="5"/>
      <c r="P10" s="19"/>
    </row>
    <row r="11" ht="14.25" customHeight="1">
      <c r="A11" s="7" t="s">
        <v>36</v>
      </c>
      <c r="B11" s="257" t="s">
        <v>551</v>
      </c>
      <c r="C11" s="9" t="s">
        <v>34</v>
      </c>
      <c r="D11" s="9" t="s">
        <v>114</v>
      </c>
      <c r="E11" s="10">
        <v>284.1</v>
      </c>
      <c r="F11" s="36"/>
      <c r="G11" s="11" t="s">
        <v>1215</v>
      </c>
      <c r="H11" s="13"/>
      <c r="I11" s="258" t="s">
        <v>715</v>
      </c>
      <c r="J11" s="15"/>
      <c r="K11" s="5"/>
      <c r="P11" s="19"/>
    </row>
    <row r="12" ht="14.25" customHeight="1">
      <c r="A12" s="7" t="s">
        <v>38</v>
      </c>
      <c r="B12" s="257" t="s">
        <v>1216</v>
      </c>
      <c r="C12" s="9" t="s">
        <v>103</v>
      </c>
      <c r="D12" s="9" t="s">
        <v>114</v>
      </c>
      <c r="E12" s="10">
        <v>41.6</v>
      </c>
      <c r="F12" s="36"/>
      <c r="G12" s="12"/>
      <c r="H12" s="13"/>
      <c r="I12" s="263" t="s">
        <v>695</v>
      </c>
      <c r="J12" s="15"/>
      <c r="K12" s="5"/>
      <c r="P12" s="19"/>
    </row>
    <row r="13" ht="14.25" customHeight="1">
      <c r="A13" s="7" t="s">
        <v>43</v>
      </c>
      <c r="B13" s="257" t="s">
        <v>1217</v>
      </c>
      <c r="C13" s="9" t="s">
        <v>38</v>
      </c>
      <c r="D13" s="9" t="s">
        <v>114</v>
      </c>
      <c r="E13" s="10">
        <v>41.6</v>
      </c>
      <c r="F13" s="36"/>
      <c r="G13" s="12"/>
      <c r="H13" s="13"/>
      <c r="I13" s="263" t="s">
        <v>731</v>
      </c>
      <c r="J13" s="15"/>
      <c r="P13" s="19"/>
    </row>
    <row r="14" ht="14.25" customHeight="1">
      <c r="A14" s="7" t="s">
        <v>46</v>
      </c>
      <c r="B14" s="257" t="s">
        <v>1205</v>
      </c>
      <c r="C14" s="9" t="s">
        <v>43</v>
      </c>
      <c r="D14" s="9" t="s">
        <v>114</v>
      </c>
      <c r="E14" s="10">
        <v>116.4</v>
      </c>
      <c r="F14" s="36"/>
      <c r="G14" s="20"/>
      <c r="H14" s="13"/>
      <c r="I14" s="263" t="s">
        <v>715</v>
      </c>
      <c r="J14" s="15"/>
      <c r="P14" s="19"/>
    </row>
    <row r="15" ht="14.25" customHeight="1">
      <c r="A15" s="7" t="s">
        <v>50</v>
      </c>
      <c r="B15" s="257" t="s">
        <v>1210</v>
      </c>
      <c r="C15" s="9" t="s">
        <v>46</v>
      </c>
      <c r="D15" s="9" t="s">
        <v>114</v>
      </c>
      <c r="E15" s="10">
        <v>191.6</v>
      </c>
      <c r="F15" s="36"/>
      <c r="G15" s="12"/>
      <c r="H15" s="13"/>
      <c r="I15" s="263" t="s">
        <v>715</v>
      </c>
      <c r="J15" s="15"/>
    </row>
    <row r="16" ht="14.25" customHeight="1">
      <c r="A16" s="7" t="s">
        <v>52</v>
      </c>
      <c r="B16" s="257" t="s">
        <v>877</v>
      </c>
      <c r="C16" s="9" t="s">
        <v>103</v>
      </c>
      <c r="D16" s="9" t="s">
        <v>114</v>
      </c>
      <c r="E16" s="10">
        <v>10.9</v>
      </c>
      <c r="F16" s="36"/>
      <c r="G16" s="12"/>
      <c r="H16" s="13"/>
      <c r="I16" s="263" t="s">
        <v>695</v>
      </c>
      <c r="J16" s="15"/>
    </row>
    <row r="17" ht="14.25" customHeight="1">
      <c r="A17" s="7" t="s">
        <v>54</v>
      </c>
      <c r="B17" s="257" t="s">
        <v>435</v>
      </c>
      <c r="C17" s="9" t="s">
        <v>50</v>
      </c>
      <c r="D17" s="9" t="s">
        <v>114</v>
      </c>
      <c r="E17" s="10">
        <v>46.8</v>
      </c>
      <c r="F17" s="36"/>
      <c r="G17" s="20"/>
      <c r="H17" s="13"/>
      <c r="I17" s="263" t="s">
        <v>695</v>
      </c>
      <c r="J17" s="15"/>
    </row>
    <row r="18" ht="14.25" customHeight="1">
      <c r="A18" s="7" t="s">
        <v>56</v>
      </c>
      <c r="B18" s="264" t="s">
        <v>429</v>
      </c>
      <c r="C18" s="9" t="s">
        <v>54</v>
      </c>
      <c r="D18" s="9" t="s">
        <v>114</v>
      </c>
      <c r="E18" s="10">
        <v>46.8</v>
      </c>
      <c r="F18" s="36"/>
      <c r="G18" s="20"/>
      <c r="H18" s="13"/>
      <c r="I18" s="263" t="s">
        <v>695</v>
      </c>
      <c r="J18" s="15"/>
    </row>
    <row r="19" ht="14.25" customHeight="1">
      <c r="A19" s="7" t="s">
        <v>57</v>
      </c>
      <c r="B19" s="264" t="s">
        <v>1218</v>
      </c>
      <c r="C19" s="9" t="s">
        <v>103</v>
      </c>
      <c r="D19" s="9" t="s">
        <v>114</v>
      </c>
      <c r="E19" s="10">
        <v>46.8</v>
      </c>
      <c r="F19" s="36"/>
      <c r="G19" s="12"/>
      <c r="H19" s="13"/>
      <c r="I19" s="263" t="s">
        <v>731</v>
      </c>
      <c r="J19" s="15"/>
    </row>
    <row r="20" ht="14.25" customHeight="1">
      <c r="A20" s="7" t="s">
        <v>60</v>
      </c>
      <c r="B20" s="264" t="s">
        <v>1219</v>
      </c>
      <c r="C20" s="9" t="s">
        <v>57</v>
      </c>
      <c r="D20" s="9" t="s">
        <v>114</v>
      </c>
      <c r="E20" s="10">
        <v>338.9</v>
      </c>
      <c r="F20" s="36"/>
      <c r="G20" s="12"/>
      <c r="H20" s="13"/>
      <c r="I20" s="263" t="s">
        <v>731</v>
      </c>
      <c r="J20" s="15"/>
    </row>
    <row r="21" ht="14.25" customHeight="1">
      <c r="A21" s="7" t="s">
        <v>63</v>
      </c>
      <c r="B21" s="264" t="s">
        <v>1198</v>
      </c>
      <c r="C21" s="9" t="s">
        <v>60</v>
      </c>
      <c r="D21" s="9" t="s">
        <v>114</v>
      </c>
      <c r="E21" s="10">
        <v>399.1</v>
      </c>
      <c r="F21" s="36"/>
      <c r="G21" s="12"/>
      <c r="H21" s="13"/>
      <c r="I21" s="263" t="s">
        <v>731</v>
      </c>
      <c r="J21" s="15"/>
    </row>
    <row r="22" ht="14.25" customHeight="1">
      <c r="A22" s="7" t="s">
        <v>66</v>
      </c>
      <c r="B22" s="264" t="s">
        <v>1212</v>
      </c>
      <c r="C22" s="9" t="s">
        <v>16</v>
      </c>
      <c r="D22" s="9" t="s">
        <v>114</v>
      </c>
      <c r="E22" s="10">
        <v>97.6</v>
      </c>
      <c r="F22" s="12"/>
      <c r="G22" s="12"/>
      <c r="H22" s="13"/>
      <c r="I22" s="263" t="s">
        <v>696</v>
      </c>
      <c r="J22" s="15"/>
    </row>
    <row r="23" ht="14.25" customHeight="1">
      <c r="A23" s="7" t="s">
        <v>68</v>
      </c>
      <c r="B23" s="49"/>
      <c r="C23" s="9"/>
      <c r="D23" s="9"/>
      <c r="E23" s="10"/>
      <c r="F23" s="36"/>
      <c r="G23" s="20"/>
      <c r="H23" s="13"/>
      <c r="I23" s="14"/>
      <c r="J23" s="15"/>
    </row>
    <row r="24" ht="14.25" customHeight="1">
      <c r="A24" s="7" t="s">
        <v>70</v>
      </c>
      <c r="B24" s="49"/>
      <c r="C24" s="9"/>
      <c r="D24" s="9"/>
      <c r="E24" s="10"/>
      <c r="F24" s="12"/>
      <c r="G24" s="12"/>
      <c r="H24" s="13"/>
      <c r="I24" s="14"/>
      <c r="J24" s="15"/>
    </row>
    <row r="25" ht="14.25" customHeight="1">
      <c r="B25" s="28"/>
      <c r="D25" s="29"/>
      <c r="E25" s="6">
        <f>SUM(E3:E24)*1.21</f>
        <v>3268.573</v>
      </c>
    </row>
    <row r="26" ht="14.25" customHeight="1">
      <c r="B26" s="28"/>
      <c r="D26" s="29"/>
    </row>
    <row r="27" ht="14.25" customHeight="1">
      <c r="B27" s="28"/>
      <c r="D27" s="33"/>
    </row>
    <row r="28" ht="14.25" customHeight="1">
      <c r="B28" s="28"/>
      <c r="D28" s="28"/>
    </row>
    <row r="29" ht="14.25" customHeight="1">
      <c r="B29" s="28"/>
      <c r="D29" s="33"/>
    </row>
    <row r="30" ht="14.25" customHeight="1"/>
    <row r="31" ht="14.25" customHeight="1">
      <c r="B31" s="28" t="s">
        <v>89</v>
      </c>
      <c r="D31" s="29">
        <v>3.0</v>
      </c>
    </row>
    <row r="32" ht="14.25" customHeight="1">
      <c r="B32" s="28" t="s">
        <v>90</v>
      </c>
      <c r="D32" s="29">
        <v>1.0</v>
      </c>
    </row>
    <row r="33" ht="14.25" customHeight="1">
      <c r="B33" s="28" t="s">
        <v>91</v>
      </c>
      <c r="D33" s="29">
        <v>6.0</v>
      </c>
    </row>
    <row r="34" ht="14.25" customHeight="1">
      <c r="B34" s="28" t="s">
        <v>92</v>
      </c>
      <c r="D34" s="30">
        <f>+D33*D32*D31</f>
        <v>18</v>
      </c>
    </row>
    <row r="35" ht="14.25" customHeight="1">
      <c r="B35" s="28" t="s">
        <v>93</v>
      </c>
      <c r="D35" s="30">
        <f>+D34*3600</f>
        <v>64800</v>
      </c>
    </row>
    <row r="36" ht="14.25" customHeight="1">
      <c r="B36" s="28" t="s">
        <v>4</v>
      </c>
      <c r="D36" s="31">
        <f>E25</f>
        <v>3268.573</v>
      </c>
    </row>
    <row r="37" ht="14.25" customHeight="1">
      <c r="B37" s="28" t="s">
        <v>94</v>
      </c>
      <c r="D37" s="32">
        <f>+D35/D36</f>
        <v>19.82516529</v>
      </c>
      <c r="E37" s="28" t="s">
        <v>95</v>
      </c>
      <c r="F37" s="6">
        <f>D37*0.9</f>
        <v>17.84264876</v>
      </c>
    </row>
    <row r="38" ht="14.25" customHeight="1">
      <c r="B38" s="28"/>
      <c r="D38" s="28"/>
    </row>
    <row r="39" ht="14.25" customHeight="1">
      <c r="B39" s="28" t="s">
        <v>96</v>
      </c>
      <c r="D39" s="28" t="s">
        <v>97</v>
      </c>
    </row>
    <row r="40" ht="14.25" customHeight="1">
      <c r="B40" s="28" t="s">
        <v>98</v>
      </c>
      <c r="D40" s="29">
        <v>105.9</v>
      </c>
    </row>
    <row r="41" ht="14.25" customHeight="1">
      <c r="B41" s="28" t="s">
        <v>99</v>
      </c>
      <c r="D41" s="29">
        <f>D40*D31</f>
        <v>317.7</v>
      </c>
    </row>
    <row r="42" ht="14.25" customHeight="1">
      <c r="B42" s="28" t="s">
        <v>95</v>
      </c>
      <c r="D42" s="33">
        <f>+D35/D41</f>
        <v>203.9660057</v>
      </c>
    </row>
    <row r="43" ht="14.25" customHeight="1">
      <c r="B43" s="28"/>
      <c r="D43" s="28"/>
    </row>
    <row r="44" ht="14.25" customHeight="1">
      <c r="B44" s="28" t="s">
        <v>100</v>
      </c>
      <c r="D44" s="33">
        <f>+D42*0.85</f>
        <v>173.3711048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</sheetData>
  <autoFilter ref="$A$2:$H$25"/>
  <printOptions/>
  <pageMargins bottom="0.75" footer="0.0" header="0.0" left="0.7" right="0.7" top="0.75"/>
  <pageSetup orientation="landscape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257" t="s">
        <v>1204</v>
      </c>
      <c r="C3" s="9" t="s">
        <v>103</v>
      </c>
      <c r="D3" s="9" t="s">
        <v>114</v>
      </c>
      <c r="E3" s="10">
        <v>209.9</v>
      </c>
      <c r="F3" s="12"/>
      <c r="G3" s="12"/>
      <c r="H3" s="13"/>
      <c r="I3" s="258" t="s">
        <v>728</v>
      </c>
      <c r="J3" s="15"/>
      <c r="K3" s="4"/>
    </row>
    <row r="4" ht="14.25" customHeight="1">
      <c r="A4" s="7" t="s">
        <v>16</v>
      </c>
      <c r="B4" s="257" t="s">
        <v>1206</v>
      </c>
      <c r="C4" s="9" t="s">
        <v>103</v>
      </c>
      <c r="D4" s="9" t="s">
        <v>114</v>
      </c>
      <c r="E4" s="10">
        <v>70.8</v>
      </c>
      <c r="F4" s="12"/>
      <c r="G4" s="12"/>
      <c r="H4" s="13"/>
      <c r="I4" s="258" t="s">
        <v>727</v>
      </c>
      <c r="J4" s="15"/>
      <c r="K4" s="4"/>
    </row>
    <row r="5" ht="14.25" customHeight="1">
      <c r="A5" s="7" t="s">
        <v>20</v>
      </c>
      <c r="B5" s="257" t="s">
        <v>1208</v>
      </c>
      <c r="C5" s="9" t="s">
        <v>103</v>
      </c>
      <c r="D5" s="9" t="s">
        <v>114</v>
      </c>
      <c r="E5" s="10">
        <v>116.0</v>
      </c>
      <c r="F5" s="12"/>
      <c r="G5" s="12"/>
      <c r="H5" s="13"/>
      <c r="I5" s="258" t="s">
        <v>727</v>
      </c>
      <c r="J5" s="15"/>
      <c r="K5" s="4"/>
    </row>
    <row r="6" ht="14.25" customHeight="1">
      <c r="A6" s="7" t="s">
        <v>24</v>
      </c>
      <c r="B6" s="257" t="s">
        <v>1209</v>
      </c>
      <c r="C6" s="9" t="s">
        <v>66</v>
      </c>
      <c r="D6" s="9" t="s">
        <v>114</v>
      </c>
      <c r="E6" s="10">
        <v>58.0</v>
      </c>
      <c r="F6" s="12"/>
      <c r="G6" s="12"/>
      <c r="H6" s="13"/>
      <c r="I6" s="258" t="s">
        <v>728</v>
      </c>
      <c r="J6" s="15"/>
      <c r="K6" s="5"/>
    </row>
    <row r="7" ht="14.25" customHeight="1">
      <c r="A7" s="7" t="s">
        <v>25</v>
      </c>
      <c r="B7" s="257" t="s">
        <v>1207</v>
      </c>
      <c r="C7" s="9" t="s">
        <v>24</v>
      </c>
      <c r="D7" s="9" t="s">
        <v>104</v>
      </c>
      <c r="E7" s="10">
        <v>25.6</v>
      </c>
      <c r="F7" s="12"/>
      <c r="G7" s="12"/>
      <c r="H7" s="13"/>
      <c r="I7" s="258" t="s">
        <v>715</v>
      </c>
      <c r="J7" s="15"/>
      <c r="K7" s="5"/>
    </row>
    <row r="8" ht="14.25" customHeight="1">
      <c r="A8" s="7" t="s">
        <v>28</v>
      </c>
      <c r="B8" s="257" t="s">
        <v>1211</v>
      </c>
      <c r="C8" s="9" t="s">
        <v>103</v>
      </c>
      <c r="D8" s="9" t="s">
        <v>114</v>
      </c>
      <c r="E8" s="10">
        <v>338.4</v>
      </c>
      <c r="F8" s="36"/>
      <c r="G8" s="12"/>
      <c r="H8" s="13"/>
      <c r="I8" s="258" t="s">
        <v>728</v>
      </c>
      <c r="J8" s="15"/>
      <c r="K8" s="5"/>
      <c r="P8" s="19"/>
    </row>
    <row r="9" ht="14.25" customHeight="1">
      <c r="A9" s="7" t="s">
        <v>32</v>
      </c>
      <c r="B9" s="257" t="s">
        <v>1213</v>
      </c>
      <c r="C9" s="9" t="s">
        <v>28</v>
      </c>
      <c r="D9" s="9" t="s">
        <v>114</v>
      </c>
      <c r="E9" s="10">
        <v>27.6</v>
      </c>
      <c r="F9" s="36"/>
      <c r="G9" s="12"/>
      <c r="H9" s="13"/>
      <c r="I9" s="258" t="s">
        <v>727</v>
      </c>
      <c r="J9" s="15"/>
      <c r="K9" s="5"/>
      <c r="P9" s="19"/>
    </row>
    <row r="10" ht="14.25" customHeight="1">
      <c r="A10" s="7" t="s">
        <v>34</v>
      </c>
      <c r="B10" s="257" t="s">
        <v>1214</v>
      </c>
      <c r="C10" s="9" t="s">
        <v>28</v>
      </c>
      <c r="D10" s="9" t="s">
        <v>114</v>
      </c>
      <c r="E10" s="10">
        <v>192.8</v>
      </c>
      <c r="F10" s="12"/>
      <c r="G10" s="12"/>
      <c r="H10" s="13"/>
      <c r="I10" s="258" t="s">
        <v>728</v>
      </c>
      <c r="J10" s="15"/>
      <c r="K10" s="5"/>
      <c r="P10" s="19"/>
    </row>
    <row r="11" ht="14.25" customHeight="1">
      <c r="A11" s="7" t="s">
        <v>36</v>
      </c>
      <c r="B11" s="257" t="s">
        <v>551</v>
      </c>
      <c r="C11" s="9" t="s">
        <v>34</v>
      </c>
      <c r="D11" s="9" t="s">
        <v>114</v>
      </c>
      <c r="E11" s="10">
        <v>284.1</v>
      </c>
      <c r="F11" s="36"/>
      <c r="G11" s="11" t="s">
        <v>1215</v>
      </c>
      <c r="H11" s="13"/>
      <c r="I11" s="258" t="s">
        <v>715</v>
      </c>
      <c r="J11" s="15"/>
      <c r="K11" s="5"/>
      <c r="P11" s="19"/>
    </row>
    <row r="12" ht="14.25" customHeight="1">
      <c r="A12" s="7" t="s">
        <v>38</v>
      </c>
      <c r="B12" s="257" t="s">
        <v>1216</v>
      </c>
      <c r="C12" s="9" t="s">
        <v>103</v>
      </c>
      <c r="D12" s="9" t="s">
        <v>114</v>
      </c>
      <c r="E12" s="10">
        <v>41.6</v>
      </c>
      <c r="F12" s="36"/>
      <c r="G12" s="12"/>
      <c r="H12" s="13"/>
      <c r="I12" s="263" t="s">
        <v>731</v>
      </c>
      <c r="J12" s="15"/>
      <c r="K12" s="5"/>
      <c r="P12" s="19"/>
    </row>
    <row r="13" ht="14.25" customHeight="1">
      <c r="A13" s="7" t="s">
        <v>43</v>
      </c>
      <c r="B13" s="257" t="s">
        <v>1217</v>
      </c>
      <c r="C13" s="9" t="s">
        <v>38</v>
      </c>
      <c r="D13" s="9" t="s">
        <v>114</v>
      </c>
      <c r="E13" s="10">
        <v>41.6</v>
      </c>
      <c r="F13" s="36"/>
      <c r="G13" s="12"/>
      <c r="H13" s="13"/>
      <c r="I13" s="263" t="s">
        <v>727</v>
      </c>
      <c r="J13" s="15"/>
      <c r="P13" s="19"/>
    </row>
    <row r="14" ht="14.25" customHeight="1">
      <c r="A14" s="7" t="s">
        <v>46</v>
      </c>
      <c r="B14" s="257" t="s">
        <v>1205</v>
      </c>
      <c r="C14" s="9" t="s">
        <v>43</v>
      </c>
      <c r="D14" s="9" t="s">
        <v>114</v>
      </c>
      <c r="E14" s="10">
        <v>116.4</v>
      </c>
      <c r="F14" s="36"/>
      <c r="G14" s="20"/>
      <c r="H14" s="13"/>
      <c r="I14" s="263" t="s">
        <v>731</v>
      </c>
      <c r="J14" s="15"/>
      <c r="P14" s="19"/>
    </row>
    <row r="15" ht="14.25" customHeight="1">
      <c r="A15" s="7" t="s">
        <v>50</v>
      </c>
      <c r="B15" s="257" t="s">
        <v>1210</v>
      </c>
      <c r="C15" s="9" t="s">
        <v>46</v>
      </c>
      <c r="D15" s="9" t="s">
        <v>114</v>
      </c>
      <c r="E15" s="10">
        <v>191.6</v>
      </c>
      <c r="F15" s="36"/>
      <c r="G15" s="12"/>
      <c r="H15" s="13"/>
      <c r="I15" s="263" t="s">
        <v>731</v>
      </c>
      <c r="J15" s="15"/>
    </row>
    <row r="16" ht="14.25" customHeight="1">
      <c r="A16" s="7" t="s">
        <v>52</v>
      </c>
      <c r="B16" s="257" t="s">
        <v>877</v>
      </c>
      <c r="C16" s="9" t="s">
        <v>103</v>
      </c>
      <c r="D16" s="9" t="s">
        <v>114</v>
      </c>
      <c r="E16" s="10">
        <v>10.9</v>
      </c>
      <c r="F16" s="36"/>
      <c r="G16" s="12"/>
      <c r="H16" s="13"/>
      <c r="I16" s="263" t="s">
        <v>727</v>
      </c>
      <c r="J16" s="15"/>
    </row>
    <row r="17" ht="14.25" customHeight="1">
      <c r="A17" s="7" t="s">
        <v>54</v>
      </c>
      <c r="B17" s="264" t="s">
        <v>1212</v>
      </c>
      <c r="C17" s="9" t="s">
        <v>16</v>
      </c>
      <c r="D17" s="9" t="s">
        <v>114</v>
      </c>
      <c r="E17" s="10">
        <v>97.6</v>
      </c>
      <c r="F17" s="36"/>
      <c r="G17" s="20"/>
      <c r="H17" s="13"/>
      <c r="I17" s="263" t="s">
        <v>715</v>
      </c>
      <c r="J17" s="15"/>
    </row>
    <row r="18" ht="14.25" customHeight="1">
      <c r="A18" s="7" t="s">
        <v>56</v>
      </c>
      <c r="B18" s="264" t="s">
        <v>483</v>
      </c>
      <c r="C18" s="9" t="s">
        <v>1221</v>
      </c>
      <c r="D18" s="9" t="s">
        <v>104</v>
      </c>
      <c r="E18" s="10">
        <v>30.6</v>
      </c>
      <c r="F18" s="36"/>
      <c r="G18" s="20"/>
      <c r="H18" s="13"/>
      <c r="I18" s="263" t="s">
        <v>715</v>
      </c>
      <c r="J18" s="15"/>
    </row>
    <row r="19" ht="14.25" customHeight="1">
      <c r="A19" s="7" t="s">
        <v>57</v>
      </c>
      <c r="B19" s="264" t="s">
        <v>484</v>
      </c>
      <c r="C19" s="9" t="s">
        <v>56</v>
      </c>
      <c r="D19" s="9" t="s">
        <v>114</v>
      </c>
      <c r="E19" s="10">
        <v>40.6</v>
      </c>
      <c r="F19" s="36"/>
      <c r="G19" s="12"/>
      <c r="H19" s="13"/>
      <c r="I19" s="263" t="s">
        <v>715</v>
      </c>
      <c r="J19" s="15"/>
    </row>
    <row r="20" ht="14.25" customHeight="1">
      <c r="A20" s="7" t="s">
        <v>60</v>
      </c>
      <c r="B20" s="264" t="s">
        <v>1220</v>
      </c>
      <c r="C20" s="9" t="s">
        <v>57</v>
      </c>
      <c r="D20" s="9" t="s">
        <v>104</v>
      </c>
      <c r="E20" s="10">
        <v>41.8</v>
      </c>
      <c r="F20" s="36"/>
      <c r="G20" s="12"/>
      <c r="H20" s="13"/>
      <c r="I20" s="263" t="s">
        <v>715</v>
      </c>
      <c r="J20" s="15"/>
    </row>
    <row r="21" ht="14.25" customHeight="1">
      <c r="A21" s="7" t="s">
        <v>63</v>
      </c>
      <c r="B21" s="264" t="s">
        <v>1222</v>
      </c>
      <c r="C21" s="9" t="s">
        <v>60</v>
      </c>
      <c r="D21" s="9" t="s">
        <v>114</v>
      </c>
      <c r="E21" s="10">
        <v>142.3</v>
      </c>
      <c r="F21" s="36"/>
      <c r="G21" s="12"/>
      <c r="H21" s="13"/>
      <c r="I21" s="263" t="s">
        <v>731</v>
      </c>
      <c r="J21" s="15"/>
    </row>
    <row r="22" ht="14.25" customHeight="1">
      <c r="A22" s="7" t="s">
        <v>66</v>
      </c>
      <c r="B22" s="264" t="s">
        <v>1198</v>
      </c>
      <c r="C22" s="9" t="s">
        <v>63</v>
      </c>
      <c r="D22" s="9" t="s">
        <v>114</v>
      </c>
      <c r="E22" s="10">
        <v>306.2</v>
      </c>
      <c r="F22" s="12"/>
      <c r="G22" s="12"/>
      <c r="H22" s="13"/>
      <c r="I22" s="263" t="s">
        <v>727</v>
      </c>
      <c r="J22" s="15"/>
    </row>
    <row r="23" ht="14.25" customHeight="1">
      <c r="A23" s="7" t="s">
        <v>68</v>
      </c>
      <c r="B23" s="49" t="s">
        <v>1223</v>
      </c>
      <c r="C23" s="9" t="s">
        <v>66</v>
      </c>
      <c r="D23" s="9" t="s">
        <v>114</v>
      </c>
      <c r="E23" s="10">
        <v>77.6</v>
      </c>
      <c r="F23" s="36"/>
      <c r="G23" s="20"/>
      <c r="H23" s="13"/>
      <c r="I23" s="14" t="s">
        <v>731</v>
      </c>
      <c r="J23" s="15"/>
    </row>
    <row r="24" ht="14.25" customHeight="1">
      <c r="A24" s="7" t="s">
        <v>70</v>
      </c>
      <c r="B24" s="49"/>
      <c r="C24" s="9"/>
      <c r="D24" s="9"/>
      <c r="E24" s="10"/>
      <c r="F24" s="12"/>
      <c r="G24" s="12"/>
      <c r="H24" s="13"/>
      <c r="I24" s="14"/>
    </row>
    <row r="25" ht="14.25" customHeight="1">
      <c r="B25" s="28"/>
      <c r="D25" s="29"/>
      <c r="E25" s="6">
        <f>SUM(E3:E24)*1.21</f>
        <v>2979.02</v>
      </c>
    </row>
    <row r="26" ht="14.25" customHeight="1">
      <c r="B26" s="28"/>
      <c r="D26" s="29"/>
    </row>
    <row r="27" ht="14.25" customHeight="1">
      <c r="B27" s="28"/>
      <c r="D27" s="33"/>
    </row>
    <row r="28" ht="14.25" customHeight="1">
      <c r="B28" s="28"/>
      <c r="D28" s="28"/>
    </row>
    <row r="29" ht="14.25" customHeight="1">
      <c r="B29" s="28"/>
      <c r="D29" s="33"/>
    </row>
    <row r="30" ht="14.25" customHeight="1"/>
    <row r="31" ht="14.25" customHeight="1">
      <c r="B31" s="28" t="s">
        <v>89</v>
      </c>
      <c r="D31" s="29">
        <v>5.0</v>
      </c>
    </row>
    <row r="32" ht="14.25" customHeight="1">
      <c r="B32" s="28" t="s">
        <v>90</v>
      </c>
      <c r="D32" s="29">
        <v>1.0</v>
      </c>
    </row>
    <row r="33" ht="14.25" customHeight="1">
      <c r="B33" s="28" t="s">
        <v>91</v>
      </c>
      <c r="D33" s="29">
        <v>7.5</v>
      </c>
    </row>
    <row r="34" ht="14.25" customHeight="1">
      <c r="B34" s="28" t="s">
        <v>92</v>
      </c>
      <c r="D34" s="30">
        <f>+D33*D32*D31</f>
        <v>37.5</v>
      </c>
    </row>
    <row r="35" ht="14.25" customHeight="1">
      <c r="B35" s="28" t="s">
        <v>93</v>
      </c>
      <c r="D35" s="30">
        <f>+D34*3600</f>
        <v>135000</v>
      </c>
    </row>
    <row r="36" ht="14.25" customHeight="1">
      <c r="B36" s="28" t="s">
        <v>4</v>
      </c>
      <c r="D36" s="31">
        <f>E25</f>
        <v>2979.02</v>
      </c>
    </row>
    <row r="37" ht="14.25" customHeight="1">
      <c r="B37" s="28" t="s">
        <v>94</v>
      </c>
      <c r="D37" s="32">
        <f>+D35/D36</f>
        <v>45.3169163</v>
      </c>
      <c r="E37" s="28" t="s">
        <v>95</v>
      </c>
      <c r="F37" s="6">
        <f>D37*0.9</f>
        <v>40.78522467</v>
      </c>
    </row>
    <row r="38" ht="14.25" customHeight="1">
      <c r="B38" s="28"/>
      <c r="D38" s="28"/>
    </row>
    <row r="39" ht="14.25" customHeight="1">
      <c r="B39" s="28" t="s">
        <v>96</v>
      </c>
      <c r="D39" s="28" t="s">
        <v>97</v>
      </c>
    </row>
    <row r="40" ht="14.25" customHeight="1">
      <c r="B40" s="28" t="s">
        <v>98</v>
      </c>
      <c r="D40" s="29">
        <v>105.9</v>
      </c>
    </row>
    <row r="41" ht="14.25" customHeight="1">
      <c r="B41" s="28" t="s">
        <v>99</v>
      </c>
      <c r="D41" s="29">
        <f>D40*D31</f>
        <v>529.5</v>
      </c>
    </row>
    <row r="42" ht="14.25" customHeight="1">
      <c r="B42" s="28" t="s">
        <v>95</v>
      </c>
      <c r="D42" s="33">
        <f>+D35/D41</f>
        <v>254.9575071</v>
      </c>
    </row>
    <row r="43" ht="14.25" customHeight="1">
      <c r="B43" s="28"/>
      <c r="D43" s="28"/>
    </row>
    <row r="44" ht="14.25" customHeight="1">
      <c r="B44" s="28" t="s">
        <v>100</v>
      </c>
      <c r="D44" s="33">
        <f>+D42*0.85</f>
        <v>216.713881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</sheetData>
  <autoFilter ref="$A$2:$H$25"/>
  <printOptions/>
  <pageMargins bottom="0.75" footer="0.0" header="0.0" left="0.7" right="0.7" top="0.75"/>
  <pageSetup orientation="landscape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123" t="s">
        <v>710</v>
      </c>
      <c r="C3" s="9" t="s">
        <v>103</v>
      </c>
      <c r="D3" s="7" t="s">
        <v>110</v>
      </c>
      <c r="E3" s="7">
        <v>123.42</v>
      </c>
      <c r="F3" s="12"/>
      <c r="G3" s="12"/>
      <c r="H3" s="13"/>
      <c r="I3" s="14" t="s">
        <v>845</v>
      </c>
      <c r="J3" s="15">
        <f t="shared" ref="J3:J30" si="1">E3*1.21</f>
        <v>149.3382</v>
      </c>
      <c r="K3" s="4"/>
    </row>
    <row r="4" ht="14.25" customHeight="1">
      <c r="A4" s="7" t="s">
        <v>16</v>
      </c>
      <c r="B4" s="123" t="s">
        <v>750</v>
      </c>
      <c r="C4" s="9" t="s">
        <v>103</v>
      </c>
      <c r="D4" s="7" t="s">
        <v>110</v>
      </c>
      <c r="E4" s="7">
        <v>87.12</v>
      </c>
      <c r="F4" s="12"/>
      <c r="G4" s="12"/>
      <c r="H4" s="13"/>
      <c r="I4" s="14" t="s">
        <v>855</v>
      </c>
      <c r="J4" s="15">
        <f t="shared" si="1"/>
        <v>105.4152</v>
      </c>
      <c r="K4" s="4"/>
    </row>
    <row r="5" ht="14.25" customHeight="1">
      <c r="A5" s="7" t="s">
        <v>20</v>
      </c>
      <c r="B5" s="123" t="s">
        <v>1225</v>
      </c>
      <c r="C5" s="9" t="s">
        <v>103</v>
      </c>
      <c r="D5" s="7" t="s">
        <v>110</v>
      </c>
      <c r="E5" s="7">
        <v>58.08</v>
      </c>
      <c r="F5" s="12"/>
      <c r="G5" s="12"/>
      <c r="H5" s="13"/>
      <c r="I5" s="14" t="s">
        <v>845</v>
      </c>
      <c r="J5" s="15">
        <f t="shared" si="1"/>
        <v>70.2768</v>
      </c>
      <c r="K5" s="4"/>
    </row>
    <row r="6" ht="14.25" customHeight="1">
      <c r="A6" s="7" t="s">
        <v>24</v>
      </c>
      <c r="B6" s="123" t="s">
        <v>1226</v>
      </c>
      <c r="C6" s="9" t="s">
        <v>103</v>
      </c>
      <c r="D6" s="7" t="s">
        <v>110</v>
      </c>
      <c r="E6" s="7">
        <v>39.93</v>
      </c>
      <c r="F6" s="12"/>
      <c r="G6" s="12"/>
      <c r="H6" s="13"/>
      <c r="I6" s="14" t="s">
        <v>1227</v>
      </c>
      <c r="J6" s="15">
        <f t="shared" si="1"/>
        <v>48.3153</v>
      </c>
      <c r="K6" s="5"/>
    </row>
    <row r="7" ht="14.25" customHeight="1">
      <c r="A7" s="7" t="s">
        <v>25</v>
      </c>
      <c r="B7" s="123" t="s">
        <v>1228</v>
      </c>
      <c r="C7" s="9" t="s">
        <v>10</v>
      </c>
      <c r="D7" s="9" t="s">
        <v>104</v>
      </c>
      <c r="E7" s="7">
        <v>45.98</v>
      </c>
      <c r="F7" s="12"/>
      <c r="G7" s="12"/>
      <c r="H7" s="13"/>
      <c r="I7" s="14" t="s">
        <v>1227</v>
      </c>
      <c r="J7" s="15">
        <f t="shared" si="1"/>
        <v>55.6358</v>
      </c>
      <c r="K7" s="5"/>
    </row>
    <row r="8" ht="14.25" customHeight="1">
      <c r="A8" s="7" t="s">
        <v>28</v>
      </c>
      <c r="B8" s="123" t="s">
        <v>1204</v>
      </c>
      <c r="C8" s="9" t="s">
        <v>28</v>
      </c>
      <c r="D8" s="234" t="s">
        <v>114</v>
      </c>
      <c r="E8" s="7">
        <v>214.896</v>
      </c>
      <c r="F8" s="36"/>
      <c r="G8" s="12"/>
      <c r="H8" s="13"/>
      <c r="I8" s="14" t="s">
        <v>844</v>
      </c>
      <c r="J8" s="15">
        <f t="shared" si="1"/>
        <v>260.02416</v>
      </c>
      <c r="K8" s="5"/>
      <c r="P8" s="19"/>
    </row>
    <row r="9" ht="14.25" customHeight="1">
      <c r="A9" s="7" t="s">
        <v>32</v>
      </c>
      <c r="B9" s="123" t="s">
        <v>1224</v>
      </c>
      <c r="C9" s="9" t="s">
        <v>32</v>
      </c>
      <c r="D9" s="234" t="s">
        <v>114</v>
      </c>
      <c r="E9" s="7">
        <v>14.883000000000001</v>
      </c>
      <c r="F9" s="36"/>
      <c r="G9" s="12"/>
      <c r="H9" s="13"/>
      <c r="I9" s="14" t="s">
        <v>845</v>
      </c>
      <c r="J9" s="15">
        <f t="shared" si="1"/>
        <v>18.00843</v>
      </c>
      <c r="K9" s="5"/>
      <c r="P9" s="19"/>
    </row>
    <row r="10" ht="14.25" customHeight="1">
      <c r="A10" s="7" t="s">
        <v>34</v>
      </c>
      <c r="B10" s="123" t="s">
        <v>599</v>
      </c>
      <c r="C10" s="9" t="s">
        <v>34</v>
      </c>
      <c r="D10" s="234" t="s">
        <v>114</v>
      </c>
      <c r="E10" s="7">
        <v>21.659</v>
      </c>
      <c r="F10" s="12"/>
      <c r="G10" s="12"/>
      <c r="H10" s="13"/>
      <c r="I10" s="14" t="s">
        <v>851</v>
      </c>
      <c r="J10" s="15">
        <f t="shared" si="1"/>
        <v>26.20739</v>
      </c>
      <c r="K10" s="5"/>
      <c r="P10" s="19"/>
    </row>
    <row r="11" ht="14.25" customHeight="1">
      <c r="A11" s="7" t="s">
        <v>36</v>
      </c>
      <c r="B11" s="123" t="s">
        <v>1229</v>
      </c>
      <c r="C11" s="9" t="s">
        <v>1230</v>
      </c>
      <c r="D11" s="9" t="s">
        <v>114</v>
      </c>
      <c r="E11" s="7">
        <v>23.473999999999997</v>
      </c>
      <c r="F11" s="36"/>
      <c r="G11" s="12"/>
      <c r="H11" s="13"/>
      <c r="I11" s="14" t="s">
        <v>669</v>
      </c>
      <c r="J11" s="15">
        <f t="shared" si="1"/>
        <v>28.40354</v>
      </c>
      <c r="K11" s="5"/>
      <c r="P11" s="19"/>
    </row>
    <row r="12" ht="14.25" customHeight="1">
      <c r="A12" s="7" t="s">
        <v>38</v>
      </c>
      <c r="B12" s="123" t="s">
        <v>572</v>
      </c>
      <c r="C12" s="9" t="s">
        <v>36</v>
      </c>
      <c r="D12" s="7" t="s">
        <v>110</v>
      </c>
      <c r="E12" s="7">
        <v>366.63</v>
      </c>
      <c r="F12" s="36"/>
      <c r="G12" s="12"/>
      <c r="H12" s="13"/>
      <c r="I12" s="14" t="s">
        <v>847</v>
      </c>
      <c r="J12" s="15">
        <f t="shared" si="1"/>
        <v>443.6223</v>
      </c>
      <c r="K12" s="5"/>
      <c r="P12" s="19"/>
    </row>
    <row r="13" ht="14.25" customHeight="1">
      <c r="A13" s="7" t="s">
        <v>43</v>
      </c>
      <c r="B13" s="123" t="s">
        <v>1232</v>
      </c>
      <c r="C13" s="9" t="s">
        <v>103</v>
      </c>
      <c r="D13" s="234" t="s">
        <v>104</v>
      </c>
      <c r="E13" s="7">
        <v>15.609</v>
      </c>
      <c r="F13" s="36"/>
      <c r="G13" s="12"/>
      <c r="H13" s="13"/>
      <c r="I13" s="14" t="s">
        <v>855</v>
      </c>
      <c r="J13" s="15">
        <f t="shared" si="1"/>
        <v>18.88689</v>
      </c>
      <c r="P13" s="19"/>
    </row>
    <row r="14" ht="14.25" customHeight="1">
      <c r="A14" s="7" t="s">
        <v>46</v>
      </c>
      <c r="B14" s="123" t="s">
        <v>549</v>
      </c>
      <c r="C14" s="9" t="s">
        <v>43</v>
      </c>
      <c r="D14" s="7" t="s">
        <v>110</v>
      </c>
      <c r="E14" s="7">
        <v>12.463000000000001</v>
      </c>
      <c r="F14" s="36"/>
      <c r="G14" s="20"/>
      <c r="H14" s="13"/>
      <c r="I14" s="14" t="s">
        <v>845</v>
      </c>
      <c r="J14" s="15">
        <f t="shared" si="1"/>
        <v>15.08023</v>
      </c>
      <c r="P14" s="19"/>
    </row>
    <row r="15" ht="14.25" customHeight="1">
      <c r="A15" s="7" t="s">
        <v>50</v>
      </c>
      <c r="B15" s="123" t="s">
        <v>1233</v>
      </c>
      <c r="C15" s="9" t="s">
        <v>103</v>
      </c>
      <c r="D15" s="234" t="s">
        <v>114</v>
      </c>
      <c r="E15" s="7">
        <v>33.396</v>
      </c>
      <c r="F15" s="36"/>
      <c r="G15" s="12"/>
      <c r="H15" s="13"/>
      <c r="I15" s="14" t="s">
        <v>851</v>
      </c>
      <c r="J15" s="15">
        <f t="shared" si="1"/>
        <v>40.40916</v>
      </c>
    </row>
    <row r="16" ht="14.25" customHeight="1">
      <c r="A16" s="7" t="s">
        <v>52</v>
      </c>
      <c r="B16" s="123" t="s">
        <v>554</v>
      </c>
      <c r="C16" s="9" t="s">
        <v>50</v>
      </c>
      <c r="D16" s="7" t="s">
        <v>110</v>
      </c>
      <c r="E16" s="7">
        <v>74.899</v>
      </c>
      <c r="F16" s="36"/>
      <c r="G16" s="12"/>
      <c r="H16" s="13"/>
      <c r="I16" s="14" t="s">
        <v>853</v>
      </c>
      <c r="J16" s="15">
        <f t="shared" si="1"/>
        <v>90.62779</v>
      </c>
    </row>
    <row r="17" ht="14.25" customHeight="1">
      <c r="A17" s="7" t="s">
        <v>54</v>
      </c>
      <c r="B17" s="123" t="s">
        <v>1235</v>
      </c>
      <c r="C17" s="9" t="s">
        <v>584</v>
      </c>
      <c r="D17" s="234" t="s">
        <v>114</v>
      </c>
      <c r="E17" s="7">
        <v>45.012</v>
      </c>
      <c r="F17" s="36"/>
      <c r="G17" s="20"/>
      <c r="H17" s="13"/>
      <c r="I17" s="14" t="s">
        <v>669</v>
      </c>
      <c r="J17" s="15">
        <f t="shared" si="1"/>
        <v>54.46452</v>
      </c>
    </row>
    <row r="18" ht="14.25" customHeight="1">
      <c r="A18" s="7" t="s">
        <v>56</v>
      </c>
      <c r="B18" s="49" t="s">
        <v>375</v>
      </c>
      <c r="C18" s="9" t="s">
        <v>54</v>
      </c>
      <c r="D18" s="234" t="s">
        <v>114</v>
      </c>
      <c r="E18" s="7">
        <v>185.97699999999998</v>
      </c>
      <c r="F18" s="36"/>
      <c r="G18" s="20"/>
      <c r="H18" s="13"/>
      <c r="I18" s="14" t="s">
        <v>669</v>
      </c>
      <c r="J18" s="15">
        <f t="shared" si="1"/>
        <v>225.03217</v>
      </c>
    </row>
    <row r="19" ht="14.25" customHeight="1">
      <c r="A19" s="7" t="s">
        <v>57</v>
      </c>
      <c r="B19" s="49" t="s">
        <v>1234</v>
      </c>
      <c r="C19" s="9" t="s">
        <v>103</v>
      </c>
      <c r="D19" s="9" t="s">
        <v>114</v>
      </c>
      <c r="E19" s="7">
        <v>24.442</v>
      </c>
      <c r="F19" s="36"/>
      <c r="G19" s="12"/>
      <c r="H19" s="13"/>
      <c r="I19" s="14" t="s">
        <v>853</v>
      </c>
      <c r="J19" s="15">
        <f t="shared" si="1"/>
        <v>29.57482</v>
      </c>
    </row>
    <row r="20" ht="14.25" customHeight="1">
      <c r="A20" s="7" t="s">
        <v>60</v>
      </c>
      <c r="B20" s="49" t="s">
        <v>662</v>
      </c>
      <c r="C20" s="9" t="s">
        <v>103</v>
      </c>
      <c r="D20" s="234" t="s">
        <v>114</v>
      </c>
      <c r="E20" s="7">
        <v>7.018</v>
      </c>
      <c r="F20" s="36"/>
      <c r="G20" s="12"/>
      <c r="H20" s="13"/>
      <c r="I20" s="14" t="s">
        <v>853</v>
      </c>
      <c r="J20" s="15">
        <f t="shared" si="1"/>
        <v>8.49178</v>
      </c>
    </row>
    <row r="21" ht="14.25" customHeight="1">
      <c r="A21" s="7" t="s">
        <v>63</v>
      </c>
      <c r="B21" s="49" t="s">
        <v>1237</v>
      </c>
      <c r="C21" s="9" t="s">
        <v>1238</v>
      </c>
      <c r="D21" s="234" t="s">
        <v>104</v>
      </c>
      <c r="E21" s="7">
        <v>70.17999999999999</v>
      </c>
      <c r="F21" s="36"/>
      <c r="G21" s="12"/>
      <c r="H21" s="13"/>
      <c r="I21" s="14" t="s">
        <v>850</v>
      </c>
      <c r="J21" s="15">
        <f t="shared" si="1"/>
        <v>84.9178</v>
      </c>
    </row>
    <row r="22" ht="14.25" customHeight="1">
      <c r="A22" s="7" t="s">
        <v>66</v>
      </c>
      <c r="B22" s="49" t="s">
        <v>1239</v>
      </c>
      <c r="C22" s="9" t="s">
        <v>63</v>
      </c>
      <c r="D22" s="7" t="s">
        <v>110</v>
      </c>
      <c r="E22" s="7">
        <v>78.64999999999999</v>
      </c>
      <c r="F22" s="12"/>
      <c r="G22" s="12"/>
      <c r="H22" s="13"/>
      <c r="I22" s="14" t="s">
        <v>855</v>
      </c>
      <c r="J22" s="15">
        <f t="shared" si="1"/>
        <v>95.1665</v>
      </c>
    </row>
    <row r="23" ht="14.25" customHeight="1">
      <c r="A23" s="7" t="s">
        <v>68</v>
      </c>
      <c r="B23" s="49" t="s">
        <v>683</v>
      </c>
      <c r="C23" s="9" t="s">
        <v>66</v>
      </c>
      <c r="D23" s="9" t="s">
        <v>104</v>
      </c>
      <c r="E23" s="7">
        <v>76.472</v>
      </c>
      <c r="F23" s="36"/>
      <c r="G23" s="20"/>
      <c r="H23" s="13"/>
      <c r="I23" s="14" t="s">
        <v>850</v>
      </c>
      <c r="J23" s="15">
        <f t="shared" si="1"/>
        <v>92.53112</v>
      </c>
    </row>
    <row r="24" ht="14.25" customHeight="1">
      <c r="A24" s="7" t="s">
        <v>70</v>
      </c>
      <c r="B24" s="49" t="s">
        <v>486</v>
      </c>
      <c r="C24" s="9" t="s">
        <v>68</v>
      </c>
      <c r="D24" s="7" t="s">
        <v>110</v>
      </c>
      <c r="E24" s="7">
        <v>50.577999999999996</v>
      </c>
      <c r="F24" s="12"/>
      <c r="G24" s="12"/>
      <c r="H24" s="13"/>
      <c r="I24" s="14" t="s">
        <v>855</v>
      </c>
      <c r="J24" s="15">
        <f t="shared" si="1"/>
        <v>61.19938</v>
      </c>
    </row>
    <row r="25" ht="14.25" customHeight="1">
      <c r="A25" s="9" t="s">
        <v>71</v>
      </c>
      <c r="B25" s="49" t="s">
        <v>1236</v>
      </c>
      <c r="C25" s="9" t="s">
        <v>70</v>
      </c>
      <c r="D25" s="9" t="s">
        <v>104</v>
      </c>
      <c r="E25" s="7">
        <v>139.029</v>
      </c>
      <c r="F25" s="12"/>
      <c r="G25" s="12"/>
      <c r="H25" s="13"/>
      <c r="I25" s="14" t="s">
        <v>850</v>
      </c>
      <c r="J25" s="15">
        <f t="shared" si="1"/>
        <v>168.22509</v>
      </c>
    </row>
    <row r="26" ht="14.25" customHeight="1">
      <c r="A26" s="9" t="s">
        <v>75</v>
      </c>
      <c r="B26" s="49" t="s">
        <v>758</v>
      </c>
      <c r="C26" s="9" t="s">
        <v>71</v>
      </c>
      <c r="D26" s="9" t="s">
        <v>114</v>
      </c>
      <c r="E26" s="7">
        <v>47.19</v>
      </c>
      <c r="F26" s="12"/>
      <c r="G26" s="12"/>
      <c r="H26" s="13"/>
      <c r="I26" s="14" t="s">
        <v>853</v>
      </c>
      <c r="J26" s="15">
        <f t="shared" si="1"/>
        <v>57.0999</v>
      </c>
    </row>
    <row r="27" ht="14.25" customHeight="1">
      <c r="A27" s="9" t="s">
        <v>76</v>
      </c>
      <c r="B27" s="49" t="s">
        <v>1241</v>
      </c>
      <c r="C27" s="9" t="s">
        <v>75</v>
      </c>
      <c r="D27" s="9" t="s">
        <v>114</v>
      </c>
      <c r="E27" s="7">
        <v>126.56599999999999</v>
      </c>
      <c r="F27" s="12"/>
      <c r="G27" s="12"/>
      <c r="H27" s="13"/>
      <c r="I27" s="14" t="s">
        <v>851</v>
      </c>
      <c r="J27" s="15">
        <f t="shared" si="1"/>
        <v>153.14486</v>
      </c>
    </row>
    <row r="28" ht="14.25" customHeight="1">
      <c r="A28" s="9" t="s">
        <v>380</v>
      </c>
      <c r="B28" s="49" t="s">
        <v>1242</v>
      </c>
      <c r="C28" s="9" t="s">
        <v>32</v>
      </c>
      <c r="D28" s="9" t="s">
        <v>114</v>
      </c>
      <c r="E28" s="7">
        <v>52.998</v>
      </c>
      <c r="F28" s="12"/>
      <c r="G28" s="12"/>
      <c r="H28" s="13"/>
      <c r="I28" s="14" t="s">
        <v>669</v>
      </c>
      <c r="J28" s="15">
        <f t="shared" si="1"/>
        <v>64.12758</v>
      </c>
    </row>
    <row r="29" ht="14.25" customHeight="1">
      <c r="A29" s="9" t="s">
        <v>77</v>
      </c>
      <c r="B29" s="49" t="s">
        <v>1231</v>
      </c>
      <c r="C29" s="9" t="s">
        <v>103</v>
      </c>
      <c r="D29" s="9" t="s">
        <v>114</v>
      </c>
      <c r="E29" s="7">
        <v>13.552</v>
      </c>
      <c r="F29" s="12"/>
      <c r="G29" s="12"/>
      <c r="H29" s="13"/>
      <c r="I29" s="14" t="s">
        <v>844</v>
      </c>
      <c r="J29" s="15">
        <f t="shared" si="1"/>
        <v>16.39792</v>
      </c>
    </row>
    <row r="30" ht="14.25" customHeight="1">
      <c r="A30" s="9"/>
      <c r="E30" s="6">
        <f>SUM(E3:E29)</f>
        <v>2050.103</v>
      </c>
      <c r="F30" s="12"/>
      <c r="G30" s="12"/>
      <c r="H30" s="13"/>
      <c r="I30" s="14"/>
      <c r="J30" s="15">
        <f t="shared" si="1"/>
        <v>2480.62463</v>
      </c>
    </row>
    <row r="31" ht="14.25" customHeight="1">
      <c r="B31" s="28"/>
      <c r="D31" s="29"/>
    </row>
    <row r="32" ht="14.25" customHeight="1">
      <c r="B32" s="28"/>
      <c r="D32" s="28"/>
    </row>
    <row r="33" ht="14.25" customHeight="1">
      <c r="B33" s="28" t="s">
        <v>89</v>
      </c>
      <c r="D33" s="29">
        <v>3.0</v>
      </c>
    </row>
    <row r="34" ht="14.25" customHeight="1">
      <c r="B34" s="28" t="s">
        <v>90</v>
      </c>
      <c r="D34" s="29">
        <v>1.0</v>
      </c>
    </row>
    <row r="35" ht="14.25" customHeight="1">
      <c r="B35" s="28" t="s">
        <v>91</v>
      </c>
      <c r="D35" s="29">
        <v>4.0</v>
      </c>
    </row>
    <row r="36" ht="14.25" customHeight="1">
      <c r="B36" s="28" t="s">
        <v>92</v>
      </c>
      <c r="D36" s="30">
        <f>+D35*D34*D33</f>
        <v>12</v>
      </c>
    </row>
    <row r="37" ht="14.25" customHeight="1">
      <c r="B37" s="28" t="s">
        <v>93</v>
      </c>
      <c r="D37" s="30">
        <f>+D36*3600</f>
        <v>43200</v>
      </c>
    </row>
    <row r="38" ht="14.25" customHeight="1">
      <c r="B38" s="28" t="s">
        <v>4</v>
      </c>
      <c r="D38" s="31">
        <f>E30</f>
        <v>2050.103</v>
      </c>
    </row>
    <row r="39" ht="14.25" customHeight="1">
      <c r="B39" s="28" t="s">
        <v>94</v>
      </c>
      <c r="D39" s="32">
        <f>+D37/D38</f>
        <v>21.07211199</v>
      </c>
      <c r="E39" s="28" t="s">
        <v>95</v>
      </c>
      <c r="F39" s="6">
        <f>D39*0.9</f>
        <v>18.96490079</v>
      </c>
    </row>
    <row r="40" ht="14.25" customHeight="1">
      <c r="B40" s="28"/>
      <c r="D40" s="28"/>
    </row>
    <row r="41" ht="14.25" customHeight="1">
      <c r="B41" s="28" t="s">
        <v>96</v>
      </c>
      <c r="D41" s="28" t="s">
        <v>97</v>
      </c>
    </row>
    <row r="42" ht="14.25" customHeight="1">
      <c r="B42" s="28" t="s">
        <v>98</v>
      </c>
      <c r="D42" s="29">
        <v>105.9</v>
      </c>
    </row>
    <row r="43" ht="14.25" customHeight="1">
      <c r="B43" s="28" t="s">
        <v>99</v>
      </c>
      <c r="D43" s="29">
        <f>D42*D33</f>
        <v>317.7</v>
      </c>
    </row>
    <row r="44" ht="14.25" customHeight="1">
      <c r="B44" s="28" t="s">
        <v>95</v>
      </c>
      <c r="D44" s="33">
        <f>+D37/D43</f>
        <v>135.9773371</v>
      </c>
    </row>
    <row r="45" ht="14.25" customHeight="1">
      <c r="B45" s="28"/>
      <c r="D45" s="28"/>
    </row>
    <row r="46" ht="14.25" customHeight="1">
      <c r="B46" s="28" t="s">
        <v>100</v>
      </c>
      <c r="D46" s="33">
        <f>+D44*0.85</f>
        <v>115.5807365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123" t="s">
        <v>710</v>
      </c>
      <c r="C3" s="9" t="s">
        <v>103</v>
      </c>
      <c r="D3" s="7" t="s">
        <v>110</v>
      </c>
      <c r="E3" s="7">
        <f>71.53*1.21</f>
        <v>86.5513</v>
      </c>
      <c r="F3" s="12"/>
      <c r="G3" s="12"/>
      <c r="H3" s="13"/>
      <c r="I3" s="14" t="s">
        <v>845</v>
      </c>
      <c r="J3" s="15">
        <f t="shared" ref="J3:J30" si="1">E3*1.21</f>
        <v>104.727073</v>
      </c>
      <c r="K3" s="4"/>
    </row>
    <row r="4" ht="14.25" customHeight="1">
      <c r="A4" s="7" t="s">
        <v>16</v>
      </c>
      <c r="B4" s="123" t="s">
        <v>750</v>
      </c>
      <c r="C4" s="9" t="s">
        <v>103</v>
      </c>
      <c r="D4" s="7" t="s">
        <v>110</v>
      </c>
      <c r="E4" s="7">
        <f>38.172*1.21</f>
        <v>46.18812</v>
      </c>
      <c r="F4" s="12"/>
      <c r="G4" s="12"/>
      <c r="H4" s="13"/>
      <c r="I4" s="14" t="s">
        <v>855</v>
      </c>
      <c r="J4" s="15">
        <f t="shared" si="1"/>
        <v>55.8876252</v>
      </c>
      <c r="K4" s="4"/>
    </row>
    <row r="5" ht="14.25" customHeight="1">
      <c r="A5" s="7" t="s">
        <v>20</v>
      </c>
      <c r="B5" s="123" t="s">
        <v>1225</v>
      </c>
      <c r="C5" s="9" t="s">
        <v>103</v>
      </c>
      <c r="D5" s="7" t="s">
        <v>110</v>
      </c>
      <c r="E5" s="7">
        <v>58.08</v>
      </c>
      <c r="F5" s="12"/>
      <c r="G5" s="12"/>
      <c r="H5" s="13"/>
      <c r="I5" s="14" t="s">
        <v>845</v>
      </c>
      <c r="J5" s="15">
        <f t="shared" si="1"/>
        <v>70.2768</v>
      </c>
      <c r="K5" s="4"/>
    </row>
    <row r="6" ht="14.25" customHeight="1">
      <c r="A6" s="7" t="s">
        <v>24</v>
      </c>
      <c r="B6" s="123" t="s">
        <v>1226</v>
      </c>
      <c r="C6" s="9" t="s">
        <v>103</v>
      </c>
      <c r="D6" s="7" t="s">
        <v>110</v>
      </c>
      <c r="E6" s="7">
        <v>39.93</v>
      </c>
      <c r="F6" s="12"/>
      <c r="G6" s="12"/>
      <c r="H6" s="13"/>
      <c r="I6" s="14" t="s">
        <v>1227</v>
      </c>
      <c r="J6" s="15">
        <f t="shared" si="1"/>
        <v>48.3153</v>
      </c>
      <c r="K6" s="5"/>
    </row>
    <row r="7" ht="14.25" customHeight="1">
      <c r="A7" s="7" t="s">
        <v>25</v>
      </c>
      <c r="B7" s="123" t="s">
        <v>1228</v>
      </c>
      <c r="C7" s="9" t="s">
        <v>10</v>
      </c>
      <c r="D7" s="9" t="s">
        <v>104</v>
      </c>
      <c r="E7" s="7">
        <v>45.98</v>
      </c>
      <c r="F7" s="12"/>
      <c r="G7" s="12"/>
      <c r="H7" s="13"/>
      <c r="I7" s="14" t="s">
        <v>1227</v>
      </c>
      <c r="J7" s="15">
        <f t="shared" si="1"/>
        <v>55.6358</v>
      </c>
      <c r="K7" s="5"/>
    </row>
    <row r="8" ht="14.25" customHeight="1">
      <c r="A8" s="7" t="s">
        <v>28</v>
      </c>
      <c r="B8" s="123" t="s">
        <v>1204</v>
      </c>
      <c r="C8" s="9" t="s">
        <v>28</v>
      </c>
      <c r="D8" s="234" t="s">
        <v>114</v>
      </c>
      <c r="E8" s="7">
        <v>214.896</v>
      </c>
      <c r="F8" s="36"/>
      <c r="G8" s="12"/>
      <c r="H8" s="13"/>
      <c r="I8" s="14" t="s">
        <v>844</v>
      </c>
      <c r="J8" s="15">
        <f t="shared" si="1"/>
        <v>260.02416</v>
      </c>
      <c r="K8" s="5"/>
      <c r="P8" s="19"/>
    </row>
    <row r="9" ht="14.25" customHeight="1">
      <c r="A9" s="7" t="s">
        <v>32</v>
      </c>
      <c r="B9" s="123" t="s">
        <v>1224</v>
      </c>
      <c r="C9" s="9" t="s">
        <v>32</v>
      </c>
      <c r="D9" s="234" t="s">
        <v>114</v>
      </c>
      <c r="E9" s="7">
        <v>14.883000000000001</v>
      </c>
      <c r="F9" s="36"/>
      <c r="G9" s="12"/>
      <c r="H9" s="13"/>
      <c r="I9" s="14" t="s">
        <v>845</v>
      </c>
      <c r="J9" s="15">
        <f t="shared" si="1"/>
        <v>18.00843</v>
      </c>
      <c r="K9" s="5"/>
      <c r="P9" s="19"/>
    </row>
    <row r="10" ht="14.25" customHeight="1">
      <c r="A10" s="7" t="s">
        <v>34</v>
      </c>
      <c r="B10" s="123" t="s">
        <v>599</v>
      </c>
      <c r="C10" s="9" t="s">
        <v>34</v>
      </c>
      <c r="D10" s="234" t="s">
        <v>114</v>
      </c>
      <c r="E10" s="7">
        <v>21.659</v>
      </c>
      <c r="F10" s="12"/>
      <c r="G10" s="12"/>
      <c r="H10" s="13"/>
      <c r="I10" s="14" t="s">
        <v>851</v>
      </c>
      <c r="J10" s="15">
        <f t="shared" si="1"/>
        <v>26.20739</v>
      </c>
      <c r="K10" s="5"/>
      <c r="P10" s="19"/>
    </row>
    <row r="11" ht="14.25" customHeight="1">
      <c r="A11" s="7" t="s">
        <v>36</v>
      </c>
      <c r="B11" s="123" t="s">
        <v>1229</v>
      </c>
      <c r="C11" s="9" t="s">
        <v>1230</v>
      </c>
      <c r="D11" s="9" t="s">
        <v>114</v>
      </c>
      <c r="E11" s="7">
        <v>23.473999999999997</v>
      </c>
      <c r="F11" s="36"/>
      <c r="G11" s="12"/>
      <c r="H11" s="13"/>
      <c r="I11" s="14" t="s">
        <v>669</v>
      </c>
      <c r="J11" s="15">
        <f t="shared" si="1"/>
        <v>28.40354</v>
      </c>
      <c r="K11" s="5"/>
      <c r="P11" s="19"/>
    </row>
    <row r="12" ht="14.25" customHeight="1">
      <c r="A12" s="7" t="s">
        <v>38</v>
      </c>
      <c r="B12" s="123" t="s">
        <v>572</v>
      </c>
      <c r="C12" s="9" t="s">
        <v>36</v>
      </c>
      <c r="D12" s="7" t="s">
        <v>110</v>
      </c>
      <c r="E12" s="7">
        <v>366.63</v>
      </c>
      <c r="F12" s="36"/>
      <c r="G12" s="12"/>
      <c r="H12" s="13"/>
      <c r="I12" s="14" t="s">
        <v>847</v>
      </c>
      <c r="J12" s="15">
        <f t="shared" si="1"/>
        <v>443.6223</v>
      </c>
      <c r="K12" s="5"/>
      <c r="P12" s="19"/>
    </row>
    <row r="13" ht="14.25" customHeight="1">
      <c r="A13" s="7" t="s">
        <v>43</v>
      </c>
      <c r="B13" s="123" t="s">
        <v>1232</v>
      </c>
      <c r="C13" s="9" t="s">
        <v>103</v>
      </c>
      <c r="D13" s="234" t="s">
        <v>104</v>
      </c>
      <c r="E13" s="7">
        <v>15.609</v>
      </c>
      <c r="F13" s="36"/>
      <c r="G13" s="12"/>
      <c r="H13" s="13"/>
      <c r="I13" s="14" t="s">
        <v>855</v>
      </c>
      <c r="J13" s="15">
        <f t="shared" si="1"/>
        <v>18.88689</v>
      </c>
      <c r="P13" s="19"/>
    </row>
    <row r="14" ht="14.25" customHeight="1">
      <c r="A14" s="7" t="s">
        <v>46</v>
      </c>
      <c r="B14" s="123" t="s">
        <v>549</v>
      </c>
      <c r="C14" s="9" t="s">
        <v>43</v>
      </c>
      <c r="D14" s="7" t="s">
        <v>110</v>
      </c>
      <c r="E14" s="7">
        <v>12.463000000000001</v>
      </c>
      <c r="F14" s="36"/>
      <c r="G14" s="20"/>
      <c r="H14" s="13"/>
      <c r="I14" s="14" t="s">
        <v>845</v>
      </c>
      <c r="J14" s="15">
        <f t="shared" si="1"/>
        <v>15.08023</v>
      </c>
      <c r="P14" s="19"/>
    </row>
    <row r="15" ht="14.25" customHeight="1">
      <c r="A15" s="7" t="s">
        <v>50</v>
      </c>
      <c r="B15" s="123" t="s">
        <v>1233</v>
      </c>
      <c r="C15" s="9" t="s">
        <v>103</v>
      </c>
      <c r="D15" s="234" t="s">
        <v>114</v>
      </c>
      <c r="E15" s="7">
        <v>33.396</v>
      </c>
      <c r="F15" s="36"/>
      <c r="G15" s="12"/>
      <c r="H15" s="13"/>
      <c r="I15" s="14" t="s">
        <v>851</v>
      </c>
      <c r="J15" s="15">
        <f t="shared" si="1"/>
        <v>40.40916</v>
      </c>
    </row>
    <row r="16" ht="14.25" customHeight="1">
      <c r="A16" s="7" t="s">
        <v>52</v>
      </c>
      <c r="B16" s="123" t="s">
        <v>554</v>
      </c>
      <c r="C16" s="9" t="s">
        <v>50</v>
      </c>
      <c r="D16" s="7" t="s">
        <v>110</v>
      </c>
      <c r="E16" s="7">
        <v>74.899</v>
      </c>
      <c r="F16" s="36"/>
      <c r="G16" s="12"/>
      <c r="H16" s="13"/>
      <c r="I16" s="14" t="s">
        <v>853</v>
      </c>
      <c r="J16" s="15">
        <f t="shared" si="1"/>
        <v>90.62779</v>
      </c>
    </row>
    <row r="17" ht="14.25" customHeight="1">
      <c r="A17" s="7" t="s">
        <v>54</v>
      </c>
      <c r="B17" s="123" t="s">
        <v>1235</v>
      </c>
      <c r="C17" s="9" t="s">
        <v>584</v>
      </c>
      <c r="D17" s="234" t="s">
        <v>114</v>
      </c>
      <c r="E17" s="7">
        <v>45.012</v>
      </c>
      <c r="F17" s="36"/>
      <c r="G17" s="20"/>
      <c r="H17" s="13"/>
      <c r="I17" s="14" t="s">
        <v>669</v>
      </c>
      <c r="J17" s="15">
        <f t="shared" si="1"/>
        <v>54.46452</v>
      </c>
    </row>
    <row r="18" ht="14.25" customHeight="1">
      <c r="A18" s="7" t="s">
        <v>56</v>
      </c>
      <c r="B18" s="49" t="s">
        <v>375</v>
      </c>
      <c r="C18" s="9" t="s">
        <v>54</v>
      </c>
      <c r="D18" s="234" t="s">
        <v>114</v>
      </c>
      <c r="E18" s="7">
        <v>185.97699999999998</v>
      </c>
      <c r="F18" s="36"/>
      <c r="G18" s="20"/>
      <c r="H18" s="13"/>
      <c r="I18" s="14" t="s">
        <v>669</v>
      </c>
      <c r="J18" s="15">
        <f t="shared" si="1"/>
        <v>225.03217</v>
      </c>
    </row>
    <row r="19" ht="14.25" customHeight="1">
      <c r="A19" s="7" t="s">
        <v>57</v>
      </c>
      <c r="B19" s="49" t="s">
        <v>1234</v>
      </c>
      <c r="C19" s="9" t="s">
        <v>103</v>
      </c>
      <c r="D19" s="9" t="s">
        <v>114</v>
      </c>
      <c r="E19" s="7">
        <v>24.442</v>
      </c>
      <c r="F19" s="36"/>
      <c r="G19" s="12"/>
      <c r="H19" s="13"/>
      <c r="I19" s="14" t="s">
        <v>853</v>
      </c>
      <c r="J19" s="15">
        <f t="shared" si="1"/>
        <v>29.57482</v>
      </c>
    </row>
    <row r="20" ht="14.25" customHeight="1">
      <c r="A20" s="7" t="s">
        <v>60</v>
      </c>
      <c r="B20" s="49" t="s">
        <v>662</v>
      </c>
      <c r="C20" s="9" t="s">
        <v>103</v>
      </c>
      <c r="D20" s="234" t="s">
        <v>114</v>
      </c>
      <c r="E20" s="7">
        <v>7.018</v>
      </c>
      <c r="F20" s="36"/>
      <c r="G20" s="12"/>
      <c r="H20" s="13"/>
      <c r="I20" s="14" t="s">
        <v>853</v>
      </c>
      <c r="J20" s="15">
        <f t="shared" si="1"/>
        <v>8.49178</v>
      </c>
    </row>
    <row r="21" ht="14.25" customHeight="1">
      <c r="A21" s="7" t="s">
        <v>63</v>
      </c>
      <c r="B21" s="49" t="s">
        <v>1237</v>
      </c>
      <c r="C21" s="9" t="s">
        <v>1238</v>
      </c>
      <c r="D21" s="234" t="s">
        <v>104</v>
      </c>
      <c r="E21" s="7">
        <v>70.17999999999999</v>
      </c>
      <c r="F21" s="36"/>
      <c r="G21" s="12"/>
      <c r="H21" s="13"/>
      <c r="I21" s="14" t="s">
        <v>850</v>
      </c>
      <c r="J21" s="15">
        <f t="shared" si="1"/>
        <v>84.9178</v>
      </c>
    </row>
    <row r="22" ht="14.25" customHeight="1">
      <c r="A22" s="7" t="s">
        <v>66</v>
      </c>
      <c r="B22" s="49" t="s">
        <v>1239</v>
      </c>
      <c r="C22" s="9" t="s">
        <v>63</v>
      </c>
      <c r="D22" s="7" t="s">
        <v>110</v>
      </c>
      <c r="E22" s="7">
        <v>78.64999999999999</v>
      </c>
      <c r="F22" s="12"/>
      <c r="G22" s="12"/>
      <c r="H22" s="13"/>
      <c r="I22" s="14" t="s">
        <v>855</v>
      </c>
      <c r="J22" s="15">
        <f t="shared" si="1"/>
        <v>95.1665</v>
      </c>
    </row>
    <row r="23" ht="14.25" customHeight="1">
      <c r="A23" s="7" t="s">
        <v>68</v>
      </c>
      <c r="B23" s="49" t="s">
        <v>683</v>
      </c>
      <c r="C23" s="9" t="s">
        <v>66</v>
      </c>
      <c r="D23" s="9" t="s">
        <v>104</v>
      </c>
      <c r="E23" s="7">
        <v>76.472</v>
      </c>
      <c r="F23" s="36"/>
      <c r="G23" s="20"/>
      <c r="H23" s="13"/>
      <c r="I23" s="14" t="s">
        <v>850</v>
      </c>
      <c r="J23" s="15">
        <f t="shared" si="1"/>
        <v>92.53112</v>
      </c>
    </row>
    <row r="24" ht="14.25" customHeight="1">
      <c r="A24" s="7" t="s">
        <v>70</v>
      </c>
      <c r="B24" s="49" t="s">
        <v>486</v>
      </c>
      <c r="C24" s="9" t="s">
        <v>68</v>
      </c>
      <c r="D24" s="7" t="s">
        <v>110</v>
      </c>
      <c r="E24" s="7">
        <v>50.577999999999996</v>
      </c>
      <c r="F24" s="12"/>
      <c r="G24" s="12"/>
      <c r="H24" s="13"/>
      <c r="I24" s="14" t="s">
        <v>855</v>
      </c>
      <c r="J24" s="15">
        <f t="shared" si="1"/>
        <v>61.19938</v>
      </c>
    </row>
    <row r="25" ht="14.25" customHeight="1">
      <c r="A25" s="9" t="s">
        <v>71</v>
      </c>
      <c r="B25" s="49" t="s">
        <v>1236</v>
      </c>
      <c r="C25" s="9" t="s">
        <v>70</v>
      </c>
      <c r="D25" s="9" t="s">
        <v>104</v>
      </c>
      <c r="E25" s="7">
        <v>139.029</v>
      </c>
      <c r="F25" s="12"/>
      <c r="G25" s="12"/>
      <c r="H25" s="13"/>
      <c r="I25" s="14" t="s">
        <v>850</v>
      </c>
      <c r="J25" s="15">
        <f t="shared" si="1"/>
        <v>168.22509</v>
      </c>
    </row>
    <row r="26" ht="14.25" customHeight="1">
      <c r="A26" s="9" t="s">
        <v>75</v>
      </c>
      <c r="B26" s="49" t="s">
        <v>758</v>
      </c>
      <c r="C26" s="9" t="s">
        <v>71</v>
      </c>
      <c r="D26" s="9" t="s">
        <v>114</v>
      </c>
      <c r="E26" s="7">
        <v>47.19</v>
      </c>
      <c r="F26" s="12"/>
      <c r="G26" s="12"/>
      <c r="H26" s="13"/>
      <c r="I26" s="14" t="s">
        <v>853</v>
      </c>
      <c r="J26" s="15">
        <f t="shared" si="1"/>
        <v>57.0999</v>
      </c>
    </row>
    <row r="27" ht="14.25" customHeight="1">
      <c r="A27" s="9" t="s">
        <v>76</v>
      </c>
      <c r="B27" s="49" t="s">
        <v>1241</v>
      </c>
      <c r="C27" s="9" t="s">
        <v>75</v>
      </c>
      <c r="D27" s="9" t="s">
        <v>114</v>
      </c>
      <c r="E27" s="7">
        <v>126.56599999999999</v>
      </c>
      <c r="F27" s="12"/>
      <c r="G27" s="12"/>
      <c r="H27" s="13"/>
      <c r="I27" s="14" t="s">
        <v>851</v>
      </c>
      <c r="J27" s="15">
        <f t="shared" si="1"/>
        <v>153.14486</v>
      </c>
    </row>
    <row r="28" ht="14.25" customHeight="1">
      <c r="A28" s="9" t="s">
        <v>380</v>
      </c>
      <c r="B28" s="49" t="s">
        <v>1242</v>
      </c>
      <c r="C28" s="9" t="s">
        <v>32</v>
      </c>
      <c r="D28" s="9" t="s">
        <v>114</v>
      </c>
      <c r="E28" s="7">
        <v>52.998</v>
      </c>
      <c r="F28" s="12"/>
      <c r="G28" s="12"/>
      <c r="H28" s="13"/>
      <c r="I28" s="14" t="s">
        <v>669</v>
      </c>
      <c r="J28" s="15">
        <f t="shared" si="1"/>
        <v>64.12758</v>
      </c>
    </row>
    <row r="29" ht="14.25" customHeight="1">
      <c r="A29" s="9" t="s">
        <v>77</v>
      </c>
      <c r="B29" s="49" t="s">
        <v>1231</v>
      </c>
      <c r="C29" s="9" t="s">
        <v>103</v>
      </c>
      <c r="D29" s="9" t="s">
        <v>114</v>
      </c>
      <c r="E29" s="7">
        <v>13.552</v>
      </c>
      <c r="F29" s="12"/>
      <c r="G29" s="12"/>
      <c r="H29" s="13"/>
      <c r="I29" s="14" t="s">
        <v>844</v>
      </c>
      <c r="J29" s="15">
        <f t="shared" si="1"/>
        <v>16.39792</v>
      </c>
    </row>
    <row r="30" ht="14.25" customHeight="1">
      <c r="A30" s="9"/>
      <c r="E30" s="6">
        <f>SUM(E3:E29)</f>
        <v>1972.30242</v>
      </c>
      <c r="F30" s="12"/>
      <c r="G30" s="12"/>
      <c r="H30" s="13"/>
      <c r="I30" s="14"/>
      <c r="J30" s="15">
        <f t="shared" si="1"/>
        <v>2386.485928</v>
      </c>
    </row>
    <row r="31" ht="14.25" customHeight="1">
      <c r="B31" s="28"/>
      <c r="D31" s="29"/>
    </row>
    <row r="32" ht="14.25" customHeight="1">
      <c r="B32" s="28"/>
      <c r="D32" s="28"/>
    </row>
    <row r="33" ht="14.25" customHeight="1">
      <c r="B33" s="28" t="s">
        <v>89</v>
      </c>
      <c r="D33" s="29">
        <v>4.0</v>
      </c>
    </row>
    <row r="34" ht="14.25" customHeight="1">
      <c r="B34" s="28" t="s">
        <v>90</v>
      </c>
      <c r="D34" s="29">
        <v>1.0</v>
      </c>
    </row>
    <row r="35" ht="14.25" customHeight="1">
      <c r="B35" s="28" t="s">
        <v>91</v>
      </c>
      <c r="D35" s="29">
        <v>8.5</v>
      </c>
    </row>
    <row r="36" ht="14.25" customHeight="1">
      <c r="B36" s="28" t="s">
        <v>92</v>
      </c>
      <c r="D36" s="30">
        <f>+D35*D34*D33</f>
        <v>34</v>
      </c>
    </row>
    <row r="37" ht="14.25" customHeight="1">
      <c r="B37" s="28" t="s">
        <v>93</v>
      </c>
      <c r="D37" s="30">
        <f>+D36*3600</f>
        <v>122400</v>
      </c>
    </row>
    <row r="38" ht="14.25" customHeight="1">
      <c r="B38" s="28" t="s">
        <v>4</v>
      </c>
      <c r="D38" s="31">
        <f>E30</f>
        <v>1972.30242</v>
      </c>
    </row>
    <row r="39" ht="14.25" customHeight="1">
      <c r="B39" s="28" t="s">
        <v>94</v>
      </c>
      <c r="D39" s="32">
        <f>+D37/D38</f>
        <v>62.05944827</v>
      </c>
      <c r="E39" s="28" t="s">
        <v>95</v>
      </c>
    </row>
    <row r="40" ht="14.25" customHeight="1">
      <c r="B40" s="28"/>
      <c r="D40" s="28"/>
      <c r="F40" s="6">
        <f>D39*0.9</f>
        <v>55.85350344</v>
      </c>
    </row>
    <row r="41" ht="14.25" customHeight="1">
      <c r="B41" s="28" t="s">
        <v>96</v>
      </c>
      <c r="D41" s="28" t="s">
        <v>97</v>
      </c>
    </row>
    <row r="42" ht="14.25" customHeight="1">
      <c r="B42" s="28" t="s">
        <v>98</v>
      </c>
      <c r="D42" s="29">
        <v>105.9</v>
      </c>
    </row>
    <row r="43" ht="14.25" customHeight="1">
      <c r="B43" s="28" t="s">
        <v>99</v>
      </c>
      <c r="D43" s="29">
        <f>D42*D33</f>
        <v>423.6</v>
      </c>
    </row>
    <row r="44" ht="14.25" customHeight="1">
      <c r="B44" s="28" t="s">
        <v>95</v>
      </c>
      <c r="D44" s="33">
        <f>+D37/D43</f>
        <v>288.9518414</v>
      </c>
    </row>
    <row r="45" ht="14.25" customHeight="1">
      <c r="B45" s="28"/>
      <c r="D45" s="28"/>
    </row>
    <row r="46" ht="14.25" customHeight="1">
      <c r="B46" s="28" t="s">
        <v>100</v>
      </c>
      <c r="D46" s="33">
        <f>+D44*0.85</f>
        <v>245.6090652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5" width="10.71"/>
    <col customWidth="1" min="6" max="6" width="15.14"/>
    <col customWidth="1" min="7" max="8" width="10.71"/>
    <col customWidth="1" min="9" max="9" width="13.43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62" t="s">
        <v>1243</v>
      </c>
      <c r="C3" s="9"/>
      <c r="D3" s="265"/>
      <c r="E3" s="9">
        <v>97.4</v>
      </c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99" t="s">
        <v>1244</v>
      </c>
      <c r="C4" s="9"/>
      <c r="D4" s="265"/>
      <c r="E4" s="9">
        <v>23.3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74" t="s">
        <v>1246</v>
      </c>
      <c r="C5" s="9"/>
      <c r="D5" s="265"/>
      <c r="E5" s="9">
        <v>45.6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74" t="s">
        <v>1248</v>
      </c>
      <c r="C6" s="9"/>
      <c r="D6" s="265"/>
      <c r="E6" s="9">
        <v>170.5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91" t="s">
        <v>1249</v>
      </c>
      <c r="C7" s="9"/>
      <c r="D7" s="266"/>
      <c r="E7" s="9">
        <v>386.0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91" t="s">
        <v>1251</v>
      </c>
      <c r="C8" s="9"/>
      <c r="D8" s="267"/>
      <c r="E8" s="9">
        <v>34.0</v>
      </c>
      <c r="F8" s="36"/>
      <c r="G8" s="12"/>
      <c r="H8" s="13"/>
      <c r="I8" s="14"/>
      <c r="J8" s="15"/>
      <c r="K8" s="5"/>
      <c r="P8" s="19"/>
    </row>
    <row r="9" ht="14.25" customHeight="1">
      <c r="A9" s="7" t="s">
        <v>32</v>
      </c>
      <c r="B9" s="91" t="s">
        <v>1252</v>
      </c>
      <c r="C9" s="9"/>
      <c r="D9" s="267"/>
      <c r="E9" s="9">
        <v>200.9</v>
      </c>
      <c r="F9" s="36"/>
      <c r="G9" s="12"/>
      <c r="H9" s="13"/>
      <c r="I9" s="14"/>
      <c r="J9" s="15"/>
      <c r="K9" s="5"/>
      <c r="P9" s="19"/>
    </row>
    <row r="10" ht="14.25" customHeight="1">
      <c r="A10" s="7" t="s">
        <v>34</v>
      </c>
      <c r="B10" s="91" t="s">
        <v>1254</v>
      </c>
      <c r="C10" s="9"/>
      <c r="D10" s="267"/>
      <c r="E10" s="9">
        <v>59.0</v>
      </c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91" t="s">
        <v>1250</v>
      </c>
      <c r="C11" s="9"/>
      <c r="D11" s="266"/>
      <c r="E11" s="9">
        <v>12.7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61" t="s">
        <v>1256</v>
      </c>
      <c r="C12" s="9"/>
      <c r="D12" s="265"/>
      <c r="E12" s="9">
        <v>405.8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61" t="s">
        <v>396</v>
      </c>
      <c r="C13" s="9"/>
      <c r="D13" s="267"/>
      <c r="E13" s="9">
        <v>60.9</v>
      </c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61" t="s">
        <v>1259</v>
      </c>
      <c r="C14" s="9"/>
      <c r="D14" s="265"/>
      <c r="E14" s="9">
        <v>101.0</v>
      </c>
      <c r="F14" s="36"/>
      <c r="G14" s="20"/>
      <c r="H14" s="13"/>
      <c r="I14" s="14"/>
      <c r="J14" s="15"/>
      <c r="P14" s="19"/>
    </row>
    <row r="15" ht="14.25" customHeight="1">
      <c r="A15" s="7" t="s">
        <v>50</v>
      </c>
      <c r="B15" s="91" t="s">
        <v>1261</v>
      </c>
      <c r="C15" s="9"/>
      <c r="D15" s="267"/>
      <c r="E15" s="9">
        <v>56.5</v>
      </c>
      <c r="F15" s="36"/>
      <c r="G15" s="12"/>
      <c r="H15" s="13"/>
      <c r="I15" s="14"/>
      <c r="J15" s="15"/>
    </row>
    <row r="16" ht="14.25" customHeight="1">
      <c r="A16" s="7" t="s">
        <v>52</v>
      </c>
      <c r="B16" s="61" t="s">
        <v>1262</v>
      </c>
      <c r="C16" s="9"/>
      <c r="D16" s="265"/>
      <c r="E16" s="9">
        <v>32.7</v>
      </c>
      <c r="F16" s="36"/>
      <c r="G16" s="12"/>
      <c r="H16" s="13"/>
      <c r="I16" s="14"/>
      <c r="J16" s="15"/>
    </row>
    <row r="17" ht="14.25" customHeight="1">
      <c r="A17" s="7" t="s">
        <v>54</v>
      </c>
      <c r="B17" s="61" t="s">
        <v>1263</v>
      </c>
      <c r="C17" s="9"/>
      <c r="D17" s="267"/>
      <c r="E17" s="9">
        <v>255.1</v>
      </c>
      <c r="F17" s="36"/>
      <c r="G17" s="20"/>
      <c r="H17" s="13"/>
      <c r="I17" s="14"/>
      <c r="J17" s="15"/>
    </row>
    <row r="18" ht="14.25" customHeight="1">
      <c r="A18" s="7" t="s">
        <v>56</v>
      </c>
      <c r="B18" s="91" t="s">
        <v>1253</v>
      </c>
      <c r="C18" s="9"/>
      <c r="D18" s="267"/>
      <c r="E18" s="9">
        <v>216.1</v>
      </c>
      <c r="F18" s="36"/>
      <c r="G18" s="20"/>
      <c r="H18" s="13"/>
      <c r="I18" s="14"/>
      <c r="J18" s="15"/>
    </row>
    <row r="19" ht="14.25" customHeight="1">
      <c r="A19" s="7" t="s">
        <v>57</v>
      </c>
      <c r="B19" s="62" t="s">
        <v>1265</v>
      </c>
      <c r="C19" s="9"/>
      <c r="D19" s="266"/>
      <c r="E19" s="9">
        <v>142.7</v>
      </c>
      <c r="F19" s="36"/>
      <c r="G19" s="12"/>
      <c r="H19" s="13"/>
      <c r="I19" s="14"/>
      <c r="J19" s="15"/>
    </row>
    <row r="20" ht="14.25" customHeight="1">
      <c r="A20" s="7" t="s">
        <v>60</v>
      </c>
      <c r="B20" s="62" t="s">
        <v>1264</v>
      </c>
      <c r="C20" s="9"/>
      <c r="D20" s="267"/>
      <c r="E20" s="9">
        <v>12.8</v>
      </c>
      <c r="F20" s="36"/>
      <c r="G20" s="12"/>
      <c r="H20" s="13"/>
      <c r="I20" s="14"/>
      <c r="J20" s="15"/>
    </row>
    <row r="21" ht="14.25" customHeight="1">
      <c r="A21" s="7" t="s">
        <v>63</v>
      </c>
      <c r="B21" s="268" t="s">
        <v>1247</v>
      </c>
      <c r="C21" s="9"/>
      <c r="D21" s="267"/>
      <c r="E21" s="9">
        <v>4.6</v>
      </c>
      <c r="F21" s="36"/>
      <c r="G21" s="12"/>
      <c r="H21" s="13"/>
      <c r="I21" s="14"/>
      <c r="J21" s="15"/>
    </row>
    <row r="22" ht="14.25" customHeight="1">
      <c r="A22" s="7" t="s">
        <v>66</v>
      </c>
      <c r="B22" s="268" t="s">
        <v>1260</v>
      </c>
      <c r="C22" s="9"/>
      <c r="D22" s="265"/>
      <c r="E22" s="9">
        <v>44.5</v>
      </c>
      <c r="F22" s="12"/>
      <c r="G22" s="12"/>
      <c r="H22" s="13"/>
      <c r="I22" s="14"/>
      <c r="J22" s="15"/>
    </row>
    <row r="23" ht="14.25" customHeight="1">
      <c r="A23" s="7" t="s">
        <v>68</v>
      </c>
      <c r="B23" s="268" t="s">
        <v>1266</v>
      </c>
      <c r="C23" s="9"/>
      <c r="D23" s="266"/>
      <c r="E23" s="9">
        <v>72.5</v>
      </c>
      <c r="F23" s="36"/>
      <c r="G23" s="20"/>
      <c r="H23" s="13"/>
      <c r="I23" s="14"/>
      <c r="J23" s="15"/>
    </row>
    <row r="24" ht="14.25" customHeight="1">
      <c r="A24" s="7" t="s">
        <v>70</v>
      </c>
      <c r="B24" s="268" t="s">
        <v>1245</v>
      </c>
      <c r="C24" s="9"/>
      <c r="D24" s="265"/>
      <c r="E24" s="9">
        <v>157.0</v>
      </c>
      <c r="F24" s="12"/>
      <c r="G24" s="12"/>
      <c r="H24" s="13"/>
      <c r="I24" s="14"/>
      <c r="J24" s="15"/>
    </row>
    <row r="25" ht="14.25" customHeight="1">
      <c r="A25" s="9" t="s">
        <v>71</v>
      </c>
      <c r="B25" s="268" t="s">
        <v>1267</v>
      </c>
      <c r="C25" s="9"/>
      <c r="D25" s="266"/>
      <c r="E25" s="9">
        <v>21.6</v>
      </c>
      <c r="F25" s="12"/>
      <c r="G25" s="12"/>
      <c r="H25" s="13"/>
      <c r="I25" s="14"/>
      <c r="J25" s="15"/>
    </row>
    <row r="26" ht="14.25" customHeight="1">
      <c r="A26" s="9" t="s">
        <v>75</v>
      </c>
      <c r="B26" s="268" t="s">
        <v>1258</v>
      </c>
      <c r="C26" s="9"/>
      <c r="D26" s="266"/>
      <c r="E26" s="9">
        <v>36.5</v>
      </c>
      <c r="F26" s="12"/>
      <c r="G26" s="12"/>
      <c r="H26" s="13"/>
      <c r="I26" s="14"/>
      <c r="J26" s="15"/>
    </row>
    <row r="27" ht="14.25" customHeight="1">
      <c r="A27" s="9" t="s">
        <v>76</v>
      </c>
      <c r="B27" s="268" t="s">
        <v>1255</v>
      </c>
      <c r="C27" s="9"/>
      <c r="D27" s="266"/>
      <c r="E27" s="9">
        <v>20.6</v>
      </c>
      <c r="F27" s="12"/>
      <c r="G27" s="12"/>
      <c r="H27" s="13"/>
      <c r="I27" s="14"/>
      <c r="J27" s="15"/>
    </row>
    <row r="28" ht="14.25" customHeight="1">
      <c r="A28" s="9" t="s">
        <v>380</v>
      </c>
      <c r="B28" s="268" t="s">
        <v>1268</v>
      </c>
      <c r="C28" s="9"/>
      <c r="D28" s="266"/>
      <c r="E28" s="9">
        <v>35.9</v>
      </c>
      <c r="F28" s="12"/>
      <c r="G28" s="12"/>
      <c r="H28" s="13"/>
      <c r="I28" s="14"/>
      <c r="J28" s="15"/>
    </row>
    <row r="29" ht="14.25" customHeight="1">
      <c r="A29" s="9" t="s">
        <v>77</v>
      </c>
      <c r="B29" s="268" t="s">
        <v>1257</v>
      </c>
      <c r="C29" s="9"/>
      <c r="D29" s="266"/>
      <c r="E29" s="9" t="s">
        <v>1269</v>
      </c>
      <c r="F29" s="12"/>
      <c r="G29" s="12"/>
      <c r="H29" s="13"/>
      <c r="I29" s="138"/>
      <c r="J29" s="15"/>
    </row>
    <row r="30" ht="14.25" customHeight="1">
      <c r="A30" s="9" t="s">
        <v>79</v>
      </c>
      <c r="B30" s="269" t="s">
        <v>1270</v>
      </c>
      <c r="C30" s="124"/>
      <c r="D30" s="270"/>
      <c r="E30" s="122">
        <v>46.0</v>
      </c>
      <c r="F30" s="13"/>
      <c r="G30" s="13"/>
      <c r="H30" s="13"/>
      <c r="I30" s="147"/>
      <c r="J30" s="15"/>
    </row>
    <row r="31" ht="14.25" customHeight="1">
      <c r="A31" s="122" t="s">
        <v>82</v>
      </c>
      <c r="B31" s="271" t="s">
        <v>1271</v>
      </c>
      <c r="C31" s="124"/>
      <c r="D31" s="272"/>
      <c r="E31" s="122">
        <v>276.6</v>
      </c>
      <c r="F31" s="124"/>
      <c r="G31" s="124"/>
      <c r="H31" s="124"/>
      <c r="I31" s="124"/>
    </row>
    <row r="32" ht="14.25" customHeight="1">
      <c r="A32" s="122" t="s">
        <v>84</v>
      </c>
      <c r="B32" s="271" t="s">
        <v>1272</v>
      </c>
      <c r="C32" s="124"/>
      <c r="D32" s="273"/>
      <c r="E32" s="122">
        <v>261.6</v>
      </c>
      <c r="F32" s="124"/>
      <c r="G32" s="124"/>
      <c r="H32" s="124"/>
      <c r="I32" s="124"/>
    </row>
    <row r="33" ht="14.25" customHeight="1">
      <c r="A33" s="122" t="s">
        <v>386</v>
      </c>
      <c r="B33" s="63" t="s">
        <v>1273</v>
      </c>
      <c r="C33" s="124"/>
      <c r="D33" s="272"/>
      <c r="E33" s="122">
        <v>33.9</v>
      </c>
      <c r="F33" s="124"/>
      <c r="G33" s="124"/>
      <c r="H33" s="124"/>
      <c r="I33" s="124"/>
    </row>
    <row r="34" ht="14.25" customHeight="1">
      <c r="A34" s="122" t="s">
        <v>387</v>
      </c>
      <c r="B34" s="63" t="s">
        <v>1274</v>
      </c>
      <c r="C34" s="124"/>
      <c r="D34" s="272"/>
      <c r="E34" s="122">
        <v>42.8</v>
      </c>
      <c r="F34" s="124"/>
      <c r="G34" s="124"/>
      <c r="H34" s="124"/>
      <c r="I34" s="124"/>
    </row>
    <row r="35" ht="14.25" customHeight="1">
      <c r="A35" s="122" t="s">
        <v>388</v>
      </c>
      <c r="B35" s="63" t="s">
        <v>1275</v>
      </c>
      <c r="C35" s="124"/>
      <c r="D35" s="272"/>
      <c r="E35" s="122">
        <v>18.3</v>
      </c>
      <c r="F35" s="124"/>
      <c r="G35" s="124"/>
      <c r="H35" s="124"/>
      <c r="I35" s="124"/>
    </row>
    <row r="36" ht="14.25" customHeight="1">
      <c r="B36" s="28"/>
      <c r="D36" s="30"/>
      <c r="E36" s="6">
        <f>SUM(E3:E35)</f>
        <v>3385.4</v>
      </c>
    </row>
    <row r="37" ht="14.25" customHeight="1">
      <c r="B37" s="28"/>
      <c r="D37" s="30"/>
    </row>
    <row r="38" ht="14.25" customHeight="1">
      <c r="B38" s="28"/>
      <c r="D38" s="31"/>
    </row>
    <row r="39" ht="14.25" customHeight="1">
      <c r="B39" s="28" t="s">
        <v>89</v>
      </c>
      <c r="D39" s="29">
        <v>3.0</v>
      </c>
    </row>
    <row r="40" ht="14.25" customHeight="1">
      <c r="B40" s="28" t="s">
        <v>90</v>
      </c>
      <c r="D40" s="29">
        <v>1.0</v>
      </c>
    </row>
    <row r="41" ht="14.25" customHeight="1">
      <c r="B41" s="28" t="s">
        <v>91</v>
      </c>
      <c r="D41" s="29">
        <v>8.0</v>
      </c>
    </row>
    <row r="42" ht="14.25" customHeight="1">
      <c r="B42" s="28" t="s">
        <v>92</v>
      </c>
      <c r="D42" s="30">
        <f>+D41*D40*D39</f>
        <v>24</v>
      </c>
    </row>
    <row r="43" ht="14.25" customHeight="1">
      <c r="B43" s="28" t="s">
        <v>93</v>
      </c>
      <c r="D43" s="30">
        <f>+D42*3600</f>
        <v>86400</v>
      </c>
    </row>
    <row r="44" ht="14.25" customHeight="1">
      <c r="B44" s="28" t="s">
        <v>4</v>
      </c>
      <c r="D44" s="31">
        <f>E36</f>
        <v>3385.4</v>
      </c>
    </row>
    <row r="45" ht="14.25" customHeight="1">
      <c r="B45" s="28" t="s">
        <v>94</v>
      </c>
      <c r="D45" s="32">
        <f>+D43/D44</f>
        <v>25.52135641</v>
      </c>
      <c r="E45" s="28" t="s">
        <v>95</v>
      </c>
      <c r="F45" s="6">
        <f>D45*0.85</f>
        <v>21.69315295</v>
      </c>
    </row>
    <row r="46" ht="14.25" customHeight="1">
      <c r="B46" s="28"/>
      <c r="D46" s="28"/>
    </row>
    <row r="47" ht="14.25" customHeight="1">
      <c r="B47" s="28" t="s">
        <v>96</v>
      </c>
      <c r="D47" s="28" t="s">
        <v>97</v>
      </c>
    </row>
    <row r="48" ht="14.25" customHeight="1">
      <c r="B48" s="28" t="s">
        <v>98</v>
      </c>
      <c r="D48" s="29">
        <v>105.9</v>
      </c>
    </row>
    <row r="49" ht="14.25" customHeight="1">
      <c r="B49" s="28" t="s">
        <v>99</v>
      </c>
      <c r="D49" s="29">
        <f>D48*D39</f>
        <v>317.7</v>
      </c>
    </row>
    <row r="50" ht="14.25" customHeight="1">
      <c r="B50" s="28" t="s">
        <v>95</v>
      </c>
      <c r="D50" s="33">
        <f>+D43/D49</f>
        <v>271.9546742</v>
      </c>
    </row>
    <row r="51" ht="14.25" customHeight="1">
      <c r="B51" s="28"/>
      <c r="D51" s="28"/>
    </row>
    <row r="52" ht="14.25" customHeight="1">
      <c r="B52" s="28" t="s">
        <v>100</v>
      </c>
      <c r="D52" s="33">
        <f>+D50*0.85</f>
        <v>231.1614731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</sheetData>
  <autoFilter ref="$A$2:$H$30"/>
  <printOptions/>
  <pageMargins bottom="0.75" footer="0.0" header="0.0" left="0.7" right="0.7" top="0.75"/>
  <pageSetup orientation="landscape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123" t="s">
        <v>1276</v>
      </c>
      <c r="C3" s="9" t="s">
        <v>103</v>
      </c>
      <c r="D3" s="9" t="s">
        <v>104</v>
      </c>
      <c r="E3" s="10">
        <v>36.6</v>
      </c>
      <c r="F3" s="12"/>
      <c r="G3" s="12"/>
      <c r="H3" s="13"/>
      <c r="I3" s="14" t="s">
        <v>715</v>
      </c>
      <c r="J3" s="15"/>
      <c r="K3" s="4"/>
    </row>
    <row r="4" ht="14.25" customHeight="1">
      <c r="A4" s="7" t="s">
        <v>16</v>
      </c>
      <c r="B4" s="123" t="s">
        <v>1277</v>
      </c>
      <c r="C4" s="9" t="s">
        <v>10</v>
      </c>
      <c r="D4" s="9" t="s">
        <v>114</v>
      </c>
      <c r="E4" s="10">
        <v>213.7</v>
      </c>
      <c r="F4" s="12"/>
      <c r="G4" s="12"/>
      <c r="H4" s="13"/>
      <c r="I4" s="14" t="s">
        <v>715</v>
      </c>
      <c r="J4" s="15"/>
      <c r="K4" s="4"/>
    </row>
    <row r="5" ht="14.25" customHeight="1">
      <c r="A5" s="7" t="s">
        <v>20</v>
      </c>
      <c r="B5" s="123" t="s">
        <v>547</v>
      </c>
      <c r="C5" s="9" t="s">
        <v>103</v>
      </c>
      <c r="D5" s="234" t="s">
        <v>104</v>
      </c>
      <c r="E5" s="10">
        <v>12.9</v>
      </c>
      <c r="F5" s="12"/>
      <c r="G5" s="12"/>
      <c r="H5" s="13"/>
      <c r="I5" s="14" t="s">
        <v>715</v>
      </c>
      <c r="J5" s="15"/>
      <c r="K5" s="4"/>
    </row>
    <row r="6" ht="14.25" customHeight="1">
      <c r="A6" s="7" t="s">
        <v>24</v>
      </c>
      <c r="B6" s="123" t="s">
        <v>549</v>
      </c>
      <c r="C6" s="9" t="s">
        <v>20</v>
      </c>
      <c r="D6" s="7" t="s">
        <v>110</v>
      </c>
      <c r="E6" s="10">
        <v>10.3</v>
      </c>
      <c r="F6" s="12"/>
      <c r="G6" s="12"/>
      <c r="H6" s="13"/>
      <c r="I6" s="14" t="s">
        <v>731</v>
      </c>
      <c r="J6" s="15"/>
      <c r="K6" s="5"/>
    </row>
    <row r="7" ht="14.25" customHeight="1">
      <c r="A7" s="7" t="s">
        <v>25</v>
      </c>
      <c r="B7" s="123" t="s">
        <v>1278</v>
      </c>
      <c r="C7" s="9" t="s">
        <v>24</v>
      </c>
      <c r="D7" s="9" t="s">
        <v>114</v>
      </c>
      <c r="E7" s="10">
        <v>40.2</v>
      </c>
      <c r="F7" s="12"/>
      <c r="G7" s="12"/>
      <c r="H7" s="13"/>
      <c r="I7" s="14" t="s">
        <v>715</v>
      </c>
      <c r="J7" s="15"/>
      <c r="K7" s="5"/>
    </row>
    <row r="8" ht="14.25" customHeight="1">
      <c r="A8" s="7" t="s">
        <v>28</v>
      </c>
      <c r="B8" s="123" t="s">
        <v>1279</v>
      </c>
      <c r="C8" s="9" t="s">
        <v>25</v>
      </c>
      <c r="D8" s="234" t="s">
        <v>114</v>
      </c>
      <c r="E8" s="10">
        <v>43.4</v>
      </c>
      <c r="F8" s="36"/>
      <c r="G8" s="12"/>
      <c r="H8" s="13"/>
      <c r="I8" s="14" t="s">
        <v>728</v>
      </c>
      <c r="J8" s="15"/>
      <c r="K8" s="5"/>
      <c r="P8" s="19"/>
    </row>
    <row r="9" ht="14.25" customHeight="1">
      <c r="A9" s="7" t="s">
        <v>32</v>
      </c>
      <c r="B9" s="123" t="s">
        <v>1281</v>
      </c>
      <c r="C9" s="9" t="s">
        <v>103</v>
      </c>
      <c r="D9" s="234" t="s">
        <v>114</v>
      </c>
      <c r="E9" s="10">
        <v>32.3</v>
      </c>
      <c r="F9" s="36"/>
      <c r="G9" s="12"/>
      <c r="H9" s="13"/>
      <c r="I9" s="14" t="s">
        <v>731</v>
      </c>
      <c r="J9" s="15"/>
      <c r="K9" s="5"/>
      <c r="P9" s="19"/>
    </row>
    <row r="10" ht="14.25" customHeight="1">
      <c r="A10" s="7" t="s">
        <v>34</v>
      </c>
      <c r="B10" s="123" t="s">
        <v>1282</v>
      </c>
      <c r="C10" s="9" t="s">
        <v>32</v>
      </c>
      <c r="D10" s="234" t="s">
        <v>114</v>
      </c>
      <c r="E10" s="10">
        <v>59.4</v>
      </c>
      <c r="F10" s="12"/>
      <c r="G10" s="12"/>
      <c r="H10" s="13"/>
      <c r="I10" s="14" t="s">
        <v>727</v>
      </c>
      <c r="J10" s="15"/>
      <c r="K10" s="5"/>
      <c r="P10" s="19"/>
    </row>
    <row r="11" ht="14.25" customHeight="1">
      <c r="A11" s="7" t="s">
        <v>36</v>
      </c>
      <c r="B11" s="123" t="s">
        <v>44</v>
      </c>
      <c r="C11" s="9" t="s">
        <v>103</v>
      </c>
      <c r="D11" s="234" t="s">
        <v>114</v>
      </c>
      <c r="E11" s="10">
        <v>60.4</v>
      </c>
      <c r="F11" s="36"/>
      <c r="G11" s="12"/>
      <c r="H11" s="13"/>
      <c r="I11" s="14" t="s">
        <v>728</v>
      </c>
      <c r="J11" s="15"/>
      <c r="K11" s="5"/>
      <c r="P11" s="19"/>
    </row>
    <row r="12" ht="14.25" customHeight="1">
      <c r="A12" s="7" t="s">
        <v>38</v>
      </c>
      <c r="B12" s="123" t="s">
        <v>675</v>
      </c>
      <c r="C12" s="9" t="s">
        <v>36</v>
      </c>
      <c r="D12" s="234" t="s">
        <v>114</v>
      </c>
      <c r="E12" s="10">
        <v>56.0</v>
      </c>
      <c r="F12" s="36"/>
      <c r="G12" s="12"/>
      <c r="H12" s="13"/>
      <c r="I12" s="14" t="s">
        <v>731</v>
      </c>
      <c r="J12" s="15"/>
      <c r="K12" s="5"/>
      <c r="P12" s="19"/>
    </row>
    <row r="13" ht="14.25" customHeight="1">
      <c r="A13" s="7" t="s">
        <v>43</v>
      </c>
      <c r="B13" s="123" t="s">
        <v>877</v>
      </c>
      <c r="C13" s="9" t="s">
        <v>103</v>
      </c>
      <c r="D13" s="234" t="s">
        <v>114</v>
      </c>
      <c r="E13" s="10">
        <v>5.8</v>
      </c>
      <c r="F13" s="36"/>
      <c r="G13" s="12"/>
      <c r="H13" s="13"/>
      <c r="I13" s="14" t="s">
        <v>728</v>
      </c>
      <c r="J13" s="15"/>
      <c r="P13" s="19"/>
    </row>
    <row r="14" ht="14.25" customHeight="1">
      <c r="A14" s="7" t="s">
        <v>46</v>
      </c>
      <c r="B14" s="123" t="s">
        <v>1280</v>
      </c>
      <c r="C14" s="9" t="s">
        <v>1284</v>
      </c>
      <c r="D14" s="234" t="s">
        <v>104</v>
      </c>
      <c r="E14" s="10">
        <v>83.6</v>
      </c>
      <c r="F14" s="36"/>
      <c r="G14" s="20"/>
      <c r="H14" s="13"/>
      <c r="I14" s="14" t="s">
        <v>715</v>
      </c>
      <c r="J14" s="15"/>
      <c r="P14" s="19"/>
    </row>
    <row r="15" ht="14.25" customHeight="1">
      <c r="A15" s="7" t="s">
        <v>50</v>
      </c>
      <c r="B15" s="123" t="s">
        <v>1286</v>
      </c>
      <c r="C15" s="9" t="s">
        <v>46</v>
      </c>
      <c r="D15" s="234" t="s">
        <v>114</v>
      </c>
      <c r="E15" s="10">
        <v>81.6</v>
      </c>
      <c r="F15" s="36"/>
      <c r="G15" s="12"/>
      <c r="H15" s="13"/>
      <c r="I15" s="14" t="s">
        <v>731</v>
      </c>
      <c r="J15" s="15"/>
    </row>
    <row r="16" ht="14.25" customHeight="1">
      <c r="A16" s="7" t="s">
        <v>52</v>
      </c>
      <c r="B16" s="123" t="s">
        <v>683</v>
      </c>
      <c r="C16" s="9" t="s">
        <v>50</v>
      </c>
      <c r="D16" s="234" t="s">
        <v>114</v>
      </c>
      <c r="E16" s="10">
        <v>82.8</v>
      </c>
      <c r="F16" s="36"/>
      <c r="G16" s="12"/>
      <c r="H16" s="13"/>
      <c r="I16" s="14" t="s">
        <v>731</v>
      </c>
      <c r="J16" s="15"/>
    </row>
    <row r="17" ht="14.25" customHeight="1">
      <c r="A17" s="7" t="s">
        <v>54</v>
      </c>
      <c r="B17" s="123" t="s">
        <v>486</v>
      </c>
      <c r="C17" s="9" t="s">
        <v>584</v>
      </c>
      <c r="D17" s="234" t="s">
        <v>114</v>
      </c>
      <c r="E17" s="10">
        <v>64.1</v>
      </c>
      <c r="F17" s="36"/>
      <c r="G17" s="20"/>
      <c r="H17" s="13"/>
      <c r="I17" s="14" t="s">
        <v>731</v>
      </c>
      <c r="J17" s="15"/>
    </row>
    <row r="18" ht="14.25" customHeight="1">
      <c r="A18" s="7" t="s">
        <v>56</v>
      </c>
      <c r="B18" s="26" t="s">
        <v>1285</v>
      </c>
      <c r="C18" s="9" t="s">
        <v>54</v>
      </c>
      <c r="D18" s="234" t="s">
        <v>114</v>
      </c>
      <c r="E18" s="10">
        <v>36.5</v>
      </c>
      <c r="F18" s="36"/>
      <c r="G18" s="20"/>
      <c r="H18" s="13"/>
      <c r="I18" s="14" t="s">
        <v>728</v>
      </c>
      <c r="J18" s="15"/>
    </row>
    <row r="19" ht="14.25" customHeight="1">
      <c r="A19" s="7" t="s">
        <v>57</v>
      </c>
      <c r="B19" s="49" t="s">
        <v>1236</v>
      </c>
      <c r="C19" s="9" t="s">
        <v>1238</v>
      </c>
      <c r="D19" s="9" t="s">
        <v>104</v>
      </c>
      <c r="E19" s="10">
        <v>123.9</v>
      </c>
      <c r="F19" s="36"/>
      <c r="G19" s="12"/>
      <c r="H19" s="13"/>
      <c r="I19" s="14" t="s">
        <v>715</v>
      </c>
      <c r="J19" s="15"/>
    </row>
    <row r="20" ht="14.25" customHeight="1">
      <c r="A20" s="7" t="s">
        <v>60</v>
      </c>
      <c r="B20" s="49" t="s">
        <v>1287</v>
      </c>
      <c r="C20" s="9" t="s">
        <v>57</v>
      </c>
      <c r="D20" s="234" t="s">
        <v>114</v>
      </c>
      <c r="E20" s="10">
        <v>209.5</v>
      </c>
      <c r="F20" s="36"/>
      <c r="G20" s="12"/>
      <c r="H20" s="13"/>
      <c r="I20" s="14" t="s">
        <v>728</v>
      </c>
      <c r="J20" s="15"/>
    </row>
    <row r="21" ht="14.25" customHeight="1">
      <c r="A21" s="7" t="s">
        <v>63</v>
      </c>
      <c r="B21" s="49" t="s">
        <v>1283</v>
      </c>
      <c r="C21" s="9" t="s">
        <v>60</v>
      </c>
      <c r="D21" s="234" t="s">
        <v>114</v>
      </c>
      <c r="E21" s="10">
        <v>74.7</v>
      </c>
      <c r="F21" s="36"/>
      <c r="G21" s="12"/>
      <c r="H21" s="13"/>
      <c r="I21" s="14" t="s">
        <v>728</v>
      </c>
      <c r="J21" s="15"/>
    </row>
    <row r="22" ht="14.25" customHeight="1">
      <c r="A22" s="7" t="s">
        <v>66</v>
      </c>
      <c r="B22" s="49" t="s">
        <v>682</v>
      </c>
      <c r="C22" s="9" t="s">
        <v>57</v>
      </c>
      <c r="D22" s="234" t="s">
        <v>114</v>
      </c>
      <c r="E22" s="10">
        <v>451.8</v>
      </c>
      <c r="F22" s="12"/>
      <c r="G22" s="12"/>
      <c r="H22" s="13"/>
      <c r="I22" s="14" t="s">
        <v>727</v>
      </c>
      <c r="J22" s="15"/>
    </row>
    <row r="23" ht="14.25" customHeight="1">
      <c r="A23" s="7" t="s">
        <v>68</v>
      </c>
      <c r="B23" s="49" t="s">
        <v>1288</v>
      </c>
      <c r="C23" s="9"/>
      <c r="D23" s="9"/>
      <c r="E23" s="10"/>
      <c r="F23" s="36"/>
      <c r="G23" s="20"/>
      <c r="H23" s="13"/>
      <c r="I23" s="14"/>
      <c r="J23" s="15"/>
    </row>
    <row r="24" ht="14.25" customHeight="1">
      <c r="A24" s="7" t="s">
        <v>70</v>
      </c>
      <c r="B24" s="49"/>
      <c r="C24" s="9"/>
      <c r="D24" s="9"/>
      <c r="E24" s="10"/>
      <c r="F24" s="12"/>
      <c r="G24" s="12"/>
      <c r="H24" s="13"/>
      <c r="I24" s="14"/>
      <c r="J24" s="15"/>
    </row>
    <row r="25" ht="14.25" customHeight="1">
      <c r="A25" s="7"/>
      <c r="B25" s="49"/>
      <c r="C25" s="9"/>
      <c r="D25" s="9"/>
      <c r="E25" s="10"/>
      <c r="F25" s="12"/>
      <c r="G25" s="12"/>
      <c r="H25" s="13"/>
      <c r="I25" s="14"/>
    </row>
    <row r="26" ht="14.25" customHeight="1">
      <c r="A26" s="7"/>
      <c r="B26" s="49"/>
      <c r="C26" s="9"/>
      <c r="D26" s="9"/>
      <c r="E26" s="10"/>
      <c r="F26" s="12"/>
      <c r="G26" s="12"/>
      <c r="H26" s="13"/>
      <c r="I26" s="14"/>
    </row>
    <row r="27" ht="14.25" customHeight="1">
      <c r="A27" s="7"/>
      <c r="B27" s="49"/>
      <c r="C27" s="9"/>
      <c r="D27" s="9"/>
      <c r="E27" s="10"/>
      <c r="F27" s="12"/>
      <c r="G27" s="12"/>
      <c r="H27" s="13"/>
      <c r="I27" s="14"/>
    </row>
    <row r="28" ht="14.25" customHeight="1">
      <c r="A28" s="7"/>
      <c r="B28" s="49"/>
      <c r="C28" s="9"/>
      <c r="D28" s="9"/>
      <c r="E28" s="10">
        <f>SUM(E3:E24)*1.21</f>
        <v>2153.195</v>
      </c>
      <c r="F28" s="12"/>
      <c r="G28" s="12"/>
      <c r="H28" s="13"/>
      <c r="I28" s="14"/>
    </row>
    <row r="29" ht="14.25" customHeight="1">
      <c r="A29" s="7"/>
      <c r="B29" s="28"/>
      <c r="D29" s="33"/>
    </row>
    <row r="30" ht="14.25" customHeight="1"/>
    <row r="31" ht="14.25" customHeight="1">
      <c r="B31" s="28"/>
      <c r="D31" s="29"/>
    </row>
    <row r="32" ht="14.25" customHeight="1">
      <c r="B32" s="28" t="s">
        <v>89</v>
      </c>
      <c r="D32" s="29">
        <v>3.0</v>
      </c>
    </row>
    <row r="33" ht="14.25" customHeight="1">
      <c r="B33" s="28" t="s">
        <v>90</v>
      </c>
      <c r="D33" s="29">
        <v>1.0</v>
      </c>
    </row>
    <row r="34" ht="14.25" customHeight="1">
      <c r="B34" s="28" t="s">
        <v>91</v>
      </c>
      <c r="D34" s="29">
        <v>6.0</v>
      </c>
    </row>
    <row r="35" ht="14.25" customHeight="1">
      <c r="B35" s="28" t="s">
        <v>92</v>
      </c>
      <c r="D35" s="30">
        <f>+D34*D33*D32</f>
        <v>18</v>
      </c>
    </row>
    <row r="36" ht="14.25" customHeight="1">
      <c r="B36" s="28" t="s">
        <v>93</v>
      </c>
      <c r="D36" s="30">
        <f>+D35*3600</f>
        <v>64800</v>
      </c>
    </row>
    <row r="37" ht="14.25" customHeight="1">
      <c r="B37" s="28" t="s">
        <v>4</v>
      </c>
      <c r="D37" s="31">
        <f>E28</f>
        <v>2153.195</v>
      </c>
    </row>
    <row r="38" ht="14.25" customHeight="1">
      <c r="B38" s="28" t="s">
        <v>94</v>
      </c>
      <c r="D38" s="32">
        <f>+D36/D37</f>
        <v>30.09481259</v>
      </c>
      <c r="E38" s="28" t="s">
        <v>95</v>
      </c>
      <c r="F38" s="6">
        <f>D38*0.9</f>
        <v>27.08533133</v>
      </c>
    </row>
    <row r="39" ht="14.25" customHeight="1">
      <c r="B39" s="28"/>
      <c r="D39" s="28"/>
    </row>
    <row r="40" ht="14.25" customHeight="1">
      <c r="B40" s="28" t="s">
        <v>96</v>
      </c>
      <c r="D40" s="28" t="s">
        <v>97</v>
      </c>
    </row>
    <row r="41" ht="14.25" customHeight="1">
      <c r="B41" s="28" t="s">
        <v>98</v>
      </c>
      <c r="D41" s="29">
        <v>105.9</v>
      </c>
    </row>
    <row r="42" ht="14.25" customHeight="1">
      <c r="B42" s="28" t="s">
        <v>99</v>
      </c>
      <c r="D42" s="29">
        <f>D41*D32</f>
        <v>317.7</v>
      </c>
    </row>
    <row r="43" ht="14.25" customHeight="1">
      <c r="B43" s="28" t="s">
        <v>95</v>
      </c>
      <c r="D43" s="33">
        <f>+D36/D42</f>
        <v>203.9660057</v>
      </c>
    </row>
    <row r="44" ht="14.25" customHeight="1">
      <c r="B44" s="28"/>
      <c r="D44" s="28"/>
    </row>
    <row r="45" ht="14.25" customHeight="1">
      <c r="B45" s="28" t="s">
        <v>100</v>
      </c>
      <c r="D45" s="33">
        <f>+D43*0.85</f>
        <v>173.3711048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</sheetData>
  <autoFilter ref="$A$2:$H$28"/>
  <printOptions/>
  <pageMargins bottom="0.75" footer="0.0" header="0.0" left="0.7" right="0.7" top="0.75"/>
  <pageSetup orientation="landscape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51.43"/>
    <col customWidth="1" min="3" max="3" width="15.57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18.71"/>
    <col customWidth="1" min="15" max="26" width="10.71"/>
  </cols>
  <sheetData>
    <row r="1" ht="14.25" customHeight="1">
      <c r="B1" s="274"/>
      <c r="C1" s="55"/>
      <c r="N1" s="55"/>
    </row>
    <row r="2" ht="14.25" customHeight="1">
      <c r="A2" s="1" t="s">
        <v>0</v>
      </c>
      <c r="B2" s="275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276" t="s">
        <v>1289</v>
      </c>
      <c r="C3" s="9" t="s">
        <v>103</v>
      </c>
      <c r="D3" s="9" t="s">
        <v>114</v>
      </c>
      <c r="E3" s="10"/>
      <c r="F3" s="12"/>
      <c r="G3" s="12"/>
      <c r="H3" s="13"/>
      <c r="I3" s="14" t="s">
        <v>1130</v>
      </c>
      <c r="J3" s="15"/>
      <c r="K3" s="4"/>
    </row>
    <row r="4" ht="14.25" customHeight="1">
      <c r="A4" s="7" t="s">
        <v>16</v>
      </c>
      <c r="B4" s="276" t="s">
        <v>1292</v>
      </c>
      <c r="C4" s="9" t="s">
        <v>103</v>
      </c>
      <c r="D4" s="9" t="s">
        <v>114</v>
      </c>
      <c r="E4" s="10"/>
      <c r="F4" s="12"/>
      <c r="G4" s="12"/>
      <c r="H4" s="13"/>
      <c r="I4" s="14" t="s">
        <v>1130</v>
      </c>
      <c r="J4" s="15"/>
      <c r="K4" s="4"/>
    </row>
    <row r="5" ht="14.25" customHeight="1">
      <c r="A5" s="7" t="s">
        <v>20</v>
      </c>
      <c r="B5" s="276" t="s">
        <v>1294</v>
      </c>
      <c r="C5" s="9" t="s">
        <v>573</v>
      </c>
      <c r="D5" s="9" t="s">
        <v>114</v>
      </c>
      <c r="E5" s="10"/>
      <c r="F5" s="12"/>
      <c r="G5" s="12"/>
      <c r="H5" s="13"/>
      <c r="I5" s="14" t="s">
        <v>1130</v>
      </c>
      <c r="J5" s="15"/>
      <c r="K5" s="4"/>
    </row>
    <row r="6" ht="14.25" customHeight="1">
      <c r="A6" s="7" t="s">
        <v>24</v>
      </c>
      <c r="B6" s="276" t="s">
        <v>1295</v>
      </c>
      <c r="C6" s="9" t="s">
        <v>20</v>
      </c>
      <c r="D6" s="9" t="s">
        <v>114</v>
      </c>
      <c r="E6" s="10"/>
      <c r="F6" s="12"/>
      <c r="G6" s="12"/>
      <c r="H6" s="13"/>
      <c r="I6" s="14" t="s">
        <v>1131</v>
      </c>
      <c r="J6" s="15"/>
      <c r="K6" s="5"/>
    </row>
    <row r="7" ht="14.25" customHeight="1">
      <c r="A7" s="7" t="s">
        <v>25</v>
      </c>
      <c r="B7" s="276" t="s">
        <v>1297</v>
      </c>
      <c r="C7" s="9" t="s">
        <v>24</v>
      </c>
      <c r="D7" s="9" t="s">
        <v>104</v>
      </c>
      <c r="E7" s="10"/>
      <c r="F7" s="12"/>
      <c r="G7" s="12"/>
      <c r="H7" s="13"/>
      <c r="I7" s="14" t="s">
        <v>1131</v>
      </c>
      <c r="J7" s="15"/>
      <c r="K7" s="5"/>
    </row>
    <row r="8" ht="14.25" customHeight="1">
      <c r="A8" s="7" t="s">
        <v>28</v>
      </c>
      <c r="B8" s="276" t="s">
        <v>1298</v>
      </c>
      <c r="C8" s="9" t="s">
        <v>25</v>
      </c>
      <c r="D8" s="234" t="s">
        <v>104</v>
      </c>
      <c r="E8" s="10"/>
      <c r="F8" s="36"/>
      <c r="G8" s="12"/>
      <c r="H8" s="13"/>
      <c r="I8" s="14" t="s">
        <v>1290</v>
      </c>
      <c r="J8" s="15"/>
      <c r="K8" s="5"/>
      <c r="P8" s="19"/>
    </row>
    <row r="9" ht="14.25" customHeight="1">
      <c r="A9" s="7" t="s">
        <v>32</v>
      </c>
      <c r="B9" s="276" t="s">
        <v>1300</v>
      </c>
      <c r="C9" s="9" t="s">
        <v>28</v>
      </c>
      <c r="D9" s="9" t="s">
        <v>114</v>
      </c>
      <c r="E9" s="10"/>
      <c r="F9" s="36"/>
      <c r="G9" s="12"/>
      <c r="H9" s="13"/>
      <c r="I9" s="14" t="s">
        <v>1130</v>
      </c>
      <c r="J9" s="15"/>
      <c r="K9" s="5"/>
      <c r="P9" s="19"/>
    </row>
    <row r="10" ht="14.25" customHeight="1">
      <c r="A10" s="7" t="s">
        <v>34</v>
      </c>
      <c r="B10" s="276" t="s">
        <v>1302</v>
      </c>
      <c r="C10" s="9" t="s">
        <v>103</v>
      </c>
      <c r="D10" s="9" t="s">
        <v>114</v>
      </c>
      <c r="E10" s="10"/>
      <c r="F10" s="12"/>
      <c r="G10" s="12"/>
      <c r="H10" s="13"/>
      <c r="I10" s="14" t="s">
        <v>1303</v>
      </c>
      <c r="J10" s="15"/>
      <c r="K10" s="5"/>
      <c r="P10" s="19"/>
    </row>
    <row r="11" ht="14.25" customHeight="1">
      <c r="A11" s="7" t="s">
        <v>36</v>
      </c>
      <c r="B11" s="276" t="s">
        <v>1305</v>
      </c>
      <c r="C11" s="9" t="s">
        <v>34</v>
      </c>
      <c r="D11" s="9" t="s">
        <v>114</v>
      </c>
      <c r="E11" s="10"/>
      <c r="F11" s="36"/>
      <c r="G11" s="12"/>
      <c r="H11" s="13"/>
      <c r="I11" s="14" t="s">
        <v>1131</v>
      </c>
      <c r="J11" s="15"/>
      <c r="K11" s="5"/>
      <c r="P11" s="19"/>
    </row>
    <row r="12" ht="14.25" customHeight="1">
      <c r="A12" s="7" t="s">
        <v>46</v>
      </c>
      <c r="B12" s="276" t="s">
        <v>1307</v>
      </c>
      <c r="C12" s="9" t="s">
        <v>38</v>
      </c>
      <c r="D12" s="9" t="s">
        <v>114</v>
      </c>
      <c r="E12" s="10">
        <v>51.0</v>
      </c>
      <c r="F12" s="36"/>
      <c r="G12" s="20"/>
      <c r="H12" s="13"/>
      <c r="I12" s="14" t="s">
        <v>1131</v>
      </c>
      <c r="J12" s="15"/>
      <c r="P12" s="19"/>
    </row>
    <row r="13" ht="13.5" customHeight="1">
      <c r="A13" s="7" t="s">
        <v>38</v>
      </c>
      <c r="B13" s="276" t="s">
        <v>1309</v>
      </c>
      <c r="C13" s="9" t="s">
        <v>103</v>
      </c>
      <c r="D13" s="234" t="s">
        <v>114</v>
      </c>
      <c r="E13" s="10"/>
      <c r="F13" s="36"/>
      <c r="G13" s="12"/>
      <c r="H13" s="13"/>
      <c r="I13" s="14" t="s">
        <v>1131</v>
      </c>
      <c r="J13" s="15"/>
      <c r="K13" s="5"/>
      <c r="P13" s="19"/>
    </row>
    <row r="14" ht="13.5" customHeight="1">
      <c r="A14" s="7" t="s">
        <v>43</v>
      </c>
      <c r="B14" s="276" t="s">
        <v>1311</v>
      </c>
      <c r="C14" s="9" t="s">
        <v>46</v>
      </c>
      <c r="D14" s="9" t="s">
        <v>114</v>
      </c>
      <c r="E14" s="10"/>
      <c r="F14" s="36"/>
      <c r="G14" s="12"/>
      <c r="H14" s="13"/>
      <c r="I14" s="14" t="s">
        <v>1303</v>
      </c>
      <c r="J14" s="15"/>
      <c r="K14" s="5"/>
      <c r="P14" s="19"/>
    </row>
    <row r="15" ht="14.25" customHeight="1">
      <c r="A15" s="9" t="s">
        <v>50</v>
      </c>
      <c r="B15" s="276" t="s">
        <v>1299</v>
      </c>
      <c r="C15" s="9" t="s">
        <v>36</v>
      </c>
      <c r="D15" s="234" t="s">
        <v>104</v>
      </c>
      <c r="E15" s="10"/>
      <c r="F15" s="36"/>
      <c r="G15" s="12"/>
      <c r="H15" s="13"/>
      <c r="I15" s="14" t="s">
        <v>1290</v>
      </c>
      <c r="J15" s="15"/>
    </row>
    <row r="16" ht="14.25" customHeight="1">
      <c r="A16" s="9" t="s">
        <v>52</v>
      </c>
      <c r="B16" s="276" t="s">
        <v>1314</v>
      </c>
      <c r="C16" s="9" t="s">
        <v>50</v>
      </c>
      <c r="D16" s="9" t="s">
        <v>114</v>
      </c>
      <c r="E16" s="10"/>
      <c r="F16" s="36"/>
      <c r="G16" s="12"/>
      <c r="H16" s="13"/>
      <c r="I16" s="14" t="s">
        <v>1290</v>
      </c>
      <c r="J16" s="15"/>
      <c r="P16" s="19"/>
    </row>
    <row r="17" ht="14.25" customHeight="1">
      <c r="A17" s="7" t="s">
        <v>54</v>
      </c>
      <c r="B17" s="276" t="s">
        <v>1312</v>
      </c>
      <c r="C17" s="9" t="s">
        <v>32</v>
      </c>
      <c r="D17" s="9" t="s">
        <v>114</v>
      </c>
      <c r="E17" s="10">
        <v>189.2</v>
      </c>
      <c r="F17" s="36"/>
      <c r="G17" s="12"/>
      <c r="H17" s="13"/>
      <c r="I17" s="14" t="s">
        <v>1290</v>
      </c>
      <c r="J17" s="15"/>
    </row>
    <row r="18" ht="14.25" customHeight="1">
      <c r="A18" s="7" t="s">
        <v>56</v>
      </c>
      <c r="B18" s="276" t="s">
        <v>1316</v>
      </c>
      <c r="C18" s="9" t="s">
        <v>103</v>
      </c>
      <c r="D18" s="9" t="s">
        <v>114</v>
      </c>
      <c r="E18" s="10">
        <v>126.8</v>
      </c>
      <c r="F18" s="36"/>
      <c r="G18" s="20"/>
      <c r="H18" s="13"/>
      <c r="I18" s="14" t="s">
        <v>1303</v>
      </c>
      <c r="J18" s="15"/>
    </row>
    <row r="19" ht="14.25" customHeight="1">
      <c r="A19" s="7" t="s">
        <v>57</v>
      </c>
      <c r="B19" s="277" t="s">
        <v>1315</v>
      </c>
      <c r="C19" s="9" t="s">
        <v>103</v>
      </c>
      <c r="D19" s="9" t="s">
        <v>114</v>
      </c>
      <c r="E19" s="10">
        <v>63.3</v>
      </c>
      <c r="F19" s="36"/>
      <c r="G19" s="20"/>
      <c r="H19" s="13"/>
      <c r="I19" s="14" t="s">
        <v>1290</v>
      </c>
      <c r="J19" s="15"/>
    </row>
    <row r="20" ht="14.25" customHeight="1">
      <c r="A20" s="7" t="s">
        <v>60</v>
      </c>
      <c r="B20" s="276" t="s">
        <v>1317</v>
      </c>
      <c r="C20" s="9" t="s">
        <v>103</v>
      </c>
      <c r="D20" s="9" t="s">
        <v>104</v>
      </c>
      <c r="E20" s="10"/>
      <c r="F20" s="36"/>
      <c r="G20" s="12"/>
      <c r="H20" s="13"/>
      <c r="I20" s="14" t="s">
        <v>1290</v>
      </c>
      <c r="J20" s="15"/>
    </row>
    <row r="21" ht="14.25" customHeight="1">
      <c r="A21" s="7" t="s">
        <v>63</v>
      </c>
      <c r="B21" s="276" t="s">
        <v>1319</v>
      </c>
      <c r="C21" s="9" t="s">
        <v>60</v>
      </c>
      <c r="D21" s="234" t="s">
        <v>1320</v>
      </c>
      <c r="E21" s="10"/>
      <c r="F21" s="36"/>
      <c r="G21" s="12"/>
      <c r="H21" s="13"/>
      <c r="I21" s="14" t="s">
        <v>1303</v>
      </c>
      <c r="J21" s="15"/>
    </row>
    <row r="22" ht="14.25" customHeight="1">
      <c r="A22" s="7" t="s">
        <v>66</v>
      </c>
      <c r="B22" s="276" t="s">
        <v>1322</v>
      </c>
      <c r="C22" s="9" t="s">
        <v>103</v>
      </c>
      <c r="D22" s="234" t="s">
        <v>1320</v>
      </c>
      <c r="E22" s="10"/>
      <c r="F22" s="36"/>
      <c r="G22" s="12"/>
      <c r="H22" s="13"/>
      <c r="I22" s="14" t="s">
        <v>1303</v>
      </c>
      <c r="J22" s="15"/>
    </row>
    <row r="23" ht="14.25" customHeight="1">
      <c r="A23" s="7" t="s">
        <v>68</v>
      </c>
      <c r="B23" s="276" t="s">
        <v>1310</v>
      </c>
      <c r="C23" s="9" t="s">
        <v>66</v>
      </c>
      <c r="D23" s="234" t="s">
        <v>1320</v>
      </c>
      <c r="E23" s="10"/>
      <c r="F23" s="12"/>
      <c r="G23" s="12"/>
      <c r="H23" s="13"/>
      <c r="I23" s="14" t="s">
        <v>1290</v>
      </c>
      <c r="J23" s="15"/>
    </row>
    <row r="24" ht="14.25" customHeight="1">
      <c r="A24" s="7" t="s">
        <v>70</v>
      </c>
      <c r="B24" s="276" t="s">
        <v>1324</v>
      </c>
      <c r="C24" s="9" t="s">
        <v>68</v>
      </c>
      <c r="D24" s="9" t="s">
        <v>114</v>
      </c>
      <c r="E24" s="10">
        <v>35.8</v>
      </c>
      <c r="F24" s="36"/>
      <c r="G24" s="20"/>
      <c r="H24" s="13"/>
      <c r="I24" s="14" t="s">
        <v>1130</v>
      </c>
      <c r="J24" s="15"/>
    </row>
    <row r="25" ht="14.25" customHeight="1">
      <c r="A25" s="9" t="s">
        <v>76</v>
      </c>
      <c r="B25" s="276" t="s">
        <v>1325</v>
      </c>
      <c r="C25" s="9" t="s">
        <v>70</v>
      </c>
      <c r="D25" s="9" t="s">
        <v>114</v>
      </c>
      <c r="E25" s="10"/>
      <c r="F25" s="12"/>
      <c r="G25" s="12"/>
      <c r="H25" s="13"/>
      <c r="I25" s="14" t="s">
        <v>1131</v>
      </c>
      <c r="J25" s="15"/>
    </row>
    <row r="26" ht="14.25" customHeight="1">
      <c r="A26" s="9" t="s">
        <v>75</v>
      </c>
      <c r="B26" s="276" t="s">
        <v>1327</v>
      </c>
      <c r="C26" s="9" t="s">
        <v>76</v>
      </c>
      <c r="D26" s="9" t="s">
        <v>1328</v>
      </c>
      <c r="E26" s="10"/>
      <c r="F26" s="12"/>
      <c r="G26" s="12"/>
      <c r="H26" s="13"/>
      <c r="I26" s="14" t="s">
        <v>1131</v>
      </c>
    </row>
    <row r="27" ht="14.25" customHeight="1">
      <c r="A27" s="9" t="s">
        <v>380</v>
      </c>
      <c r="B27" s="276" t="s">
        <v>1319</v>
      </c>
      <c r="C27" s="9" t="s">
        <v>75</v>
      </c>
      <c r="D27" s="9" t="s">
        <v>1320</v>
      </c>
      <c r="E27" s="10"/>
      <c r="F27" s="12"/>
      <c r="G27" s="12"/>
      <c r="H27" s="13"/>
      <c r="I27" s="14" t="s">
        <v>1131</v>
      </c>
    </row>
    <row r="28" ht="14.25" customHeight="1">
      <c r="A28" s="9" t="s">
        <v>77</v>
      </c>
      <c r="B28" s="276" t="s">
        <v>1330</v>
      </c>
      <c r="C28" s="9" t="s">
        <v>103</v>
      </c>
      <c r="D28" s="9" t="s">
        <v>114</v>
      </c>
      <c r="E28" s="10"/>
      <c r="F28" s="12"/>
      <c r="G28" s="12"/>
      <c r="H28" s="13"/>
      <c r="I28" s="14" t="s">
        <v>1303</v>
      </c>
    </row>
    <row r="29" ht="14.25" customHeight="1">
      <c r="A29" s="9" t="s">
        <v>79</v>
      </c>
      <c r="B29" s="276" t="s">
        <v>1332</v>
      </c>
      <c r="C29" s="9" t="s">
        <v>103</v>
      </c>
      <c r="D29" s="9" t="s">
        <v>114</v>
      </c>
      <c r="E29" s="10"/>
      <c r="F29" s="13"/>
      <c r="G29" s="13"/>
      <c r="H29" s="13"/>
      <c r="I29" s="147" t="s">
        <v>1303</v>
      </c>
    </row>
    <row r="30" ht="14.25" customHeight="1">
      <c r="A30" s="9" t="s">
        <v>82</v>
      </c>
      <c r="B30" s="276" t="s">
        <v>1333</v>
      </c>
      <c r="C30" s="9" t="s">
        <v>103</v>
      </c>
      <c r="D30" s="278" t="s">
        <v>114</v>
      </c>
      <c r="E30" s="149"/>
      <c r="F30" s="149"/>
      <c r="G30" s="149"/>
      <c r="H30" s="149"/>
      <c r="I30" s="26" t="s">
        <v>1303</v>
      </c>
    </row>
    <row r="31" ht="14.25" customHeight="1">
      <c r="A31" s="9" t="s">
        <v>84</v>
      </c>
      <c r="B31" s="276" t="s">
        <v>1304</v>
      </c>
      <c r="C31" s="122" t="s">
        <v>82</v>
      </c>
      <c r="D31" s="278" t="s">
        <v>1320</v>
      </c>
      <c r="E31" s="149"/>
      <c r="F31" s="149"/>
      <c r="G31" s="149"/>
      <c r="H31" s="149"/>
      <c r="I31" s="26" t="s">
        <v>1290</v>
      </c>
    </row>
    <row r="32" ht="14.25" customHeight="1">
      <c r="A32" s="9" t="s">
        <v>386</v>
      </c>
      <c r="B32" s="277" t="s">
        <v>401</v>
      </c>
      <c r="C32" s="122" t="s">
        <v>56</v>
      </c>
      <c r="D32" s="122" t="s">
        <v>104</v>
      </c>
      <c r="E32" s="149"/>
      <c r="F32" s="149"/>
      <c r="G32" s="149"/>
      <c r="H32" s="149"/>
      <c r="I32" s="26" t="s">
        <v>1290</v>
      </c>
    </row>
    <row r="33" ht="14.25" customHeight="1">
      <c r="A33" s="9" t="s">
        <v>387</v>
      </c>
      <c r="B33" s="276" t="s">
        <v>1260</v>
      </c>
      <c r="C33" s="122" t="s">
        <v>386</v>
      </c>
      <c r="D33" s="148" t="s">
        <v>1320</v>
      </c>
      <c r="E33" s="149"/>
      <c r="F33" s="149"/>
      <c r="G33" s="149"/>
      <c r="H33" s="149"/>
      <c r="I33" s="26" t="s">
        <v>1290</v>
      </c>
    </row>
    <row r="34" ht="14.25" customHeight="1">
      <c r="A34" s="9" t="s">
        <v>388</v>
      </c>
      <c r="B34" s="276" t="s">
        <v>1336</v>
      </c>
      <c r="C34" s="9" t="s">
        <v>103</v>
      </c>
      <c r="D34" s="148" t="s">
        <v>114</v>
      </c>
      <c r="E34" s="149"/>
      <c r="F34" s="149"/>
      <c r="G34" s="149"/>
      <c r="H34" s="149"/>
      <c r="I34" s="26" t="s">
        <v>1130</v>
      </c>
    </row>
    <row r="35" ht="14.25" customHeight="1">
      <c r="A35" s="9" t="s">
        <v>389</v>
      </c>
      <c r="B35" s="277" t="s">
        <v>1337</v>
      </c>
      <c r="C35" s="9" t="s">
        <v>103</v>
      </c>
      <c r="D35" s="122" t="s">
        <v>114</v>
      </c>
      <c r="E35" s="149"/>
      <c r="F35" s="149"/>
      <c r="G35" s="149"/>
      <c r="H35" s="149"/>
      <c r="I35" s="26" t="s">
        <v>1303</v>
      </c>
    </row>
    <row r="36" ht="14.25" customHeight="1">
      <c r="A36" s="9" t="s">
        <v>445</v>
      </c>
      <c r="B36" s="277" t="s">
        <v>1338</v>
      </c>
      <c r="C36" s="122" t="s">
        <v>389</v>
      </c>
      <c r="D36" s="122" t="s">
        <v>114</v>
      </c>
      <c r="E36" s="149"/>
      <c r="F36" s="149"/>
      <c r="G36" s="149"/>
      <c r="H36" s="149"/>
      <c r="I36" s="26" t="s">
        <v>1130</v>
      </c>
    </row>
    <row r="37" ht="14.25" customHeight="1">
      <c r="A37" s="9" t="s">
        <v>446</v>
      </c>
      <c r="B37" s="277" t="s">
        <v>1301</v>
      </c>
      <c r="C37" s="122" t="s">
        <v>445</v>
      </c>
      <c r="D37" s="122" t="s">
        <v>104</v>
      </c>
      <c r="E37" s="149"/>
      <c r="F37" s="149"/>
      <c r="G37" s="149"/>
      <c r="H37" s="149"/>
      <c r="I37" s="26" t="s">
        <v>1290</v>
      </c>
    </row>
    <row r="38" ht="14.25" customHeight="1">
      <c r="A38" s="9" t="s">
        <v>487</v>
      </c>
      <c r="B38" s="277" t="s">
        <v>1254</v>
      </c>
      <c r="C38" s="122" t="s">
        <v>446</v>
      </c>
      <c r="D38" s="122" t="s">
        <v>1320</v>
      </c>
      <c r="E38" s="149"/>
      <c r="F38" s="149"/>
      <c r="G38" s="149"/>
      <c r="H38" s="149"/>
      <c r="I38" s="26" t="s">
        <v>1303</v>
      </c>
    </row>
    <row r="39" ht="14.25" customHeight="1">
      <c r="A39" s="9" t="s">
        <v>488</v>
      </c>
      <c r="B39" s="277" t="s">
        <v>1293</v>
      </c>
      <c r="C39" s="122" t="s">
        <v>487</v>
      </c>
      <c r="D39" s="122" t="s">
        <v>104</v>
      </c>
      <c r="E39" s="149"/>
      <c r="F39" s="149"/>
      <c r="G39" s="149"/>
      <c r="H39" s="149"/>
      <c r="I39" s="26" t="s">
        <v>1290</v>
      </c>
    </row>
    <row r="40" ht="14.25" customHeight="1">
      <c r="A40" s="9" t="s">
        <v>489</v>
      </c>
      <c r="B40" s="277" t="s">
        <v>1248</v>
      </c>
      <c r="C40" s="122" t="s">
        <v>488</v>
      </c>
      <c r="D40" s="122" t="s">
        <v>1320</v>
      </c>
      <c r="E40" s="149"/>
      <c r="F40" s="149"/>
      <c r="G40" s="149"/>
      <c r="H40" s="149"/>
      <c r="I40" s="26" t="s">
        <v>1303</v>
      </c>
    </row>
    <row r="41" ht="14.25" customHeight="1">
      <c r="A41" s="9" t="s">
        <v>491</v>
      </c>
      <c r="B41" s="277" t="s">
        <v>1334</v>
      </c>
      <c r="C41" s="9" t="s">
        <v>103</v>
      </c>
      <c r="D41" s="122" t="s">
        <v>114</v>
      </c>
      <c r="E41" s="149"/>
      <c r="F41" s="149"/>
      <c r="G41" s="149"/>
      <c r="H41" s="149"/>
      <c r="I41" s="26" t="s">
        <v>1131</v>
      </c>
    </row>
    <row r="42" ht="14.25" customHeight="1">
      <c r="A42" s="9" t="s">
        <v>493</v>
      </c>
      <c r="B42" s="277" t="s">
        <v>1326</v>
      </c>
      <c r="C42" s="122" t="s">
        <v>491</v>
      </c>
      <c r="D42" s="122" t="s">
        <v>114</v>
      </c>
      <c r="E42" s="149"/>
      <c r="F42" s="149"/>
      <c r="G42" s="149"/>
      <c r="H42" s="149"/>
      <c r="I42" s="26" t="s">
        <v>1131</v>
      </c>
    </row>
    <row r="43" ht="14.25" customHeight="1">
      <c r="A43" s="9" t="s">
        <v>495</v>
      </c>
      <c r="B43" s="277" t="s">
        <v>1296</v>
      </c>
      <c r="C43" s="122" t="s">
        <v>493</v>
      </c>
      <c r="D43" s="122" t="s">
        <v>104</v>
      </c>
      <c r="E43" s="149"/>
      <c r="F43" s="149"/>
      <c r="G43" s="149"/>
      <c r="H43" s="149"/>
      <c r="I43" s="26" t="s">
        <v>1290</v>
      </c>
    </row>
    <row r="44" ht="14.25" customHeight="1">
      <c r="A44" s="9" t="s">
        <v>1343</v>
      </c>
      <c r="B44" s="277" t="s">
        <v>1308</v>
      </c>
      <c r="C44" s="9" t="s">
        <v>103</v>
      </c>
      <c r="D44" s="122" t="s">
        <v>1320</v>
      </c>
      <c r="E44" s="149"/>
      <c r="F44" s="149"/>
      <c r="G44" s="149"/>
      <c r="H44" s="149"/>
      <c r="I44" s="26" t="s">
        <v>1290</v>
      </c>
    </row>
    <row r="45" ht="14.25" customHeight="1">
      <c r="A45" s="9" t="s">
        <v>1344</v>
      </c>
      <c r="B45" s="277" t="s">
        <v>1339</v>
      </c>
      <c r="C45" s="122" t="s">
        <v>1343</v>
      </c>
      <c r="D45" s="122" t="s">
        <v>114</v>
      </c>
      <c r="E45" s="149"/>
      <c r="F45" s="149"/>
      <c r="G45" s="149"/>
      <c r="H45" s="149"/>
      <c r="I45" s="26" t="s">
        <v>1131</v>
      </c>
    </row>
    <row r="46" ht="14.25" customHeight="1">
      <c r="A46" s="9" t="s">
        <v>1345</v>
      </c>
      <c r="B46" s="277" t="s">
        <v>1313</v>
      </c>
      <c r="C46" s="122" t="s">
        <v>1344</v>
      </c>
      <c r="D46" s="122" t="s">
        <v>1320</v>
      </c>
      <c r="E46" s="149"/>
      <c r="F46" s="149"/>
      <c r="G46" s="149"/>
      <c r="H46" s="149"/>
      <c r="I46" s="26" t="s">
        <v>1290</v>
      </c>
    </row>
    <row r="47" ht="14.25" customHeight="1">
      <c r="A47" s="9" t="s">
        <v>1346</v>
      </c>
      <c r="B47" s="277" t="s">
        <v>1291</v>
      </c>
      <c r="C47" s="122" t="s">
        <v>1345</v>
      </c>
      <c r="D47" s="122" t="s">
        <v>104</v>
      </c>
      <c r="E47" s="149"/>
      <c r="F47" s="149"/>
      <c r="G47" s="149"/>
      <c r="H47" s="149"/>
      <c r="I47" s="26" t="s">
        <v>1290</v>
      </c>
    </row>
    <row r="48" ht="14.25" customHeight="1">
      <c r="A48" s="9" t="s">
        <v>1348</v>
      </c>
      <c r="B48" s="277" t="s">
        <v>1321</v>
      </c>
      <c r="C48" s="9" t="s">
        <v>103</v>
      </c>
      <c r="D48" s="122" t="s">
        <v>114</v>
      </c>
      <c r="E48" s="149"/>
      <c r="F48" s="149"/>
      <c r="G48" s="149"/>
      <c r="H48" s="149"/>
      <c r="I48" s="26" t="s">
        <v>1131</v>
      </c>
    </row>
    <row r="49" ht="14.25" customHeight="1">
      <c r="A49" s="9" t="s">
        <v>1350</v>
      </c>
      <c r="B49" s="277" t="s">
        <v>1306</v>
      </c>
      <c r="C49" s="122" t="s">
        <v>1348</v>
      </c>
      <c r="D49" s="122" t="s">
        <v>104</v>
      </c>
      <c r="E49" s="149"/>
      <c r="F49" s="149"/>
      <c r="G49" s="149"/>
      <c r="H49" s="149"/>
      <c r="I49" s="26" t="s">
        <v>1290</v>
      </c>
    </row>
    <row r="50" ht="14.25" customHeight="1">
      <c r="A50" s="9" t="s">
        <v>1352</v>
      </c>
      <c r="B50" s="277" t="s">
        <v>1335</v>
      </c>
      <c r="C50" s="122" t="s">
        <v>1350</v>
      </c>
      <c r="D50" s="122" t="s">
        <v>114</v>
      </c>
      <c r="E50" s="149"/>
      <c r="F50" s="149"/>
      <c r="G50" s="149"/>
      <c r="H50" s="149"/>
      <c r="I50" s="26" t="s">
        <v>1131</v>
      </c>
    </row>
    <row r="51" ht="14.25" customHeight="1">
      <c r="A51" s="9" t="s">
        <v>1353</v>
      </c>
      <c r="B51" s="277" t="s">
        <v>1323</v>
      </c>
      <c r="C51" s="122" t="s">
        <v>1354</v>
      </c>
      <c r="D51" s="122" t="s">
        <v>114</v>
      </c>
      <c r="E51" s="149"/>
      <c r="F51" s="149"/>
      <c r="G51" s="149"/>
      <c r="H51" s="149"/>
      <c r="I51" s="26" t="s">
        <v>1131</v>
      </c>
    </row>
    <row r="52" ht="14.25" customHeight="1">
      <c r="A52" s="9" t="s">
        <v>1355</v>
      </c>
      <c r="B52" s="277" t="s">
        <v>1356</v>
      </c>
      <c r="C52" s="122" t="s">
        <v>1353</v>
      </c>
      <c r="D52" s="122" t="s">
        <v>1320</v>
      </c>
      <c r="E52" s="149"/>
      <c r="F52" s="149"/>
      <c r="G52" s="149"/>
      <c r="H52" s="149"/>
      <c r="I52" s="26" t="s">
        <v>1303</v>
      </c>
    </row>
    <row r="53" ht="14.25" customHeight="1">
      <c r="A53" s="9" t="s">
        <v>1357</v>
      </c>
      <c r="B53" s="277" t="s">
        <v>1331</v>
      </c>
      <c r="C53" s="122" t="s">
        <v>1355</v>
      </c>
      <c r="D53" s="122" t="s">
        <v>1320</v>
      </c>
      <c r="E53" s="149"/>
      <c r="F53" s="149"/>
      <c r="G53" s="149"/>
      <c r="H53" s="149"/>
      <c r="I53" s="26" t="s">
        <v>1131</v>
      </c>
    </row>
    <row r="54" ht="14.25" customHeight="1">
      <c r="A54" s="9" t="s">
        <v>1358</v>
      </c>
      <c r="B54" s="277" t="s">
        <v>1340</v>
      </c>
      <c r="C54" s="122" t="s">
        <v>1359</v>
      </c>
      <c r="D54" s="122" t="s">
        <v>114</v>
      </c>
      <c r="E54" s="149"/>
      <c r="F54" s="149"/>
      <c r="G54" s="149"/>
      <c r="H54" s="149"/>
      <c r="I54" s="26" t="s">
        <v>1130</v>
      </c>
    </row>
    <row r="55" ht="14.25" customHeight="1">
      <c r="A55" s="9" t="s">
        <v>1360</v>
      </c>
      <c r="B55" s="277" t="s">
        <v>1347</v>
      </c>
      <c r="C55" s="9" t="s">
        <v>103</v>
      </c>
      <c r="D55" s="122" t="s">
        <v>114</v>
      </c>
      <c r="E55" s="149"/>
      <c r="F55" s="149"/>
      <c r="G55" s="149"/>
      <c r="H55" s="149"/>
      <c r="I55" s="26" t="s">
        <v>1130</v>
      </c>
    </row>
    <row r="56" ht="14.25" customHeight="1">
      <c r="A56" s="9" t="s">
        <v>1361</v>
      </c>
      <c r="B56" s="277" t="s">
        <v>1342</v>
      </c>
      <c r="C56" s="9" t="s">
        <v>103</v>
      </c>
      <c r="D56" s="122" t="s">
        <v>114</v>
      </c>
      <c r="E56" s="149"/>
      <c r="F56" s="149"/>
      <c r="G56" s="149"/>
      <c r="H56" s="149"/>
      <c r="I56" s="26" t="s">
        <v>1130</v>
      </c>
    </row>
    <row r="57" ht="14.25" customHeight="1">
      <c r="A57" s="9" t="s">
        <v>1359</v>
      </c>
      <c r="B57" s="277" t="s">
        <v>1349</v>
      </c>
      <c r="C57" s="122" t="s">
        <v>1361</v>
      </c>
      <c r="D57" s="122" t="s">
        <v>114</v>
      </c>
      <c r="E57" s="149"/>
      <c r="F57" s="149"/>
      <c r="G57" s="149"/>
      <c r="H57" s="149"/>
      <c r="I57" s="26" t="s">
        <v>1130</v>
      </c>
    </row>
    <row r="58" ht="14.25" customHeight="1">
      <c r="A58" s="9" t="s">
        <v>1362</v>
      </c>
      <c r="B58" s="277" t="s">
        <v>1091</v>
      </c>
      <c r="C58" s="122" t="s">
        <v>1360</v>
      </c>
      <c r="D58" s="122" t="s">
        <v>114</v>
      </c>
      <c r="E58" s="149"/>
      <c r="F58" s="149"/>
      <c r="G58" s="149"/>
      <c r="H58" s="149"/>
      <c r="I58" s="26" t="s">
        <v>1130</v>
      </c>
    </row>
    <row r="59" ht="14.25" customHeight="1">
      <c r="A59" s="9" t="s">
        <v>1354</v>
      </c>
      <c r="B59" s="277" t="s">
        <v>1351</v>
      </c>
      <c r="C59" s="122" t="s">
        <v>1362</v>
      </c>
      <c r="D59" s="122" t="s">
        <v>114</v>
      </c>
      <c r="E59" s="149"/>
      <c r="F59" s="149"/>
      <c r="G59" s="149"/>
      <c r="H59" s="149"/>
      <c r="I59" s="26" t="s">
        <v>1130</v>
      </c>
    </row>
    <row r="60" ht="14.25" customHeight="1">
      <c r="A60" s="9" t="s">
        <v>1363</v>
      </c>
      <c r="B60" s="277" t="s">
        <v>1341</v>
      </c>
      <c r="C60" s="9" t="s">
        <v>103</v>
      </c>
      <c r="D60" s="122" t="s">
        <v>114</v>
      </c>
      <c r="E60" s="149"/>
      <c r="F60" s="149"/>
      <c r="G60" s="149"/>
      <c r="H60" s="149"/>
      <c r="I60" s="26" t="s">
        <v>1130</v>
      </c>
    </row>
    <row r="61" ht="14.25" customHeight="1">
      <c r="A61" s="92" t="s">
        <v>1364</v>
      </c>
      <c r="B61" s="277" t="s">
        <v>1329</v>
      </c>
      <c r="C61" s="122" t="s">
        <v>1346</v>
      </c>
      <c r="D61" s="122" t="s">
        <v>114</v>
      </c>
      <c r="E61" s="149"/>
      <c r="F61" s="149"/>
      <c r="G61" s="149"/>
      <c r="H61" s="149"/>
      <c r="I61" s="26" t="s">
        <v>1131</v>
      </c>
    </row>
    <row r="62" ht="14.25" customHeight="1">
      <c r="A62" s="279" t="s">
        <v>1365</v>
      </c>
      <c r="B62" s="280" t="s">
        <v>1366</v>
      </c>
      <c r="C62" s="279" t="s">
        <v>493</v>
      </c>
      <c r="D62" s="281"/>
      <c r="E62" s="281"/>
      <c r="F62" s="281"/>
      <c r="G62" s="281"/>
      <c r="H62" s="281"/>
      <c r="I62" s="279" t="s">
        <v>1303</v>
      </c>
    </row>
    <row r="63" ht="14.25" customHeight="1">
      <c r="C63" s="55"/>
    </row>
    <row r="64" ht="14.25" customHeight="1">
      <c r="C64" s="55"/>
    </row>
    <row r="65" ht="14.25" customHeight="1">
      <c r="B65" s="28" t="s">
        <v>89</v>
      </c>
      <c r="D65" s="29">
        <v>8.0</v>
      </c>
    </row>
    <row r="66" ht="14.25" customHeight="1">
      <c r="B66" s="28" t="s">
        <v>90</v>
      </c>
      <c r="D66" s="28">
        <v>1.0</v>
      </c>
    </row>
    <row r="67" ht="14.25" customHeight="1">
      <c r="B67" s="28" t="s">
        <v>91</v>
      </c>
      <c r="D67" s="29">
        <v>8.0</v>
      </c>
    </row>
    <row r="68" ht="14.25" customHeight="1">
      <c r="B68" s="28" t="s">
        <v>92</v>
      </c>
      <c r="D68" s="28">
        <f>+D67*D66*D65</f>
        <v>64</v>
      </c>
      <c r="N68" s="55"/>
    </row>
    <row r="69" ht="14.25" customHeight="1">
      <c r="B69" s="28" t="s">
        <v>93</v>
      </c>
      <c r="D69" s="28">
        <f>+D68*3600</f>
        <v>230400</v>
      </c>
      <c r="N69" s="55"/>
    </row>
    <row r="70" ht="14.25" customHeight="1">
      <c r="B70" s="28" t="s">
        <v>4</v>
      </c>
      <c r="D70" s="51">
        <v>1694.3</v>
      </c>
      <c r="N70" s="55"/>
    </row>
    <row r="71" ht="14.25" customHeight="1">
      <c r="B71" s="28" t="s">
        <v>94</v>
      </c>
      <c r="D71" s="33">
        <f>+D69/D70</f>
        <v>135.9853627</v>
      </c>
      <c r="N71" s="55"/>
    </row>
    <row r="72" ht="14.25" customHeight="1">
      <c r="B72" s="28"/>
      <c r="D72" s="28"/>
      <c r="N72" s="55"/>
    </row>
    <row r="73" ht="14.25" customHeight="1">
      <c r="B73" s="28" t="s">
        <v>96</v>
      </c>
      <c r="D73" s="28" t="s">
        <v>97</v>
      </c>
      <c r="N73" s="55"/>
    </row>
    <row r="74" ht="14.25" customHeight="1">
      <c r="B74" s="28" t="s">
        <v>98</v>
      </c>
      <c r="D74" s="29">
        <v>254.1</v>
      </c>
      <c r="N74" s="55"/>
    </row>
    <row r="75" ht="14.25" customHeight="1">
      <c r="B75" s="28" t="s">
        <v>99</v>
      </c>
      <c r="D75" s="29">
        <f>D74*D65</f>
        <v>2032.8</v>
      </c>
      <c r="N75" s="55"/>
    </row>
    <row r="76" ht="14.25" customHeight="1">
      <c r="B76" s="28" t="s">
        <v>95</v>
      </c>
      <c r="D76" s="33">
        <f>+D69/D75</f>
        <v>113.3412043</v>
      </c>
      <c r="N76" s="55"/>
    </row>
    <row r="77" ht="14.25" customHeight="1">
      <c r="B77" s="28"/>
      <c r="D77" s="28"/>
      <c r="N77" s="55"/>
    </row>
    <row r="78" ht="14.25" customHeight="1">
      <c r="B78" s="28" t="s">
        <v>100</v>
      </c>
      <c r="D78" s="33">
        <f>+D76*0.85</f>
        <v>96.34002361</v>
      </c>
      <c r="N78" s="55"/>
    </row>
    <row r="79" ht="14.25" customHeight="1">
      <c r="C79" s="55"/>
      <c r="N79" s="55"/>
    </row>
    <row r="80" ht="14.25" customHeight="1">
      <c r="C80" s="55"/>
      <c r="N80" s="55"/>
    </row>
    <row r="81" ht="14.25" customHeight="1">
      <c r="C81" s="55"/>
      <c r="N81" s="55"/>
    </row>
    <row r="82" ht="14.25" customHeight="1">
      <c r="C82" s="55"/>
      <c r="N82" s="55"/>
    </row>
    <row r="83" ht="14.25" customHeight="1">
      <c r="C83" s="55"/>
      <c r="N83" s="55"/>
    </row>
    <row r="84" ht="14.25" customHeight="1">
      <c r="C84" s="55"/>
      <c r="N84" s="55"/>
    </row>
    <row r="85" ht="14.25" customHeight="1">
      <c r="C85" s="55"/>
      <c r="N85" s="55"/>
    </row>
    <row r="86" ht="14.25" customHeight="1">
      <c r="C86" s="55"/>
      <c r="N86" s="55"/>
    </row>
    <row r="87" ht="14.25" customHeight="1">
      <c r="C87" s="55"/>
      <c r="N87" s="55"/>
    </row>
    <row r="88" ht="14.25" customHeight="1">
      <c r="C88" s="55"/>
      <c r="N88" s="55"/>
    </row>
    <row r="89" ht="14.25" customHeight="1">
      <c r="C89" s="55"/>
      <c r="N89" s="55"/>
    </row>
    <row r="90" ht="14.25" customHeight="1">
      <c r="C90" s="55"/>
      <c r="N90" s="55"/>
    </row>
    <row r="91" ht="14.25" customHeight="1">
      <c r="C91" s="55"/>
      <c r="N91" s="55"/>
    </row>
    <row r="92" ht="14.25" customHeight="1">
      <c r="C92" s="55"/>
      <c r="N92" s="55"/>
    </row>
    <row r="93" ht="14.25" customHeight="1">
      <c r="C93" s="55"/>
      <c r="N93" s="55"/>
    </row>
    <row r="94" ht="14.25" customHeight="1">
      <c r="C94" s="55"/>
      <c r="N94" s="55"/>
    </row>
    <row r="95" ht="14.25" customHeight="1">
      <c r="C95" s="55"/>
      <c r="N95" s="55"/>
    </row>
    <row r="96" ht="14.25" customHeight="1">
      <c r="C96" s="55"/>
      <c r="N96" s="55"/>
    </row>
    <row r="97" ht="14.25" customHeight="1">
      <c r="C97" s="55"/>
      <c r="N97" s="55"/>
    </row>
    <row r="98" ht="14.25" customHeight="1">
      <c r="C98" s="55"/>
      <c r="N98" s="55"/>
    </row>
    <row r="99" ht="14.25" customHeight="1">
      <c r="C99" s="55"/>
      <c r="N99" s="55"/>
    </row>
    <row r="100" ht="14.25" customHeight="1">
      <c r="C100" s="55"/>
      <c r="N100" s="55"/>
    </row>
    <row r="101" ht="14.25" customHeight="1">
      <c r="C101" s="55"/>
      <c r="N101" s="55"/>
    </row>
    <row r="102" ht="14.25" customHeight="1">
      <c r="C102" s="55"/>
      <c r="N102" s="55"/>
    </row>
    <row r="103" ht="14.25" customHeight="1">
      <c r="C103" s="55"/>
      <c r="N103" s="55"/>
    </row>
    <row r="104" ht="14.25" customHeight="1">
      <c r="C104" s="55"/>
      <c r="N104" s="55"/>
    </row>
    <row r="105" ht="14.25" customHeight="1">
      <c r="C105" s="55"/>
      <c r="N105" s="55"/>
    </row>
    <row r="106" ht="14.25" customHeight="1">
      <c r="C106" s="55"/>
      <c r="N106" s="55"/>
    </row>
    <row r="107" ht="14.25" customHeight="1">
      <c r="C107" s="55"/>
      <c r="N107" s="55"/>
    </row>
    <row r="108" ht="14.25" customHeight="1">
      <c r="C108" s="55"/>
      <c r="N108" s="55"/>
    </row>
    <row r="109" ht="14.25" customHeight="1">
      <c r="C109" s="55"/>
      <c r="N109" s="55"/>
    </row>
    <row r="110" ht="14.25" customHeight="1">
      <c r="C110" s="55"/>
      <c r="N110" s="55"/>
    </row>
    <row r="111" ht="14.25" customHeight="1">
      <c r="C111" s="55"/>
      <c r="N111" s="55"/>
    </row>
    <row r="112" ht="14.25" customHeight="1">
      <c r="C112" s="55"/>
      <c r="N112" s="55"/>
    </row>
    <row r="113" ht="14.25" customHeight="1">
      <c r="C113" s="55"/>
      <c r="N113" s="55"/>
    </row>
    <row r="114" ht="14.25" customHeight="1">
      <c r="C114" s="55"/>
      <c r="N114" s="55"/>
    </row>
    <row r="115" ht="14.25" customHeight="1">
      <c r="C115" s="55"/>
      <c r="N115" s="55"/>
    </row>
    <row r="116" ht="14.25" customHeight="1">
      <c r="C116" s="55"/>
      <c r="N116" s="55"/>
    </row>
    <row r="117" ht="14.25" customHeight="1">
      <c r="C117" s="55"/>
      <c r="N117" s="55"/>
    </row>
    <row r="118" ht="14.25" customHeight="1">
      <c r="C118" s="55"/>
      <c r="N118" s="55"/>
    </row>
    <row r="119" ht="14.25" customHeight="1">
      <c r="C119" s="55"/>
      <c r="N119" s="55"/>
    </row>
    <row r="120" ht="14.25" customHeight="1">
      <c r="C120" s="55"/>
      <c r="N120" s="55"/>
    </row>
    <row r="121" ht="14.25" customHeight="1">
      <c r="C121" s="55"/>
      <c r="N121" s="55"/>
    </row>
    <row r="122" ht="14.25" customHeight="1">
      <c r="C122" s="55"/>
      <c r="N122" s="55"/>
    </row>
    <row r="123" ht="14.25" customHeight="1">
      <c r="C123" s="55"/>
      <c r="N123" s="55"/>
    </row>
    <row r="124" ht="14.25" customHeight="1">
      <c r="C124" s="55"/>
      <c r="N124" s="55"/>
    </row>
    <row r="125" ht="14.25" customHeight="1">
      <c r="C125" s="55"/>
      <c r="N125" s="55"/>
    </row>
    <row r="126" ht="14.25" customHeight="1">
      <c r="C126" s="55"/>
      <c r="N126" s="55"/>
    </row>
    <row r="127" ht="14.25" customHeight="1">
      <c r="C127" s="55"/>
      <c r="N127" s="55"/>
    </row>
    <row r="128" ht="14.25" customHeight="1">
      <c r="C128" s="55"/>
      <c r="N128" s="55"/>
    </row>
    <row r="129" ht="14.25" customHeight="1">
      <c r="C129" s="55"/>
      <c r="N129" s="55"/>
    </row>
    <row r="130" ht="14.25" customHeight="1">
      <c r="C130" s="55"/>
      <c r="N130" s="55"/>
    </row>
    <row r="131" ht="14.25" customHeight="1">
      <c r="C131" s="55"/>
      <c r="N131" s="55"/>
    </row>
    <row r="132" ht="14.25" customHeight="1">
      <c r="C132" s="55"/>
      <c r="N132" s="55"/>
    </row>
    <row r="133" ht="14.25" customHeight="1">
      <c r="C133" s="55"/>
      <c r="N133" s="55"/>
    </row>
    <row r="134" ht="14.25" customHeight="1">
      <c r="C134" s="55"/>
      <c r="N134" s="55"/>
    </row>
    <row r="135" ht="14.25" customHeight="1">
      <c r="C135" s="55"/>
      <c r="N135" s="55"/>
    </row>
    <row r="136" ht="14.25" customHeight="1">
      <c r="C136" s="55"/>
      <c r="N136" s="55"/>
    </row>
    <row r="137" ht="14.25" customHeight="1">
      <c r="C137" s="55"/>
      <c r="N137" s="55"/>
    </row>
    <row r="138" ht="14.25" customHeight="1">
      <c r="C138" s="55"/>
      <c r="N138" s="55"/>
    </row>
    <row r="139" ht="14.25" customHeight="1">
      <c r="C139" s="55"/>
      <c r="N139" s="55"/>
    </row>
    <row r="140" ht="14.25" customHeight="1">
      <c r="C140" s="55"/>
      <c r="N140" s="55"/>
    </row>
    <row r="141" ht="14.25" customHeight="1">
      <c r="C141" s="55"/>
      <c r="N141" s="55"/>
    </row>
    <row r="142" ht="14.25" customHeight="1">
      <c r="C142" s="55"/>
      <c r="N142" s="55"/>
    </row>
    <row r="143" ht="14.25" customHeight="1">
      <c r="C143" s="55"/>
      <c r="N143" s="55"/>
    </row>
    <row r="144" ht="14.25" customHeight="1">
      <c r="C144" s="55"/>
      <c r="N144" s="55"/>
    </row>
    <row r="145" ht="14.25" customHeight="1">
      <c r="C145" s="55"/>
      <c r="N145" s="55"/>
    </row>
    <row r="146" ht="14.25" customHeight="1">
      <c r="C146" s="55"/>
      <c r="N146" s="55"/>
    </row>
    <row r="147" ht="14.25" customHeight="1">
      <c r="C147" s="55"/>
      <c r="N147" s="55"/>
    </row>
    <row r="148" ht="14.25" customHeight="1">
      <c r="C148" s="55"/>
      <c r="N148" s="55"/>
    </row>
    <row r="149" ht="14.25" customHeight="1">
      <c r="C149" s="55"/>
      <c r="N149" s="55"/>
    </row>
    <row r="150" ht="14.25" customHeight="1">
      <c r="C150" s="55"/>
      <c r="N150" s="55"/>
    </row>
    <row r="151" ht="14.25" customHeight="1">
      <c r="C151" s="55"/>
      <c r="N151" s="55"/>
    </row>
    <row r="152" ht="14.25" customHeight="1">
      <c r="C152" s="55"/>
      <c r="N152" s="55"/>
    </row>
    <row r="153" ht="14.25" customHeight="1">
      <c r="C153" s="55"/>
      <c r="N153" s="55"/>
    </row>
    <row r="154" ht="14.25" customHeight="1">
      <c r="C154" s="55"/>
      <c r="N154" s="55"/>
    </row>
    <row r="155" ht="14.25" customHeight="1">
      <c r="C155" s="55"/>
      <c r="N155" s="55"/>
    </row>
    <row r="156" ht="14.25" customHeight="1">
      <c r="C156" s="55"/>
      <c r="N156" s="55"/>
    </row>
    <row r="157" ht="14.25" customHeight="1">
      <c r="C157" s="55"/>
      <c r="N157" s="55"/>
    </row>
    <row r="158" ht="14.25" customHeight="1">
      <c r="C158" s="55"/>
      <c r="N158" s="55"/>
    </row>
    <row r="159" ht="14.25" customHeight="1">
      <c r="C159" s="55"/>
      <c r="N159" s="55"/>
    </row>
    <row r="160" ht="14.25" customHeight="1">
      <c r="C160" s="55"/>
      <c r="N160" s="55"/>
    </row>
    <row r="161" ht="14.25" customHeight="1">
      <c r="C161" s="55"/>
      <c r="N161" s="55"/>
    </row>
    <row r="162" ht="14.25" customHeight="1">
      <c r="C162" s="55"/>
      <c r="N162" s="55"/>
    </row>
    <row r="163" ht="14.25" customHeight="1">
      <c r="C163" s="55"/>
      <c r="N163" s="55"/>
    </row>
    <row r="164" ht="14.25" customHeight="1">
      <c r="C164" s="55"/>
      <c r="N164" s="55"/>
    </row>
    <row r="165" ht="14.25" customHeight="1">
      <c r="C165" s="55"/>
      <c r="N165" s="55"/>
    </row>
    <row r="166" ht="14.25" customHeight="1">
      <c r="C166" s="55"/>
      <c r="N166" s="55"/>
    </row>
    <row r="167" ht="14.25" customHeight="1">
      <c r="C167" s="55"/>
      <c r="N167" s="55"/>
    </row>
    <row r="168" ht="14.25" customHeight="1">
      <c r="C168" s="55"/>
      <c r="N168" s="55"/>
    </row>
    <row r="169" ht="14.25" customHeight="1">
      <c r="C169" s="55"/>
      <c r="N169" s="55"/>
    </row>
    <row r="170" ht="14.25" customHeight="1">
      <c r="C170" s="55"/>
      <c r="N170" s="55"/>
    </row>
    <row r="171" ht="14.25" customHeight="1">
      <c r="C171" s="55"/>
      <c r="N171" s="55"/>
    </row>
    <row r="172" ht="14.25" customHeight="1">
      <c r="C172" s="55"/>
      <c r="N172" s="55"/>
    </row>
    <row r="173" ht="14.25" customHeight="1">
      <c r="C173" s="55"/>
      <c r="N173" s="55"/>
    </row>
    <row r="174" ht="14.25" customHeight="1">
      <c r="C174" s="55"/>
      <c r="N174" s="55"/>
    </row>
    <row r="175" ht="14.25" customHeight="1">
      <c r="C175" s="55"/>
      <c r="N175" s="55"/>
    </row>
    <row r="176" ht="14.25" customHeight="1">
      <c r="C176" s="55"/>
      <c r="N176" s="55"/>
    </row>
    <row r="177" ht="14.25" customHeight="1">
      <c r="C177" s="55"/>
      <c r="N177" s="55"/>
    </row>
    <row r="178" ht="14.25" customHeight="1">
      <c r="C178" s="55"/>
      <c r="N178" s="55"/>
    </row>
    <row r="179" ht="14.25" customHeight="1">
      <c r="C179" s="55"/>
      <c r="N179" s="55"/>
    </row>
    <row r="180" ht="14.25" customHeight="1">
      <c r="C180" s="55"/>
      <c r="N180" s="55"/>
    </row>
    <row r="181" ht="14.25" customHeight="1">
      <c r="C181" s="55"/>
      <c r="N181" s="55"/>
    </row>
    <row r="182" ht="14.25" customHeight="1">
      <c r="C182" s="55"/>
      <c r="N182" s="55"/>
    </row>
    <row r="183" ht="14.25" customHeight="1">
      <c r="C183" s="55"/>
      <c r="N183" s="55"/>
    </row>
    <row r="184" ht="14.25" customHeight="1">
      <c r="C184" s="55"/>
      <c r="N184" s="55"/>
    </row>
    <row r="185" ht="14.25" customHeight="1">
      <c r="C185" s="55"/>
      <c r="N185" s="55"/>
    </row>
    <row r="186" ht="14.25" customHeight="1">
      <c r="C186" s="55"/>
      <c r="N186" s="55"/>
    </row>
    <row r="187" ht="14.25" customHeight="1">
      <c r="C187" s="55"/>
      <c r="N187" s="55"/>
    </row>
    <row r="188" ht="14.25" customHeight="1">
      <c r="C188" s="55"/>
      <c r="N188" s="55"/>
    </row>
    <row r="189" ht="14.25" customHeight="1">
      <c r="C189" s="55"/>
      <c r="N189" s="55"/>
    </row>
    <row r="190" ht="14.25" customHeight="1">
      <c r="C190" s="55"/>
      <c r="N190" s="55"/>
    </row>
    <row r="191" ht="14.25" customHeight="1">
      <c r="C191" s="55"/>
      <c r="N191" s="55"/>
    </row>
    <row r="192" ht="14.25" customHeight="1">
      <c r="C192" s="55"/>
      <c r="N192" s="55"/>
    </row>
    <row r="193" ht="14.25" customHeight="1">
      <c r="C193" s="55"/>
      <c r="N193" s="55"/>
    </row>
    <row r="194" ht="14.25" customHeight="1">
      <c r="C194" s="55"/>
      <c r="N194" s="55"/>
    </row>
    <row r="195" ht="14.25" customHeight="1">
      <c r="C195" s="55"/>
      <c r="N195" s="55"/>
    </row>
    <row r="196" ht="14.25" customHeight="1">
      <c r="C196" s="55"/>
      <c r="N196" s="55"/>
    </row>
    <row r="197" ht="14.25" customHeight="1">
      <c r="C197" s="55"/>
      <c r="N197" s="55"/>
    </row>
    <row r="198" ht="14.25" customHeight="1">
      <c r="C198" s="55"/>
      <c r="N198" s="55"/>
    </row>
    <row r="199" ht="14.25" customHeight="1">
      <c r="C199" s="55"/>
      <c r="N199" s="55"/>
    </row>
    <row r="200" ht="14.25" customHeight="1">
      <c r="C200" s="55"/>
      <c r="N200" s="55"/>
    </row>
    <row r="201" ht="14.25" customHeight="1">
      <c r="C201" s="55"/>
      <c r="N201" s="55"/>
    </row>
    <row r="202" ht="14.25" customHeight="1">
      <c r="C202" s="55"/>
      <c r="N202" s="55"/>
    </row>
    <row r="203" ht="14.25" customHeight="1">
      <c r="C203" s="55"/>
      <c r="N203" s="55"/>
    </row>
    <row r="204" ht="14.25" customHeight="1">
      <c r="C204" s="55"/>
      <c r="N204" s="55"/>
    </row>
    <row r="205" ht="14.25" customHeight="1">
      <c r="C205" s="55"/>
      <c r="N205" s="55"/>
    </row>
    <row r="206" ht="14.25" customHeight="1">
      <c r="C206" s="55"/>
      <c r="N206" s="55"/>
    </row>
    <row r="207" ht="14.25" customHeight="1">
      <c r="C207" s="55"/>
      <c r="N207" s="55"/>
    </row>
    <row r="208" ht="14.25" customHeight="1">
      <c r="C208" s="55"/>
      <c r="N208" s="55"/>
    </row>
    <row r="209" ht="14.25" customHeight="1">
      <c r="C209" s="55"/>
      <c r="N209" s="55"/>
    </row>
    <row r="210" ht="14.25" customHeight="1">
      <c r="C210" s="55"/>
      <c r="N210" s="55"/>
    </row>
    <row r="211" ht="14.25" customHeight="1">
      <c r="C211" s="55"/>
      <c r="N211" s="55"/>
    </row>
    <row r="212" ht="14.25" customHeight="1">
      <c r="C212" s="55"/>
      <c r="N212" s="55"/>
    </row>
    <row r="213" ht="14.25" customHeight="1">
      <c r="C213" s="55"/>
      <c r="N213" s="55"/>
    </row>
    <row r="214" ht="14.25" customHeight="1">
      <c r="C214" s="55"/>
      <c r="N214" s="55"/>
    </row>
    <row r="215" ht="14.25" customHeight="1">
      <c r="C215" s="55"/>
      <c r="N215" s="55"/>
    </row>
    <row r="216" ht="14.25" customHeight="1">
      <c r="C216" s="55"/>
      <c r="N216" s="55"/>
    </row>
    <row r="217" ht="14.25" customHeight="1">
      <c r="C217" s="55"/>
      <c r="N217" s="55"/>
    </row>
    <row r="218" ht="14.25" customHeight="1">
      <c r="C218" s="55"/>
      <c r="N218" s="55"/>
    </row>
    <row r="219" ht="14.25" customHeight="1">
      <c r="C219" s="55"/>
      <c r="N219" s="55"/>
    </row>
    <row r="220" ht="14.25" customHeight="1">
      <c r="C220" s="55"/>
      <c r="N220" s="55"/>
    </row>
    <row r="221" ht="14.25" customHeight="1">
      <c r="C221" s="55"/>
      <c r="N221" s="55"/>
    </row>
    <row r="222" ht="14.25" customHeight="1">
      <c r="C222" s="55"/>
      <c r="N222" s="55"/>
    </row>
    <row r="223" ht="14.25" customHeight="1">
      <c r="C223" s="55"/>
      <c r="N223" s="55"/>
    </row>
    <row r="224" ht="14.25" customHeight="1">
      <c r="C224" s="55"/>
      <c r="N224" s="55"/>
    </row>
    <row r="225" ht="14.25" customHeight="1">
      <c r="C225" s="55"/>
      <c r="N225" s="55"/>
    </row>
    <row r="226" ht="14.25" customHeight="1">
      <c r="C226" s="55"/>
      <c r="N226" s="55"/>
    </row>
    <row r="227" ht="14.25" customHeight="1">
      <c r="C227" s="55"/>
      <c r="N227" s="55"/>
    </row>
    <row r="228" ht="14.25" customHeight="1">
      <c r="C228" s="55"/>
      <c r="N228" s="55"/>
    </row>
    <row r="229" ht="14.25" customHeight="1">
      <c r="C229" s="55"/>
      <c r="N229" s="55"/>
    </row>
    <row r="230" ht="14.25" customHeight="1">
      <c r="C230" s="55"/>
      <c r="N230" s="55"/>
    </row>
    <row r="231" ht="14.25" customHeight="1">
      <c r="C231" s="55"/>
      <c r="N231" s="55"/>
    </row>
    <row r="232" ht="14.25" customHeight="1">
      <c r="C232" s="55"/>
      <c r="N232" s="55"/>
    </row>
    <row r="233" ht="14.25" customHeight="1">
      <c r="C233" s="55"/>
      <c r="N233" s="55"/>
    </row>
    <row r="234" ht="14.25" customHeight="1">
      <c r="C234" s="55"/>
      <c r="N234" s="55"/>
    </row>
    <row r="235" ht="14.25" customHeight="1">
      <c r="C235" s="55"/>
      <c r="N235" s="55"/>
    </row>
    <row r="236" ht="14.25" customHeight="1">
      <c r="C236" s="55"/>
      <c r="N236" s="55"/>
    </row>
    <row r="237" ht="14.25" customHeight="1">
      <c r="C237" s="55"/>
      <c r="N237" s="55"/>
    </row>
    <row r="238" ht="14.25" customHeight="1">
      <c r="C238" s="55"/>
      <c r="N238" s="55"/>
    </row>
    <row r="239" ht="14.25" customHeight="1">
      <c r="C239" s="55"/>
      <c r="N239" s="55"/>
    </row>
    <row r="240" ht="14.25" customHeight="1">
      <c r="C240" s="55"/>
      <c r="N240" s="55"/>
    </row>
    <row r="241" ht="14.25" customHeight="1">
      <c r="C241" s="55"/>
      <c r="N241" s="55"/>
    </row>
    <row r="242" ht="14.25" customHeight="1">
      <c r="C242" s="55"/>
      <c r="N242" s="55"/>
    </row>
    <row r="243" ht="14.25" customHeight="1">
      <c r="C243" s="55"/>
      <c r="N243" s="55"/>
    </row>
    <row r="244" ht="14.25" customHeight="1">
      <c r="C244" s="55"/>
      <c r="N244" s="55"/>
    </row>
    <row r="245" ht="14.25" customHeight="1">
      <c r="C245" s="55"/>
      <c r="N245" s="55"/>
    </row>
    <row r="246" ht="14.25" customHeight="1">
      <c r="C246" s="55"/>
      <c r="N246" s="55"/>
    </row>
    <row r="247" ht="14.25" customHeight="1">
      <c r="C247" s="55"/>
      <c r="N247" s="55"/>
    </row>
    <row r="248" ht="14.25" customHeight="1">
      <c r="C248" s="55"/>
      <c r="N248" s="55"/>
    </row>
    <row r="249" ht="14.25" customHeight="1">
      <c r="C249" s="55"/>
      <c r="N249" s="55"/>
    </row>
    <row r="250" ht="14.25" customHeight="1">
      <c r="C250" s="55"/>
      <c r="N250" s="55"/>
    </row>
    <row r="251" ht="14.25" customHeight="1">
      <c r="C251" s="55"/>
      <c r="N251" s="55"/>
    </row>
    <row r="252" ht="14.25" customHeight="1">
      <c r="C252" s="55"/>
      <c r="N252" s="55"/>
    </row>
    <row r="253" ht="14.25" customHeight="1">
      <c r="C253" s="55"/>
      <c r="N253" s="55"/>
    </row>
    <row r="254" ht="14.25" customHeight="1">
      <c r="C254" s="55"/>
      <c r="N254" s="55"/>
    </row>
    <row r="255" ht="14.25" customHeight="1">
      <c r="C255" s="55"/>
      <c r="N255" s="55"/>
    </row>
    <row r="256" ht="14.25" customHeight="1">
      <c r="C256" s="55"/>
      <c r="N256" s="55"/>
    </row>
    <row r="257" ht="14.25" customHeight="1">
      <c r="C257" s="55"/>
      <c r="N257" s="55"/>
    </row>
    <row r="258" ht="14.25" customHeight="1">
      <c r="C258" s="55"/>
      <c r="N258" s="55"/>
    </row>
    <row r="259" ht="14.25" customHeight="1">
      <c r="C259" s="55"/>
      <c r="N259" s="55"/>
    </row>
    <row r="260" ht="14.25" customHeight="1">
      <c r="C260" s="55"/>
      <c r="N260" s="55"/>
    </row>
    <row r="261" ht="14.25" customHeight="1">
      <c r="C261" s="55"/>
      <c r="N261" s="55"/>
    </row>
    <row r="262" ht="14.25" customHeight="1">
      <c r="C262" s="55"/>
      <c r="N262" s="55"/>
    </row>
    <row r="263" ht="14.25" customHeight="1">
      <c r="C263" s="55"/>
      <c r="N263" s="55"/>
    </row>
    <row r="264" ht="14.25" customHeight="1">
      <c r="C264" s="55"/>
      <c r="N264" s="55"/>
    </row>
    <row r="265" ht="14.25" customHeight="1">
      <c r="C265" s="55"/>
      <c r="N265" s="55"/>
    </row>
    <row r="266" ht="14.25" customHeight="1">
      <c r="C266" s="55"/>
      <c r="N266" s="55"/>
    </row>
    <row r="267" ht="14.25" customHeight="1">
      <c r="C267" s="55"/>
      <c r="N267" s="55"/>
    </row>
    <row r="268" ht="14.25" customHeight="1">
      <c r="C268" s="55"/>
      <c r="N268" s="55"/>
    </row>
    <row r="269" ht="14.25" customHeight="1">
      <c r="C269" s="55"/>
      <c r="N269" s="55"/>
    </row>
    <row r="270" ht="14.25" customHeight="1">
      <c r="C270" s="55"/>
      <c r="N270" s="55"/>
    </row>
    <row r="271" ht="14.25" customHeight="1">
      <c r="C271" s="55"/>
      <c r="N271" s="55"/>
    </row>
    <row r="272" ht="14.25" customHeight="1">
      <c r="C272" s="55"/>
      <c r="N272" s="55"/>
    </row>
    <row r="273" ht="14.25" customHeight="1">
      <c r="C273" s="55"/>
      <c r="N273" s="55"/>
    </row>
    <row r="274" ht="14.25" customHeight="1">
      <c r="C274" s="55"/>
      <c r="N274" s="55"/>
    </row>
    <row r="275" ht="14.25" customHeight="1">
      <c r="C275" s="55"/>
      <c r="N275" s="55"/>
    </row>
    <row r="276" ht="14.25" customHeight="1">
      <c r="C276" s="55"/>
      <c r="N276" s="55"/>
    </row>
    <row r="277" ht="14.25" customHeight="1">
      <c r="C277" s="55"/>
      <c r="N277" s="55"/>
    </row>
    <row r="278" ht="14.25" customHeight="1">
      <c r="C278" s="55"/>
      <c r="N278" s="55"/>
    </row>
    <row r="279" ht="14.25" customHeight="1">
      <c r="C279" s="55"/>
      <c r="N279" s="55"/>
    </row>
    <row r="280" ht="14.25" customHeight="1">
      <c r="C280" s="55"/>
      <c r="N280" s="55"/>
    </row>
    <row r="281" ht="14.25" customHeight="1">
      <c r="C281" s="55"/>
      <c r="N281" s="55"/>
    </row>
    <row r="282" ht="14.25" customHeight="1">
      <c r="C282" s="55"/>
      <c r="N282" s="55"/>
    </row>
    <row r="283" ht="14.25" customHeight="1">
      <c r="C283" s="55"/>
      <c r="N283" s="55"/>
    </row>
    <row r="284" ht="14.25" customHeight="1">
      <c r="C284" s="55"/>
      <c r="N284" s="55"/>
    </row>
    <row r="285" ht="14.25" customHeight="1">
      <c r="C285" s="55"/>
      <c r="N285" s="55"/>
    </row>
    <row r="286" ht="14.25" customHeight="1">
      <c r="C286" s="55"/>
      <c r="N286" s="55"/>
    </row>
    <row r="287" ht="14.25" customHeight="1">
      <c r="C287" s="55"/>
      <c r="N287" s="55"/>
    </row>
    <row r="288" ht="14.25" customHeight="1">
      <c r="C288" s="55"/>
      <c r="N288" s="55"/>
    </row>
    <row r="289" ht="14.25" customHeight="1">
      <c r="C289" s="55"/>
      <c r="N289" s="55"/>
    </row>
    <row r="290" ht="14.25" customHeight="1">
      <c r="C290" s="55"/>
      <c r="N290" s="55"/>
    </row>
    <row r="291" ht="14.25" customHeight="1">
      <c r="C291" s="55"/>
      <c r="N291" s="55"/>
    </row>
    <row r="292" ht="14.25" customHeight="1">
      <c r="C292" s="55"/>
      <c r="N292" s="55"/>
    </row>
    <row r="293" ht="14.25" customHeight="1">
      <c r="C293" s="55"/>
      <c r="N293" s="55"/>
    </row>
    <row r="294" ht="14.25" customHeight="1">
      <c r="C294" s="55"/>
      <c r="N294" s="55"/>
    </row>
    <row r="295" ht="14.25" customHeight="1">
      <c r="C295" s="55"/>
      <c r="N295" s="55"/>
    </row>
    <row r="296" ht="14.25" customHeight="1">
      <c r="C296" s="55"/>
      <c r="N296" s="55"/>
    </row>
    <row r="297" ht="14.25" customHeight="1">
      <c r="C297" s="55"/>
      <c r="N297" s="55"/>
    </row>
    <row r="298" ht="14.25" customHeight="1">
      <c r="C298" s="55"/>
      <c r="N298" s="55"/>
    </row>
    <row r="299" ht="14.25" customHeight="1">
      <c r="C299" s="55"/>
      <c r="N299" s="55"/>
    </row>
    <row r="300" ht="14.25" customHeight="1">
      <c r="C300" s="55"/>
      <c r="N300" s="55"/>
    </row>
    <row r="301" ht="14.25" customHeight="1">
      <c r="C301" s="55"/>
      <c r="N301" s="55"/>
    </row>
    <row r="302" ht="14.25" customHeight="1">
      <c r="C302" s="55"/>
      <c r="N302" s="55"/>
    </row>
    <row r="303" ht="14.25" customHeight="1">
      <c r="C303" s="55"/>
      <c r="N303" s="55"/>
    </row>
    <row r="304" ht="14.25" customHeight="1">
      <c r="C304" s="55"/>
      <c r="N304" s="55"/>
    </row>
    <row r="305" ht="14.25" customHeight="1">
      <c r="C305" s="55"/>
      <c r="N305" s="55"/>
    </row>
    <row r="306" ht="14.25" customHeight="1">
      <c r="C306" s="55"/>
      <c r="N306" s="55"/>
    </row>
    <row r="307" ht="14.25" customHeight="1">
      <c r="C307" s="55"/>
      <c r="N307" s="55"/>
    </row>
    <row r="308" ht="14.25" customHeight="1">
      <c r="C308" s="55"/>
      <c r="N308" s="55"/>
    </row>
    <row r="309" ht="14.25" customHeight="1">
      <c r="C309" s="55"/>
      <c r="N309" s="55"/>
    </row>
    <row r="310" ht="14.25" customHeight="1">
      <c r="C310" s="55"/>
      <c r="N310" s="55"/>
    </row>
    <row r="311" ht="14.25" customHeight="1">
      <c r="C311" s="55"/>
      <c r="N311" s="55"/>
    </row>
    <row r="312" ht="14.25" customHeight="1">
      <c r="C312" s="55"/>
      <c r="N312" s="55"/>
    </row>
    <row r="313" ht="14.25" customHeight="1">
      <c r="C313" s="55"/>
      <c r="N313" s="55"/>
    </row>
    <row r="314" ht="14.25" customHeight="1">
      <c r="C314" s="55"/>
      <c r="N314" s="55"/>
    </row>
    <row r="315" ht="14.25" customHeight="1">
      <c r="C315" s="55"/>
      <c r="N315" s="55"/>
    </row>
    <row r="316" ht="14.25" customHeight="1">
      <c r="C316" s="55"/>
      <c r="N316" s="55"/>
    </row>
    <row r="317" ht="14.25" customHeight="1">
      <c r="C317" s="55"/>
      <c r="N317" s="55"/>
    </row>
    <row r="318" ht="14.25" customHeight="1">
      <c r="C318" s="55"/>
      <c r="N318" s="55"/>
    </row>
    <row r="319" ht="14.25" customHeight="1">
      <c r="C319" s="55"/>
      <c r="N319" s="55"/>
    </row>
    <row r="320" ht="14.25" customHeight="1">
      <c r="C320" s="55"/>
      <c r="N320" s="55"/>
    </row>
    <row r="321" ht="14.25" customHeight="1">
      <c r="C321" s="55"/>
      <c r="N321" s="55"/>
    </row>
    <row r="322" ht="14.25" customHeight="1">
      <c r="C322" s="55"/>
      <c r="N322" s="55"/>
    </row>
    <row r="323" ht="14.25" customHeight="1">
      <c r="C323" s="55"/>
      <c r="N323" s="55"/>
    </row>
    <row r="324" ht="14.25" customHeight="1">
      <c r="C324" s="55"/>
      <c r="N324" s="55"/>
    </row>
    <row r="325" ht="14.25" customHeight="1">
      <c r="C325" s="55"/>
      <c r="N325" s="55"/>
    </row>
    <row r="326" ht="14.25" customHeight="1">
      <c r="C326" s="55"/>
      <c r="N326" s="55"/>
    </row>
    <row r="327" ht="14.25" customHeight="1">
      <c r="C327" s="55"/>
      <c r="N327" s="55"/>
    </row>
    <row r="328" ht="14.25" customHeight="1">
      <c r="C328" s="55"/>
      <c r="N328" s="55"/>
    </row>
    <row r="329" ht="14.25" customHeight="1">
      <c r="C329" s="55"/>
      <c r="N329" s="55"/>
    </row>
    <row r="330" ht="14.25" customHeight="1">
      <c r="C330" s="55"/>
      <c r="N330" s="55"/>
    </row>
    <row r="331" ht="14.25" customHeight="1">
      <c r="C331" s="55"/>
      <c r="N331" s="55"/>
    </row>
    <row r="332" ht="14.25" customHeight="1">
      <c r="C332" s="55"/>
      <c r="N332" s="55"/>
    </row>
    <row r="333" ht="14.25" customHeight="1">
      <c r="C333" s="55"/>
      <c r="N333" s="55"/>
    </row>
    <row r="334" ht="14.25" customHeight="1">
      <c r="C334" s="55"/>
      <c r="N334" s="55"/>
    </row>
    <row r="335" ht="14.25" customHeight="1">
      <c r="C335" s="55"/>
      <c r="N335" s="55"/>
    </row>
    <row r="336" ht="14.25" customHeight="1">
      <c r="C336" s="55"/>
      <c r="N336" s="55"/>
    </row>
    <row r="337" ht="14.25" customHeight="1">
      <c r="C337" s="55"/>
      <c r="N337" s="55"/>
    </row>
    <row r="338" ht="14.25" customHeight="1">
      <c r="C338" s="55"/>
      <c r="N338" s="55"/>
    </row>
    <row r="339" ht="14.25" customHeight="1">
      <c r="C339" s="55"/>
      <c r="N339" s="55"/>
    </row>
    <row r="340" ht="14.25" customHeight="1">
      <c r="C340" s="55"/>
      <c r="N340" s="55"/>
    </row>
    <row r="341" ht="14.25" customHeight="1">
      <c r="C341" s="55"/>
      <c r="N341" s="55"/>
    </row>
    <row r="342" ht="14.25" customHeight="1">
      <c r="C342" s="55"/>
      <c r="N342" s="55"/>
    </row>
    <row r="343" ht="14.25" customHeight="1">
      <c r="C343" s="55"/>
      <c r="N343" s="55"/>
    </row>
    <row r="344" ht="14.25" customHeight="1">
      <c r="C344" s="55"/>
      <c r="N344" s="55"/>
    </row>
    <row r="345" ht="14.25" customHeight="1">
      <c r="C345" s="55"/>
      <c r="N345" s="55"/>
    </row>
    <row r="346" ht="14.25" customHeight="1">
      <c r="C346" s="55"/>
      <c r="N346" s="55"/>
    </row>
    <row r="347" ht="14.25" customHeight="1">
      <c r="C347" s="55"/>
      <c r="N347" s="55"/>
    </row>
    <row r="348" ht="14.25" customHeight="1">
      <c r="C348" s="55"/>
      <c r="N348" s="55"/>
    </row>
    <row r="349" ht="14.25" customHeight="1">
      <c r="C349" s="55"/>
      <c r="N349" s="55"/>
    </row>
    <row r="350" ht="14.25" customHeight="1">
      <c r="C350" s="55"/>
      <c r="N350" s="55"/>
    </row>
    <row r="351" ht="14.25" customHeight="1">
      <c r="C351" s="55"/>
      <c r="N351" s="55"/>
    </row>
    <row r="352" ht="14.25" customHeight="1">
      <c r="C352" s="55"/>
      <c r="N352" s="55"/>
    </row>
    <row r="353" ht="14.25" customHeight="1">
      <c r="C353" s="55"/>
      <c r="N353" s="55"/>
    </row>
    <row r="354" ht="14.25" customHeight="1">
      <c r="C354" s="55"/>
      <c r="N354" s="55"/>
    </row>
    <row r="355" ht="14.25" customHeight="1">
      <c r="C355" s="55"/>
      <c r="N355" s="55"/>
    </row>
    <row r="356" ht="14.25" customHeight="1">
      <c r="C356" s="55"/>
      <c r="N356" s="55"/>
    </row>
    <row r="357" ht="14.25" customHeight="1">
      <c r="C357" s="55"/>
      <c r="N357" s="55"/>
    </row>
    <row r="358" ht="14.25" customHeight="1">
      <c r="C358" s="55"/>
      <c r="N358" s="55"/>
    </row>
    <row r="359" ht="14.25" customHeight="1">
      <c r="C359" s="55"/>
      <c r="N359" s="55"/>
    </row>
    <row r="360" ht="14.25" customHeight="1">
      <c r="C360" s="55"/>
      <c r="N360" s="55"/>
    </row>
    <row r="361" ht="14.25" customHeight="1">
      <c r="C361" s="55"/>
      <c r="N361" s="55"/>
    </row>
    <row r="362" ht="14.25" customHeight="1">
      <c r="C362" s="55"/>
      <c r="N362" s="55"/>
    </row>
    <row r="363" ht="14.25" customHeight="1">
      <c r="C363" s="55"/>
      <c r="N363" s="55"/>
    </row>
    <row r="364" ht="14.25" customHeight="1">
      <c r="C364" s="55"/>
      <c r="N364" s="55"/>
    </row>
    <row r="365" ht="14.25" customHeight="1">
      <c r="C365" s="55"/>
      <c r="N365" s="55"/>
    </row>
    <row r="366" ht="14.25" customHeight="1">
      <c r="C366" s="55"/>
      <c r="N366" s="55"/>
    </row>
    <row r="367" ht="14.25" customHeight="1">
      <c r="C367" s="55"/>
      <c r="N367" s="55"/>
    </row>
    <row r="368" ht="14.25" customHeight="1">
      <c r="C368" s="55"/>
      <c r="N368" s="55"/>
    </row>
    <row r="369" ht="14.25" customHeight="1">
      <c r="C369" s="55"/>
      <c r="N369" s="55"/>
    </row>
    <row r="370" ht="14.25" customHeight="1">
      <c r="C370" s="55"/>
      <c r="N370" s="55"/>
    </row>
    <row r="371" ht="14.25" customHeight="1">
      <c r="C371" s="55"/>
      <c r="N371" s="55"/>
    </row>
    <row r="372" ht="14.25" customHeight="1">
      <c r="C372" s="55"/>
      <c r="N372" s="55"/>
    </row>
    <row r="373" ht="14.25" customHeight="1">
      <c r="C373" s="55"/>
      <c r="N373" s="55"/>
    </row>
    <row r="374" ht="14.25" customHeight="1">
      <c r="C374" s="55"/>
      <c r="N374" s="55"/>
    </row>
    <row r="375" ht="14.25" customHeight="1">
      <c r="C375" s="55"/>
      <c r="N375" s="55"/>
    </row>
    <row r="376" ht="14.25" customHeight="1">
      <c r="C376" s="55"/>
      <c r="N376" s="55"/>
    </row>
    <row r="377" ht="14.25" customHeight="1">
      <c r="C377" s="55"/>
      <c r="N377" s="55"/>
    </row>
    <row r="378" ht="14.25" customHeight="1">
      <c r="C378" s="55"/>
      <c r="N378" s="55"/>
    </row>
    <row r="379" ht="14.25" customHeight="1">
      <c r="C379" s="55"/>
      <c r="N379" s="55"/>
    </row>
    <row r="380" ht="14.25" customHeight="1">
      <c r="C380" s="55"/>
      <c r="N380" s="55"/>
    </row>
    <row r="381" ht="14.25" customHeight="1">
      <c r="C381" s="55"/>
      <c r="N381" s="55"/>
    </row>
    <row r="382" ht="14.25" customHeight="1">
      <c r="C382" s="55"/>
      <c r="N382" s="55"/>
    </row>
    <row r="383" ht="14.25" customHeight="1">
      <c r="C383" s="55"/>
      <c r="N383" s="55"/>
    </row>
    <row r="384" ht="14.25" customHeight="1">
      <c r="C384" s="55"/>
      <c r="N384" s="55"/>
    </row>
    <row r="385" ht="14.25" customHeight="1">
      <c r="C385" s="55"/>
      <c r="N385" s="55"/>
    </row>
    <row r="386" ht="14.25" customHeight="1">
      <c r="C386" s="55"/>
      <c r="N386" s="55"/>
    </row>
    <row r="387" ht="14.25" customHeight="1">
      <c r="C387" s="55"/>
      <c r="N387" s="55"/>
    </row>
    <row r="388" ht="14.25" customHeight="1">
      <c r="C388" s="55"/>
      <c r="N388" s="55"/>
    </row>
    <row r="389" ht="14.25" customHeight="1">
      <c r="C389" s="55"/>
      <c r="N389" s="55"/>
    </row>
    <row r="390" ht="14.25" customHeight="1">
      <c r="C390" s="55"/>
      <c r="N390" s="55"/>
    </row>
    <row r="391" ht="14.25" customHeight="1">
      <c r="C391" s="55"/>
      <c r="N391" s="55"/>
    </row>
    <row r="392" ht="14.25" customHeight="1">
      <c r="C392" s="55"/>
      <c r="N392" s="55"/>
    </row>
    <row r="393" ht="14.25" customHeight="1">
      <c r="C393" s="55"/>
      <c r="N393" s="55"/>
    </row>
    <row r="394" ht="14.25" customHeight="1">
      <c r="C394" s="55"/>
      <c r="N394" s="55"/>
    </row>
    <row r="395" ht="14.25" customHeight="1">
      <c r="C395" s="55"/>
      <c r="N395" s="55"/>
    </row>
    <row r="396" ht="14.25" customHeight="1">
      <c r="C396" s="55"/>
      <c r="N396" s="55"/>
    </row>
    <row r="397" ht="14.25" customHeight="1">
      <c r="C397" s="55"/>
      <c r="N397" s="55"/>
    </row>
    <row r="398" ht="14.25" customHeight="1">
      <c r="C398" s="55"/>
      <c r="N398" s="55"/>
    </row>
    <row r="399" ht="14.25" customHeight="1">
      <c r="C399" s="55"/>
      <c r="N399" s="55"/>
    </row>
    <row r="400" ht="14.25" customHeight="1">
      <c r="C400" s="55"/>
      <c r="N400" s="55"/>
    </row>
    <row r="401" ht="14.25" customHeight="1">
      <c r="C401" s="55"/>
      <c r="N401" s="55"/>
    </row>
    <row r="402" ht="14.25" customHeight="1">
      <c r="C402" s="55"/>
      <c r="N402" s="55"/>
    </row>
    <row r="403" ht="14.25" customHeight="1">
      <c r="C403" s="55"/>
      <c r="N403" s="55"/>
    </row>
    <row r="404" ht="14.25" customHeight="1">
      <c r="C404" s="55"/>
      <c r="N404" s="55"/>
    </row>
    <row r="405" ht="14.25" customHeight="1">
      <c r="C405" s="55"/>
      <c r="N405" s="55"/>
    </row>
    <row r="406" ht="14.25" customHeight="1">
      <c r="C406" s="55"/>
      <c r="N406" s="55"/>
    </row>
    <row r="407" ht="14.25" customHeight="1">
      <c r="C407" s="55"/>
      <c r="N407" s="55"/>
    </row>
    <row r="408" ht="14.25" customHeight="1">
      <c r="C408" s="55"/>
      <c r="N408" s="55"/>
    </row>
    <row r="409" ht="14.25" customHeight="1">
      <c r="C409" s="55"/>
      <c r="N409" s="55"/>
    </row>
    <row r="410" ht="14.25" customHeight="1">
      <c r="C410" s="55"/>
      <c r="N410" s="55"/>
    </row>
    <row r="411" ht="14.25" customHeight="1">
      <c r="C411" s="55"/>
      <c r="N411" s="55"/>
    </row>
    <row r="412" ht="14.25" customHeight="1">
      <c r="C412" s="55"/>
      <c r="N412" s="55"/>
    </row>
    <row r="413" ht="14.25" customHeight="1">
      <c r="C413" s="55"/>
      <c r="N413" s="55"/>
    </row>
    <row r="414" ht="14.25" customHeight="1">
      <c r="C414" s="55"/>
      <c r="N414" s="55"/>
    </row>
    <row r="415" ht="14.25" customHeight="1">
      <c r="C415" s="55"/>
      <c r="N415" s="55"/>
    </row>
    <row r="416" ht="14.25" customHeight="1">
      <c r="C416" s="55"/>
      <c r="N416" s="55"/>
    </row>
    <row r="417" ht="14.25" customHeight="1">
      <c r="C417" s="55"/>
      <c r="N417" s="55"/>
    </row>
    <row r="418" ht="14.25" customHeight="1">
      <c r="C418" s="55"/>
      <c r="N418" s="55"/>
    </row>
    <row r="419" ht="14.25" customHeight="1">
      <c r="C419" s="55"/>
      <c r="N419" s="55"/>
    </row>
    <row r="420" ht="14.25" customHeight="1">
      <c r="C420" s="55"/>
      <c r="N420" s="55"/>
    </row>
    <row r="421" ht="14.25" customHeight="1">
      <c r="C421" s="55"/>
      <c r="N421" s="55"/>
    </row>
    <row r="422" ht="14.25" customHeight="1">
      <c r="C422" s="55"/>
      <c r="N422" s="55"/>
    </row>
    <row r="423" ht="14.25" customHeight="1">
      <c r="C423" s="55"/>
      <c r="N423" s="55"/>
    </row>
    <row r="424" ht="14.25" customHeight="1">
      <c r="C424" s="55"/>
      <c r="N424" s="55"/>
    </row>
    <row r="425" ht="14.25" customHeight="1">
      <c r="C425" s="55"/>
      <c r="N425" s="55"/>
    </row>
    <row r="426" ht="14.25" customHeight="1">
      <c r="C426" s="55"/>
      <c r="N426" s="55"/>
    </row>
    <row r="427" ht="14.25" customHeight="1">
      <c r="C427" s="55"/>
      <c r="N427" s="55"/>
    </row>
    <row r="428" ht="14.25" customHeight="1">
      <c r="C428" s="55"/>
      <c r="N428" s="55"/>
    </row>
    <row r="429" ht="14.25" customHeight="1">
      <c r="C429" s="55"/>
      <c r="N429" s="55"/>
    </row>
    <row r="430" ht="14.25" customHeight="1">
      <c r="C430" s="55"/>
      <c r="N430" s="55"/>
    </row>
    <row r="431" ht="14.25" customHeight="1">
      <c r="C431" s="55"/>
      <c r="N431" s="55"/>
    </row>
    <row r="432" ht="14.25" customHeight="1">
      <c r="C432" s="55"/>
      <c r="N432" s="55"/>
    </row>
    <row r="433" ht="14.25" customHeight="1">
      <c r="C433" s="55"/>
      <c r="N433" s="55"/>
    </row>
    <row r="434" ht="14.25" customHeight="1">
      <c r="C434" s="55"/>
      <c r="N434" s="55"/>
    </row>
    <row r="435" ht="14.25" customHeight="1">
      <c r="C435" s="55"/>
      <c r="N435" s="55"/>
    </row>
    <row r="436" ht="14.25" customHeight="1">
      <c r="C436" s="55"/>
      <c r="N436" s="55"/>
    </row>
    <row r="437" ht="14.25" customHeight="1">
      <c r="C437" s="55"/>
      <c r="N437" s="55"/>
    </row>
    <row r="438" ht="14.25" customHeight="1">
      <c r="C438" s="55"/>
      <c r="N438" s="55"/>
    </row>
    <row r="439" ht="14.25" customHeight="1">
      <c r="C439" s="55"/>
      <c r="N439" s="55"/>
    </row>
    <row r="440" ht="14.25" customHeight="1">
      <c r="C440" s="55"/>
      <c r="N440" s="55"/>
    </row>
    <row r="441" ht="14.25" customHeight="1">
      <c r="C441" s="55"/>
      <c r="N441" s="55"/>
    </row>
    <row r="442" ht="14.25" customHeight="1">
      <c r="C442" s="55"/>
      <c r="N442" s="55"/>
    </row>
    <row r="443" ht="14.25" customHeight="1">
      <c r="C443" s="55"/>
      <c r="N443" s="55"/>
    </row>
    <row r="444" ht="14.25" customHeight="1">
      <c r="C444" s="55"/>
      <c r="N444" s="55"/>
    </row>
    <row r="445" ht="14.25" customHeight="1">
      <c r="C445" s="55"/>
      <c r="N445" s="55"/>
    </row>
    <row r="446" ht="14.25" customHeight="1">
      <c r="C446" s="55"/>
      <c r="N446" s="55"/>
    </row>
    <row r="447" ht="14.25" customHeight="1">
      <c r="C447" s="55"/>
      <c r="N447" s="55"/>
    </row>
    <row r="448" ht="14.25" customHeight="1">
      <c r="C448" s="55"/>
      <c r="N448" s="55"/>
    </row>
    <row r="449" ht="14.25" customHeight="1">
      <c r="C449" s="55"/>
      <c r="N449" s="55"/>
    </row>
    <row r="450" ht="14.25" customHeight="1">
      <c r="C450" s="55"/>
      <c r="N450" s="55"/>
    </row>
    <row r="451" ht="14.25" customHeight="1">
      <c r="C451" s="55"/>
      <c r="N451" s="55"/>
    </row>
    <row r="452" ht="14.25" customHeight="1">
      <c r="C452" s="55"/>
      <c r="N452" s="55"/>
    </row>
    <row r="453" ht="14.25" customHeight="1">
      <c r="C453" s="55"/>
      <c r="N453" s="55"/>
    </row>
    <row r="454" ht="14.25" customHeight="1">
      <c r="C454" s="55"/>
      <c r="N454" s="55"/>
    </row>
    <row r="455" ht="14.25" customHeight="1">
      <c r="C455" s="55"/>
      <c r="N455" s="55"/>
    </row>
    <row r="456" ht="14.25" customHeight="1">
      <c r="C456" s="55"/>
      <c r="N456" s="55"/>
    </row>
    <row r="457" ht="14.25" customHeight="1">
      <c r="C457" s="55"/>
      <c r="N457" s="55"/>
    </row>
    <row r="458" ht="14.25" customHeight="1">
      <c r="C458" s="55"/>
      <c r="N458" s="55"/>
    </row>
    <row r="459" ht="14.25" customHeight="1">
      <c r="C459" s="55"/>
      <c r="N459" s="55"/>
    </row>
    <row r="460" ht="14.25" customHeight="1">
      <c r="C460" s="55"/>
      <c r="N460" s="55"/>
    </row>
    <row r="461" ht="14.25" customHeight="1">
      <c r="C461" s="55"/>
      <c r="N461" s="55"/>
    </row>
    <row r="462" ht="14.25" customHeight="1">
      <c r="C462" s="55"/>
      <c r="N462" s="55"/>
    </row>
    <row r="463" ht="14.25" customHeight="1">
      <c r="C463" s="55"/>
      <c r="N463" s="55"/>
    </row>
    <row r="464" ht="14.25" customHeight="1">
      <c r="C464" s="55"/>
      <c r="N464" s="55"/>
    </row>
    <row r="465" ht="14.25" customHeight="1">
      <c r="C465" s="55"/>
      <c r="N465" s="55"/>
    </row>
    <row r="466" ht="14.25" customHeight="1">
      <c r="C466" s="55"/>
      <c r="N466" s="55"/>
    </row>
    <row r="467" ht="14.25" customHeight="1">
      <c r="C467" s="55"/>
      <c r="N467" s="55"/>
    </row>
    <row r="468" ht="14.25" customHeight="1">
      <c r="C468" s="55"/>
      <c r="N468" s="55"/>
    </row>
    <row r="469" ht="14.25" customHeight="1">
      <c r="C469" s="55"/>
      <c r="N469" s="55"/>
    </row>
    <row r="470" ht="14.25" customHeight="1">
      <c r="C470" s="55"/>
      <c r="N470" s="55"/>
    </row>
    <row r="471" ht="14.25" customHeight="1">
      <c r="C471" s="55"/>
      <c r="N471" s="55"/>
    </row>
    <row r="472" ht="14.25" customHeight="1">
      <c r="C472" s="55"/>
      <c r="N472" s="55"/>
    </row>
    <row r="473" ht="14.25" customHeight="1">
      <c r="C473" s="55"/>
      <c r="N473" s="55"/>
    </row>
    <row r="474" ht="14.25" customHeight="1">
      <c r="C474" s="55"/>
      <c r="N474" s="55"/>
    </row>
    <row r="475" ht="14.25" customHeight="1">
      <c r="C475" s="55"/>
      <c r="N475" s="55"/>
    </row>
    <row r="476" ht="14.25" customHeight="1">
      <c r="C476" s="55"/>
      <c r="N476" s="55"/>
    </row>
    <row r="477" ht="14.25" customHeight="1">
      <c r="C477" s="55"/>
      <c r="N477" s="55"/>
    </row>
    <row r="478" ht="14.25" customHeight="1">
      <c r="C478" s="55"/>
      <c r="N478" s="55"/>
    </row>
    <row r="479" ht="14.25" customHeight="1">
      <c r="C479" s="55"/>
      <c r="N479" s="55"/>
    </row>
    <row r="480" ht="14.25" customHeight="1">
      <c r="C480" s="55"/>
      <c r="N480" s="55"/>
    </row>
    <row r="481" ht="14.25" customHeight="1">
      <c r="C481" s="55"/>
      <c r="N481" s="55"/>
    </row>
    <row r="482" ht="14.25" customHeight="1">
      <c r="C482" s="55"/>
      <c r="N482" s="55"/>
    </row>
    <row r="483" ht="14.25" customHeight="1">
      <c r="C483" s="55"/>
      <c r="N483" s="55"/>
    </row>
    <row r="484" ht="14.25" customHeight="1">
      <c r="C484" s="55"/>
      <c r="N484" s="55"/>
    </row>
    <row r="485" ht="14.25" customHeight="1">
      <c r="C485" s="55"/>
      <c r="N485" s="55"/>
    </row>
    <row r="486" ht="14.25" customHeight="1">
      <c r="C486" s="55"/>
      <c r="N486" s="55"/>
    </row>
    <row r="487" ht="14.25" customHeight="1">
      <c r="C487" s="55"/>
      <c r="N487" s="55"/>
    </row>
    <row r="488" ht="14.25" customHeight="1">
      <c r="C488" s="55"/>
      <c r="N488" s="55"/>
    </row>
    <row r="489" ht="14.25" customHeight="1">
      <c r="C489" s="55"/>
      <c r="N489" s="55"/>
    </row>
    <row r="490" ht="14.25" customHeight="1">
      <c r="C490" s="55"/>
      <c r="N490" s="55"/>
    </row>
    <row r="491" ht="14.25" customHeight="1">
      <c r="C491" s="55"/>
      <c r="N491" s="55"/>
    </row>
    <row r="492" ht="14.25" customHeight="1">
      <c r="C492" s="55"/>
      <c r="N492" s="55"/>
    </row>
    <row r="493" ht="14.25" customHeight="1">
      <c r="C493" s="55"/>
      <c r="N493" s="55"/>
    </row>
    <row r="494" ht="14.25" customHeight="1">
      <c r="C494" s="55"/>
      <c r="N494" s="55"/>
    </row>
    <row r="495" ht="14.25" customHeight="1">
      <c r="C495" s="55"/>
      <c r="N495" s="55"/>
    </row>
    <row r="496" ht="14.25" customHeight="1">
      <c r="C496" s="55"/>
      <c r="N496" s="55"/>
    </row>
    <row r="497" ht="14.25" customHeight="1">
      <c r="C497" s="55"/>
      <c r="N497" s="55"/>
    </row>
    <row r="498" ht="14.25" customHeight="1">
      <c r="C498" s="55"/>
      <c r="N498" s="55"/>
    </row>
    <row r="499" ht="14.25" customHeight="1">
      <c r="C499" s="55"/>
      <c r="N499" s="55"/>
    </row>
    <row r="500" ht="14.25" customHeight="1">
      <c r="C500" s="55"/>
      <c r="N500" s="55"/>
    </row>
    <row r="501" ht="14.25" customHeight="1">
      <c r="C501" s="55"/>
      <c r="N501" s="55"/>
    </row>
    <row r="502" ht="14.25" customHeight="1">
      <c r="C502" s="55"/>
      <c r="N502" s="55"/>
    </row>
    <row r="503" ht="14.25" customHeight="1">
      <c r="C503" s="55"/>
      <c r="N503" s="55"/>
    </row>
    <row r="504" ht="14.25" customHeight="1">
      <c r="C504" s="55"/>
      <c r="N504" s="55"/>
    </row>
    <row r="505" ht="14.25" customHeight="1">
      <c r="C505" s="55"/>
      <c r="N505" s="55"/>
    </row>
    <row r="506" ht="14.25" customHeight="1">
      <c r="C506" s="55"/>
      <c r="N506" s="55"/>
    </row>
    <row r="507" ht="14.25" customHeight="1">
      <c r="C507" s="55"/>
      <c r="N507" s="55"/>
    </row>
    <row r="508" ht="14.25" customHeight="1">
      <c r="C508" s="55"/>
      <c r="N508" s="55"/>
    </row>
    <row r="509" ht="14.25" customHeight="1">
      <c r="C509" s="55"/>
      <c r="N509" s="55"/>
    </row>
    <row r="510" ht="14.25" customHeight="1">
      <c r="C510" s="55"/>
      <c r="N510" s="55"/>
    </row>
    <row r="511" ht="14.25" customHeight="1">
      <c r="C511" s="55"/>
      <c r="N511" s="55"/>
    </row>
    <row r="512" ht="14.25" customHeight="1">
      <c r="C512" s="55"/>
      <c r="N512" s="55"/>
    </row>
    <row r="513" ht="14.25" customHeight="1">
      <c r="C513" s="55"/>
      <c r="N513" s="55"/>
    </row>
    <row r="514" ht="14.25" customHeight="1">
      <c r="C514" s="55"/>
      <c r="N514" s="55"/>
    </row>
    <row r="515" ht="14.25" customHeight="1">
      <c r="C515" s="55"/>
      <c r="N515" s="55"/>
    </row>
    <row r="516" ht="14.25" customHeight="1">
      <c r="C516" s="55"/>
      <c r="N516" s="55"/>
    </row>
    <row r="517" ht="14.25" customHeight="1">
      <c r="C517" s="55"/>
      <c r="N517" s="55"/>
    </row>
    <row r="518" ht="14.25" customHeight="1">
      <c r="C518" s="55"/>
      <c r="N518" s="55"/>
    </row>
    <row r="519" ht="14.25" customHeight="1">
      <c r="C519" s="55"/>
      <c r="N519" s="55"/>
    </row>
    <row r="520" ht="14.25" customHeight="1">
      <c r="C520" s="55"/>
      <c r="N520" s="55"/>
    </row>
    <row r="521" ht="14.25" customHeight="1">
      <c r="C521" s="55"/>
      <c r="N521" s="55"/>
    </row>
    <row r="522" ht="14.25" customHeight="1">
      <c r="C522" s="55"/>
      <c r="N522" s="55"/>
    </row>
    <row r="523" ht="14.25" customHeight="1">
      <c r="C523" s="55"/>
      <c r="N523" s="55"/>
    </row>
    <row r="524" ht="14.25" customHeight="1">
      <c r="C524" s="55"/>
      <c r="N524" s="55"/>
    </row>
    <row r="525" ht="14.25" customHeight="1">
      <c r="C525" s="55"/>
      <c r="N525" s="55"/>
    </row>
    <row r="526" ht="14.25" customHeight="1">
      <c r="C526" s="55"/>
      <c r="N526" s="55"/>
    </row>
    <row r="527" ht="14.25" customHeight="1">
      <c r="C527" s="55"/>
      <c r="N527" s="55"/>
    </row>
    <row r="528" ht="14.25" customHeight="1">
      <c r="C528" s="55"/>
      <c r="N528" s="55"/>
    </row>
    <row r="529" ht="14.25" customHeight="1">
      <c r="C529" s="55"/>
      <c r="N529" s="55"/>
    </row>
    <row r="530" ht="14.25" customHeight="1">
      <c r="C530" s="55"/>
      <c r="N530" s="55"/>
    </row>
    <row r="531" ht="14.25" customHeight="1">
      <c r="C531" s="55"/>
      <c r="N531" s="55"/>
    </row>
    <row r="532" ht="14.25" customHeight="1">
      <c r="C532" s="55"/>
      <c r="N532" s="55"/>
    </row>
    <row r="533" ht="14.25" customHeight="1">
      <c r="C533" s="55"/>
      <c r="N533" s="55"/>
    </row>
    <row r="534" ht="14.25" customHeight="1">
      <c r="C534" s="55"/>
      <c r="N534" s="55"/>
    </row>
    <row r="535" ht="14.25" customHeight="1">
      <c r="C535" s="55"/>
      <c r="N535" s="55"/>
    </row>
    <row r="536" ht="14.25" customHeight="1">
      <c r="C536" s="55"/>
      <c r="N536" s="55"/>
    </row>
    <row r="537" ht="14.25" customHeight="1">
      <c r="C537" s="55"/>
      <c r="N537" s="55"/>
    </row>
    <row r="538" ht="14.25" customHeight="1">
      <c r="C538" s="55"/>
      <c r="N538" s="55"/>
    </row>
    <row r="539" ht="14.25" customHeight="1">
      <c r="C539" s="55"/>
      <c r="N539" s="55"/>
    </row>
    <row r="540" ht="14.25" customHeight="1">
      <c r="C540" s="55"/>
      <c r="N540" s="55"/>
    </row>
    <row r="541" ht="14.25" customHeight="1">
      <c r="C541" s="55"/>
      <c r="N541" s="55"/>
    </row>
    <row r="542" ht="14.25" customHeight="1">
      <c r="C542" s="55"/>
      <c r="N542" s="55"/>
    </row>
    <row r="543" ht="14.25" customHeight="1">
      <c r="C543" s="55"/>
      <c r="N543" s="55"/>
    </row>
    <row r="544" ht="14.25" customHeight="1">
      <c r="C544" s="55"/>
      <c r="N544" s="55"/>
    </row>
    <row r="545" ht="14.25" customHeight="1">
      <c r="C545" s="55"/>
      <c r="N545" s="55"/>
    </row>
    <row r="546" ht="14.25" customHeight="1">
      <c r="C546" s="55"/>
      <c r="N546" s="55"/>
    </row>
    <row r="547" ht="14.25" customHeight="1">
      <c r="C547" s="55"/>
      <c r="N547" s="55"/>
    </row>
    <row r="548" ht="14.25" customHeight="1">
      <c r="C548" s="55"/>
      <c r="N548" s="55"/>
    </row>
    <row r="549" ht="14.25" customHeight="1">
      <c r="C549" s="55"/>
      <c r="N549" s="55"/>
    </row>
    <row r="550" ht="14.25" customHeight="1">
      <c r="C550" s="55"/>
      <c r="N550" s="55"/>
    </row>
    <row r="551" ht="14.25" customHeight="1">
      <c r="C551" s="55"/>
      <c r="N551" s="55"/>
    </row>
    <row r="552" ht="14.25" customHeight="1">
      <c r="C552" s="55"/>
      <c r="N552" s="55"/>
    </row>
    <row r="553" ht="14.25" customHeight="1">
      <c r="C553" s="55"/>
      <c r="N553" s="55"/>
    </row>
    <row r="554" ht="14.25" customHeight="1">
      <c r="C554" s="55"/>
      <c r="N554" s="55"/>
    </row>
    <row r="555" ht="14.25" customHeight="1">
      <c r="C555" s="55"/>
      <c r="N555" s="55"/>
    </row>
    <row r="556" ht="14.25" customHeight="1">
      <c r="C556" s="55"/>
      <c r="N556" s="55"/>
    </row>
    <row r="557" ht="14.25" customHeight="1">
      <c r="C557" s="55"/>
      <c r="N557" s="55"/>
    </row>
    <row r="558" ht="14.25" customHeight="1">
      <c r="C558" s="55"/>
      <c r="N558" s="55"/>
    </row>
    <row r="559" ht="14.25" customHeight="1">
      <c r="C559" s="55"/>
      <c r="N559" s="55"/>
    </row>
    <row r="560" ht="14.25" customHeight="1">
      <c r="C560" s="55"/>
      <c r="N560" s="55"/>
    </row>
    <row r="561" ht="14.25" customHeight="1">
      <c r="C561" s="55"/>
      <c r="N561" s="55"/>
    </row>
    <row r="562" ht="14.25" customHeight="1">
      <c r="C562" s="55"/>
      <c r="N562" s="55"/>
    </row>
    <row r="563" ht="14.25" customHeight="1">
      <c r="C563" s="55"/>
      <c r="N563" s="55"/>
    </row>
    <row r="564" ht="14.25" customHeight="1">
      <c r="C564" s="55"/>
      <c r="N564" s="55"/>
    </row>
    <row r="565" ht="14.25" customHeight="1">
      <c r="C565" s="55"/>
      <c r="N565" s="55"/>
    </row>
    <row r="566" ht="14.25" customHeight="1">
      <c r="C566" s="55"/>
      <c r="N566" s="55"/>
    </row>
    <row r="567" ht="14.25" customHeight="1">
      <c r="C567" s="55"/>
      <c r="N567" s="55"/>
    </row>
    <row r="568" ht="14.25" customHeight="1">
      <c r="C568" s="55"/>
      <c r="N568" s="55"/>
    </row>
    <row r="569" ht="14.25" customHeight="1">
      <c r="C569" s="55"/>
      <c r="N569" s="55"/>
    </row>
    <row r="570" ht="14.25" customHeight="1">
      <c r="C570" s="55"/>
      <c r="N570" s="55"/>
    </row>
    <row r="571" ht="14.25" customHeight="1">
      <c r="C571" s="55"/>
      <c r="N571" s="55"/>
    </row>
    <row r="572" ht="14.25" customHeight="1">
      <c r="C572" s="55"/>
      <c r="N572" s="55"/>
    </row>
    <row r="573" ht="14.25" customHeight="1">
      <c r="C573" s="55"/>
      <c r="N573" s="55"/>
    </row>
    <row r="574" ht="14.25" customHeight="1">
      <c r="C574" s="55"/>
      <c r="N574" s="55"/>
    </row>
    <row r="575" ht="14.25" customHeight="1">
      <c r="C575" s="55"/>
      <c r="N575" s="55"/>
    </row>
    <row r="576" ht="14.25" customHeight="1">
      <c r="C576" s="55"/>
      <c r="N576" s="55"/>
    </row>
    <row r="577" ht="14.25" customHeight="1">
      <c r="C577" s="55"/>
      <c r="N577" s="55"/>
    </row>
    <row r="578" ht="14.25" customHeight="1">
      <c r="C578" s="55"/>
      <c r="N578" s="55"/>
    </row>
    <row r="579" ht="14.25" customHeight="1">
      <c r="C579" s="55"/>
      <c r="N579" s="55"/>
    </row>
    <row r="580" ht="14.25" customHeight="1">
      <c r="C580" s="55"/>
      <c r="N580" s="55"/>
    </row>
    <row r="581" ht="14.25" customHeight="1">
      <c r="C581" s="55"/>
      <c r="N581" s="55"/>
    </row>
    <row r="582" ht="14.25" customHeight="1">
      <c r="C582" s="55"/>
      <c r="N582" s="55"/>
    </row>
    <row r="583" ht="14.25" customHeight="1">
      <c r="C583" s="55"/>
      <c r="N583" s="55"/>
    </row>
    <row r="584" ht="14.25" customHeight="1">
      <c r="C584" s="55"/>
      <c r="N584" s="55"/>
    </row>
    <row r="585" ht="14.25" customHeight="1">
      <c r="C585" s="55"/>
      <c r="N585" s="55"/>
    </row>
    <row r="586" ht="14.25" customHeight="1">
      <c r="C586" s="55"/>
      <c r="N586" s="55"/>
    </row>
    <row r="587" ht="14.25" customHeight="1">
      <c r="C587" s="55"/>
      <c r="N587" s="55"/>
    </row>
    <row r="588" ht="14.25" customHeight="1">
      <c r="C588" s="55"/>
      <c r="N588" s="55"/>
    </row>
    <row r="589" ht="14.25" customHeight="1">
      <c r="C589" s="55"/>
      <c r="N589" s="55"/>
    </row>
    <row r="590" ht="14.25" customHeight="1">
      <c r="C590" s="55"/>
      <c r="N590" s="55"/>
    </row>
    <row r="591" ht="14.25" customHeight="1">
      <c r="C591" s="55"/>
      <c r="N591" s="55"/>
    </row>
    <row r="592" ht="14.25" customHeight="1">
      <c r="C592" s="55"/>
      <c r="N592" s="55"/>
    </row>
    <row r="593" ht="14.25" customHeight="1">
      <c r="C593" s="55"/>
      <c r="N593" s="55"/>
    </row>
    <row r="594" ht="14.25" customHeight="1">
      <c r="C594" s="55"/>
      <c r="N594" s="55"/>
    </row>
    <row r="595" ht="14.25" customHeight="1">
      <c r="C595" s="55"/>
      <c r="N595" s="55"/>
    </row>
    <row r="596" ht="14.25" customHeight="1">
      <c r="C596" s="55"/>
      <c r="N596" s="55"/>
    </row>
    <row r="597" ht="14.25" customHeight="1">
      <c r="C597" s="55"/>
      <c r="N597" s="55"/>
    </row>
    <row r="598" ht="14.25" customHeight="1">
      <c r="C598" s="55"/>
      <c r="N598" s="55"/>
    </row>
    <row r="599" ht="14.25" customHeight="1">
      <c r="C599" s="55"/>
      <c r="N599" s="55"/>
    </row>
    <row r="600" ht="14.25" customHeight="1">
      <c r="C600" s="55"/>
      <c r="N600" s="55"/>
    </row>
    <row r="601" ht="14.25" customHeight="1">
      <c r="C601" s="55"/>
      <c r="N601" s="55"/>
    </row>
    <row r="602" ht="14.25" customHeight="1">
      <c r="C602" s="55"/>
      <c r="N602" s="55"/>
    </row>
    <row r="603" ht="14.25" customHeight="1">
      <c r="C603" s="55"/>
      <c r="N603" s="55"/>
    </row>
    <row r="604" ht="14.25" customHeight="1">
      <c r="C604" s="55"/>
      <c r="N604" s="55"/>
    </row>
    <row r="605" ht="14.25" customHeight="1">
      <c r="C605" s="55"/>
      <c r="N605" s="55"/>
    </row>
    <row r="606" ht="14.25" customHeight="1">
      <c r="C606" s="55"/>
      <c r="N606" s="55"/>
    </row>
    <row r="607" ht="14.25" customHeight="1">
      <c r="C607" s="55"/>
      <c r="N607" s="55"/>
    </row>
    <row r="608" ht="14.25" customHeight="1">
      <c r="C608" s="55"/>
      <c r="N608" s="55"/>
    </row>
    <row r="609" ht="14.25" customHeight="1">
      <c r="C609" s="55"/>
      <c r="N609" s="55"/>
    </row>
    <row r="610" ht="14.25" customHeight="1">
      <c r="C610" s="55"/>
      <c r="N610" s="55"/>
    </row>
    <row r="611" ht="14.25" customHeight="1">
      <c r="C611" s="55"/>
      <c r="N611" s="55"/>
    </row>
    <row r="612" ht="14.25" customHeight="1">
      <c r="C612" s="55"/>
      <c r="N612" s="55"/>
    </row>
    <row r="613" ht="14.25" customHeight="1">
      <c r="C613" s="55"/>
      <c r="N613" s="55"/>
    </row>
    <row r="614" ht="14.25" customHeight="1">
      <c r="C614" s="55"/>
      <c r="N614" s="55"/>
    </row>
    <row r="615" ht="14.25" customHeight="1">
      <c r="C615" s="55"/>
      <c r="N615" s="55"/>
    </row>
    <row r="616" ht="14.25" customHeight="1">
      <c r="C616" s="55"/>
      <c r="N616" s="55"/>
    </row>
    <row r="617" ht="14.25" customHeight="1">
      <c r="C617" s="55"/>
      <c r="N617" s="55"/>
    </row>
    <row r="618" ht="14.25" customHeight="1">
      <c r="C618" s="55"/>
      <c r="N618" s="55"/>
    </row>
    <row r="619" ht="14.25" customHeight="1">
      <c r="C619" s="55"/>
      <c r="N619" s="55"/>
    </row>
    <row r="620" ht="14.25" customHeight="1">
      <c r="C620" s="55"/>
      <c r="N620" s="55"/>
    </row>
    <row r="621" ht="14.25" customHeight="1">
      <c r="C621" s="55"/>
      <c r="N621" s="55"/>
    </row>
    <row r="622" ht="14.25" customHeight="1">
      <c r="C622" s="55"/>
      <c r="N622" s="55"/>
    </row>
    <row r="623" ht="14.25" customHeight="1">
      <c r="C623" s="55"/>
      <c r="N623" s="55"/>
    </row>
    <row r="624" ht="14.25" customHeight="1">
      <c r="C624" s="55"/>
      <c r="N624" s="55"/>
    </row>
    <row r="625" ht="14.25" customHeight="1">
      <c r="C625" s="55"/>
      <c r="N625" s="55"/>
    </row>
    <row r="626" ht="14.25" customHeight="1">
      <c r="C626" s="55"/>
      <c r="N626" s="55"/>
    </row>
    <row r="627" ht="14.25" customHeight="1">
      <c r="C627" s="55"/>
      <c r="N627" s="55"/>
    </row>
    <row r="628" ht="14.25" customHeight="1">
      <c r="C628" s="55"/>
      <c r="N628" s="55"/>
    </row>
    <row r="629" ht="14.25" customHeight="1">
      <c r="C629" s="55"/>
      <c r="N629" s="55"/>
    </row>
    <row r="630" ht="14.25" customHeight="1">
      <c r="C630" s="55"/>
      <c r="N630" s="55"/>
    </row>
    <row r="631" ht="14.25" customHeight="1">
      <c r="C631" s="55"/>
      <c r="N631" s="55"/>
    </row>
    <row r="632" ht="14.25" customHeight="1">
      <c r="C632" s="55"/>
      <c r="N632" s="55"/>
    </row>
    <row r="633" ht="14.25" customHeight="1">
      <c r="C633" s="55"/>
      <c r="N633" s="55"/>
    </row>
    <row r="634" ht="14.25" customHeight="1">
      <c r="C634" s="55"/>
      <c r="N634" s="55"/>
    </row>
    <row r="635" ht="14.25" customHeight="1">
      <c r="C635" s="55"/>
      <c r="N635" s="55"/>
    </row>
    <row r="636" ht="14.25" customHeight="1">
      <c r="C636" s="55"/>
      <c r="N636" s="55"/>
    </row>
    <row r="637" ht="14.25" customHeight="1">
      <c r="C637" s="55"/>
      <c r="N637" s="55"/>
    </row>
    <row r="638" ht="14.25" customHeight="1">
      <c r="C638" s="55"/>
      <c r="N638" s="55"/>
    </row>
    <row r="639" ht="14.25" customHeight="1">
      <c r="C639" s="55"/>
      <c r="N639" s="55"/>
    </row>
    <row r="640" ht="14.25" customHeight="1">
      <c r="C640" s="55"/>
      <c r="N640" s="55"/>
    </row>
    <row r="641" ht="14.25" customHeight="1">
      <c r="C641" s="55"/>
      <c r="N641" s="55"/>
    </row>
    <row r="642" ht="14.25" customHeight="1">
      <c r="C642" s="55"/>
      <c r="N642" s="55"/>
    </row>
    <row r="643" ht="14.25" customHeight="1">
      <c r="C643" s="55"/>
      <c r="N643" s="55"/>
    </row>
    <row r="644" ht="14.25" customHeight="1">
      <c r="C644" s="55"/>
      <c r="N644" s="55"/>
    </row>
    <row r="645" ht="14.25" customHeight="1">
      <c r="C645" s="55"/>
      <c r="N645" s="55"/>
    </row>
    <row r="646" ht="14.25" customHeight="1">
      <c r="C646" s="55"/>
      <c r="N646" s="55"/>
    </row>
    <row r="647" ht="14.25" customHeight="1">
      <c r="C647" s="55"/>
      <c r="N647" s="55"/>
    </row>
    <row r="648" ht="14.25" customHeight="1">
      <c r="C648" s="55"/>
      <c r="N648" s="55"/>
    </row>
    <row r="649" ht="14.25" customHeight="1">
      <c r="C649" s="55"/>
      <c r="N649" s="55"/>
    </row>
    <row r="650" ht="14.25" customHeight="1">
      <c r="C650" s="55"/>
      <c r="N650" s="55"/>
    </row>
    <row r="651" ht="14.25" customHeight="1">
      <c r="C651" s="55"/>
      <c r="N651" s="55"/>
    </row>
    <row r="652" ht="14.25" customHeight="1">
      <c r="C652" s="55"/>
      <c r="N652" s="55"/>
    </row>
    <row r="653" ht="14.25" customHeight="1">
      <c r="C653" s="55"/>
      <c r="N653" s="55"/>
    </row>
    <row r="654" ht="14.25" customHeight="1">
      <c r="C654" s="55"/>
      <c r="N654" s="55"/>
    </row>
    <row r="655" ht="14.25" customHeight="1">
      <c r="C655" s="55"/>
      <c r="N655" s="55"/>
    </row>
    <row r="656" ht="14.25" customHeight="1">
      <c r="C656" s="55"/>
      <c r="N656" s="55"/>
    </row>
    <row r="657" ht="14.25" customHeight="1">
      <c r="C657" s="55"/>
      <c r="N657" s="55"/>
    </row>
    <row r="658" ht="14.25" customHeight="1">
      <c r="C658" s="55"/>
      <c r="N658" s="55"/>
    </row>
    <row r="659" ht="14.25" customHeight="1">
      <c r="C659" s="55"/>
      <c r="N659" s="55"/>
    </row>
    <row r="660" ht="14.25" customHeight="1">
      <c r="C660" s="55"/>
      <c r="N660" s="55"/>
    </row>
    <row r="661" ht="14.25" customHeight="1">
      <c r="C661" s="55"/>
      <c r="N661" s="55"/>
    </row>
    <row r="662" ht="14.25" customHeight="1">
      <c r="C662" s="55"/>
      <c r="N662" s="55"/>
    </row>
    <row r="663" ht="14.25" customHeight="1">
      <c r="C663" s="55"/>
      <c r="N663" s="55"/>
    </row>
    <row r="664" ht="14.25" customHeight="1">
      <c r="C664" s="55"/>
      <c r="N664" s="55"/>
    </row>
    <row r="665" ht="14.25" customHeight="1">
      <c r="C665" s="55"/>
      <c r="N665" s="55"/>
    </row>
    <row r="666" ht="14.25" customHeight="1">
      <c r="C666" s="55"/>
      <c r="N666" s="55"/>
    </row>
    <row r="667" ht="14.25" customHeight="1">
      <c r="C667" s="55"/>
      <c r="N667" s="55"/>
    </row>
    <row r="668" ht="14.25" customHeight="1">
      <c r="C668" s="55"/>
      <c r="N668" s="55"/>
    </row>
    <row r="669" ht="14.25" customHeight="1">
      <c r="C669" s="55"/>
      <c r="N669" s="55"/>
    </row>
    <row r="670" ht="14.25" customHeight="1">
      <c r="C670" s="55"/>
      <c r="N670" s="55"/>
    </row>
    <row r="671" ht="14.25" customHeight="1">
      <c r="C671" s="55"/>
      <c r="N671" s="55"/>
    </row>
    <row r="672" ht="14.25" customHeight="1">
      <c r="C672" s="55"/>
      <c r="N672" s="55"/>
    </row>
    <row r="673" ht="14.25" customHeight="1">
      <c r="C673" s="55"/>
      <c r="N673" s="55"/>
    </row>
    <row r="674" ht="14.25" customHeight="1">
      <c r="C674" s="55"/>
      <c r="N674" s="55"/>
    </row>
    <row r="675" ht="14.25" customHeight="1">
      <c r="C675" s="55"/>
      <c r="N675" s="55"/>
    </row>
    <row r="676" ht="14.25" customHeight="1">
      <c r="C676" s="55"/>
      <c r="N676" s="55"/>
    </row>
    <row r="677" ht="14.25" customHeight="1">
      <c r="C677" s="55"/>
      <c r="N677" s="55"/>
    </row>
    <row r="678" ht="14.25" customHeight="1">
      <c r="C678" s="55"/>
      <c r="N678" s="55"/>
    </row>
    <row r="679" ht="14.25" customHeight="1">
      <c r="C679" s="55"/>
      <c r="N679" s="55"/>
    </row>
    <row r="680" ht="14.25" customHeight="1">
      <c r="C680" s="55"/>
      <c r="N680" s="55"/>
    </row>
    <row r="681" ht="14.25" customHeight="1">
      <c r="C681" s="55"/>
      <c r="N681" s="55"/>
    </row>
    <row r="682" ht="14.25" customHeight="1">
      <c r="C682" s="55"/>
      <c r="N682" s="55"/>
    </row>
    <row r="683" ht="14.25" customHeight="1">
      <c r="C683" s="55"/>
      <c r="N683" s="55"/>
    </row>
    <row r="684" ht="14.25" customHeight="1">
      <c r="C684" s="55"/>
      <c r="N684" s="55"/>
    </row>
    <row r="685" ht="14.25" customHeight="1">
      <c r="C685" s="55"/>
      <c r="N685" s="55"/>
    </row>
    <row r="686" ht="14.25" customHeight="1">
      <c r="C686" s="55"/>
      <c r="N686" s="55"/>
    </row>
    <row r="687" ht="14.25" customHeight="1">
      <c r="C687" s="55"/>
      <c r="N687" s="55"/>
    </row>
    <row r="688" ht="14.25" customHeight="1">
      <c r="C688" s="55"/>
      <c r="N688" s="55"/>
    </row>
    <row r="689" ht="14.25" customHeight="1">
      <c r="C689" s="55"/>
      <c r="N689" s="55"/>
    </row>
    <row r="690" ht="14.25" customHeight="1">
      <c r="C690" s="55"/>
      <c r="N690" s="55"/>
    </row>
    <row r="691" ht="14.25" customHeight="1">
      <c r="C691" s="55"/>
      <c r="N691" s="55"/>
    </row>
    <row r="692" ht="14.25" customHeight="1">
      <c r="C692" s="55"/>
      <c r="N692" s="55"/>
    </row>
    <row r="693" ht="14.25" customHeight="1">
      <c r="C693" s="55"/>
      <c r="N693" s="55"/>
    </row>
    <row r="694" ht="14.25" customHeight="1">
      <c r="C694" s="55"/>
      <c r="N694" s="55"/>
    </row>
    <row r="695" ht="14.25" customHeight="1">
      <c r="C695" s="55"/>
      <c r="N695" s="55"/>
    </row>
    <row r="696" ht="14.25" customHeight="1">
      <c r="C696" s="55"/>
      <c r="N696" s="55"/>
    </row>
    <row r="697" ht="14.25" customHeight="1">
      <c r="C697" s="55"/>
      <c r="N697" s="55"/>
    </row>
    <row r="698" ht="14.25" customHeight="1">
      <c r="C698" s="55"/>
      <c r="N698" s="55"/>
    </row>
    <row r="699" ht="14.25" customHeight="1">
      <c r="C699" s="55"/>
      <c r="N699" s="55"/>
    </row>
    <row r="700" ht="14.25" customHeight="1">
      <c r="C700" s="55"/>
      <c r="N700" s="55"/>
    </row>
    <row r="701" ht="14.25" customHeight="1">
      <c r="C701" s="55"/>
      <c r="N701" s="55"/>
    </row>
    <row r="702" ht="14.25" customHeight="1">
      <c r="C702" s="55"/>
      <c r="N702" s="55"/>
    </row>
    <row r="703" ht="14.25" customHeight="1">
      <c r="C703" s="55"/>
      <c r="N703" s="55"/>
    </row>
    <row r="704" ht="14.25" customHeight="1">
      <c r="C704" s="55"/>
      <c r="N704" s="55"/>
    </row>
    <row r="705" ht="14.25" customHeight="1">
      <c r="C705" s="55"/>
      <c r="N705" s="55"/>
    </row>
    <row r="706" ht="14.25" customHeight="1">
      <c r="C706" s="55"/>
      <c r="N706" s="55"/>
    </row>
    <row r="707" ht="14.25" customHeight="1">
      <c r="C707" s="55"/>
      <c r="N707" s="55"/>
    </row>
    <row r="708" ht="14.25" customHeight="1">
      <c r="C708" s="55"/>
      <c r="N708" s="55"/>
    </row>
    <row r="709" ht="14.25" customHeight="1">
      <c r="C709" s="55"/>
      <c r="N709" s="55"/>
    </row>
    <row r="710" ht="14.25" customHeight="1">
      <c r="C710" s="55"/>
      <c r="N710" s="55"/>
    </row>
    <row r="711" ht="14.25" customHeight="1">
      <c r="C711" s="55"/>
      <c r="N711" s="55"/>
    </row>
    <row r="712" ht="14.25" customHeight="1">
      <c r="C712" s="55"/>
      <c r="N712" s="55"/>
    </row>
    <row r="713" ht="14.25" customHeight="1">
      <c r="C713" s="55"/>
      <c r="N713" s="55"/>
    </row>
    <row r="714" ht="14.25" customHeight="1">
      <c r="C714" s="55"/>
      <c r="N714" s="55"/>
    </row>
    <row r="715" ht="14.25" customHeight="1">
      <c r="C715" s="55"/>
      <c r="N715" s="55"/>
    </row>
    <row r="716" ht="14.25" customHeight="1">
      <c r="C716" s="55"/>
      <c r="N716" s="55"/>
    </row>
    <row r="717" ht="14.25" customHeight="1">
      <c r="C717" s="55"/>
      <c r="N717" s="55"/>
    </row>
    <row r="718" ht="14.25" customHeight="1">
      <c r="C718" s="55"/>
      <c r="N718" s="55"/>
    </row>
    <row r="719" ht="14.25" customHeight="1">
      <c r="C719" s="55"/>
      <c r="N719" s="55"/>
    </row>
    <row r="720" ht="14.25" customHeight="1">
      <c r="C720" s="55"/>
      <c r="N720" s="55"/>
    </row>
    <row r="721" ht="14.25" customHeight="1">
      <c r="C721" s="55"/>
      <c r="N721" s="55"/>
    </row>
    <row r="722" ht="14.25" customHeight="1">
      <c r="C722" s="55"/>
      <c r="N722" s="55"/>
    </row>
    <row r="723" ht="14.25" customHeight="1">
      <c r="C723" s="55"/>
      <c r="N723" s="55"/>
    </row>
    <row r="724" ht="14.25" customHeight="1">
      <c r="C724" s="55"/>
      <c r="N724" s="55"/>
    </row>
    <row r="725" ht="14.25" customHeight="1">
      <c r="C725" s="55"/>
      <c r="N725" s="55"/>
    </row>
    <row r="726" ht="14.25" customHeight="1">
      <c r="C726" s="55"/>
      <c r="N726" s="55"/>
    </row>
    <row r="727" ht="14.25" customHeight="1">
      <c r="C727" s="55"/>
      <c r="N727" s="55"/>
    </row>
    <row r="728" ht="14.25" customHeight="1">
      <c r="C728" s="55"/>
      <c r="N728" s="55"/>
    </row>
    <row r="729" ht="14.25" customHeight="1">
      <c r="C729" s="55"/>
      <c r="N729" s="55"/>
    </row>
    <row r="730" ht="14.25" customHeight="1">
      <c r="C730" s="55"/>
      <c r="N730" s="55"/>
    </row>
    <row r="731" ht="14.25" customHeight="1">
      <c r="C731" s="55"/>
      <c r="N731" s="55"/>
    </row>
    <row r="732" ht="14.25" customHeight="1">
      <c r="C732" s="55"/>
      <c r="N732" s="55"/>
    </row>
    <row r="733" ht="14.25" customHeight="1">
      <c r="C733" s="55"/>
      <c r="N733" s="55"/>
    </row>
    <row r="734" ht="14.25" customHeight="1">
      <c r="C734" s="55"/>
      <c r="N734" s="55"/>
    </row>
    <row r="735" ht="14.25" customHeight="1">
      <c r="C735" s="55"/>
      <c r="N735" s="55"/>
    </row>
    <row r="736" ht="14.25" customHeight="1">
      <c r="C736" s="55"/>
      <c r="N736" s="55"/>
    </row>
    <row r="737" ht="14.25" customHeight="1">
      <c r="C737" s="55"/>
      <c r="N737" s="55"/>
    </row>
    <row r="738" ht="14.25" customHeight="1">
      <c r="C738" s="55"/>
      <c r="N738" s="55"/>
    </row>
    <row r="739" ht="14.25" customHeight="1">
      <c r="C739" s="55"/>
      <c r="N739" s="55"/>
    </row>
    <row r="740" ht="14.25" customHeight="1">
      <c r="C740" s="55"/>
      <c r="N740" s="55"/>
    </row>
    <row r="741" ht="14.25" customHeight="1">
      <c r="C741" s="55"/>
      <c r="N741" s="55"/>
    </row>
    <row r="742" ht="14.25" customHeight="1">
      <c r="C742" s="55"/>
      <c r="N742" s="55"/>
    </row>
    <row r="743" ht="14.25" customHeight="1">
      <c r="C743" s="55"/>
      <c r="N743" s="55"/>
    </row>
    <row r="744" ht="14.25" customHeight="1">
      <c r="C744" s="55"/>
      <c r="N744" s="55"/>
    </row>
    <row r="745" ht="14.25" customHeight="1">
      <c r="C745" s="55"/>
      <c r="N745" s="55"/>
    </row>
    <row r="746" ht="14.25" customHeight="1">
      <c r="C746" s="55"/>
      <c r="N746" s="55"/>
    </row>
    <row r="747" ht="14.25" customHeight="1">
      <c r="C747" s="55"/>
      <c r="N747" s="55"/>
    </row>
    <row r="748" ht="14.25" customHeight="1">
      <c r="C748" s="55"/>
      <c r="N748" s="55"/>
    </row>
    <row r="749" ht="14.25" customHeight="1">
      <c r="C749" s="55"/>
      <c r="N749" s="55"/>
    </row>
    <row r="750" ht="14.25" customHeight="1">
      <c r="C750" s="55"/>
      <c r="N750" s="55"/>
    </row>
    <row r="751" ht="14.25" customHeight="1">
      <c r="C751" s="55"/>
      <c r="N751" s="55"/>
    </row>
    <row r="752" ht="14.25" customHeight="1">
      <c r="C752" s="55"/>
      <c r="N752" s="55"/>
    </row>
    <row r="753" ht="14.25" customHeight="1">
      <c r="C753" s="55"/>
      <c r="N753" s="55"/>
    </row>
    <row r="754" ht="14.25" customHeight="1">
      <c r="C754" s="55"/>
      <c r="N754" s="55"/>
    </row>
    <row r="755" ht="14.25" customHeight="1">
      <c r="C755" s="55"/>
      <c r="N755" s="55"/>
    </row>
    <row r="756" ht="14.25" customHeight="1">
      <c r="C756" s="55"/>
      <c r="N756" s="55"/>
    </row>
    <row r="757" ht="14.25" customHeight="1">
      <c r="C757" s="55"/>
      <c r="N757" s="55"/>
    </row>
    <row r="758" ht="14.25" customHeight="1">
      <c r="C758" s="55"/>
      <c r="N758" s="55"/>
    </row>
    <row r="759" ht="14.25" customHeight="1">
      <c r="C759" s="55"/>
      <c r="N759" s="55"/>
    </row>
    <row r="760" ht="14.25" customHeight="1">
      <c r="C760" s="55"/>
      <c r="N760" s="55"/>
    </row>
    <row r="761" ht="14.25" customHeight="1">
      <c r="C761" s="55"/>
      <c r="N761" s="55"/>
    </row>
    <row r="762" ht="14.25" customHeight="1">
      <c r="C762" s="55"/>
      <c r="N762" s="55"/>
    </row>
    <row r="763" ht="14.25" customHeight="1">
      <c r="C763" s="55"/>
      <c r="N763" s="55"/>
    </row>
    <row r="764" ht="14.25" customHeight="1">
      <c r="C764" s="55"/>
      <c r="N764" s="55"/>
    </row>
    <row r="765" ht="14.25" customHeight="1">
      <c r="C765" s="55"/>
      <c r="N765" s="55"/>
    </row>
    <row r="766" ht="14.25" customHeight="1">
      <c r="C766" s="55"/>
      <c r="N766" s="55"/>
    </row>
    <row r="767" ht="14.25" customHeight="1">
      <c r="C767" s="55"/>
      <c r="N767" s="55"/>
    </row>
    <row r="768" ht="14.25" customHeight="1">
      <c r="C768" s="55"/>
      <c r="N768" s="55"/>
    </row>
    <row r="769" ht="14.25" customHeight="1">
      <c r="C769" s="55"/>
      <c r="N769" s="55"/>
    </row>
    <row r="770" ht="14.25" customHeight="1">
      <c r="C770" s="55"/>
      <c r="N770" s="55"/>
    </row>
    <row r="771" ht="14.25" customHeight="1">
      <c r="C771" s="55"/>
      <c r="N771" s="55"/>
    </row>
    <row r="772" ht="14.25" customHeight="1">
      <c r="C772" s="55"/>
      <c r="N772" s="55"/>
    </row>
    <row r="773" ht="14.25" customHeight="1">
      <c r="C773" s="55"/>
      <c r="N773" s="55"/>
    </row>
    <row r="774" ht="14.25" customHeight="1">
      <c r="C774" s="55"/>
      <c r="N774" s="55"/>
    </row>
    <row r="775" ht="14.25" customHeight="1">
      <c r="C775" s="55"/>
      <c r="N775" s="55"/>
    </row>
    <row r="776" ht="14.25" customHeight="1">
      <c r="C776" s="55"/>
      <c r="N776" s="55"/>
    </row>
    <row r="777" ht="14.25" customHeight="1">
      <c r="C777" s="55"/>
      <c r="N777" s="55"/>
    </row>
    <row r="778" ht="14.25" customHeight="1">
      <c r="C778" s="55"/>
      <c r="N778" s="55"/>
    </row>
    <row r="779" ht="14.25" customHeight="1">
      <c r="C779" s="55"/>
      <c r="N779" s="55"/>
    </row>
    <row r="780" ht="14.25" customHeight="1">
      <c r="C780" s="55"/>
      <c r="N780" s="55"/>
    </row>
    <row r="781" ht="14.25" customHeight="1">
      <c r="C781" s="55"/>
      <c r="N781" s="55"/>
    </row>
    <row r="782" ht="14.25" customHeight="1">
      <c r="C782" s="55"/>
      <c r="N782" s="55"/>
    </row>
    <row r="783" ht="14.25" customHeight="1">
      <c r="C783" s="55"/>
      <c r="N783" s="55"/>
    </row>
    <row r="784" ht="14.25" customHeight="1">
      <c r="C784" s="55"/>
      <c r="N784" s="55"/>
    </row>
    <row r="785" ht="14.25" customHeight="1">
      <c r="C785" s="55"/>
      <c r="N785" s="55"/>
    </row>
    <row r="786" ht="14.25" customHeight="1">
      <c r="C786" s="55"/>
      <c r="N786" s="55"/>
    </row>
    <row r="787" ht="14.25" customHeight="1">
      <c r="C787" s="55"/>
      <c r="N787" s="55"/>
    </row>
    <row r="788" ht="14.25" customHeight="1">
      <c r="C788" s="55"/>
      <c r="N788" s="55"/>
    </row>
    <row r="789" ht="14.25" customHeight="1">
      <c r="C789" s="55"/>
      <c r="N789" s="55"/>
    </row>
    <row r="790" ht="14.25" customHeight="1">
      <c r="C790" s="55"/>
      <c r="N790" s="55"/>
    </row>
    <row r="791" ht="14.25" customHeight="1">
      <c r="C791" s="55"/>
      <c r="N791" s="55"/>
    </row>
    <row r="792" ht="14.25" customHeight="1">
      <c r="C792" s="55"/>
      <c r="N792" s="55"/>
    </row>
    <row r="793" ht="14.25" customHeight="1">
      <c r="C793" s="55"/>
      <c r="N793" s="55"/>
    </row>
    <row r="794" ht="14.25" customHeight="1">
      <c r="C794" s="55"/>
      <c r="N794" s="55"/>
    </row>
    <row r="795" ht="14.25" customHeight="1">
      <c r="C795" s="55"/>
      <c r="N795" s="55"/>
    </row>
    <row r="796" ht="14.25" customHeight="1">
      <c r="C796" s="55"/>
      <c r="N796" s="55"/>
    </row>
    <row r="797" ht="14.25" customHeight="1">
      <c r="C797" s="55"/>
      <c r="N797" s="55"/>
    </row>
    <row r="798" ht="14.25" customHeight="1">
      <c r="C798" s="55"/>
      <c r="N798" s="55"/>
    </row>
    <row r="799" ht="14.25" customHeight="1">
      <c r="C799" s="55"/>
      <c r="N799" s="55"/>
    </row>
    <row r="800" ht="14.25" customHeight="1">
      <c r="C800" s="55"/>
      <c r="N800" s="55"/>
    </row>
    <row r="801" ht="14.25" customHeight="1">
      <c r="C801" s="55"/>
      <c r="N801" s="55"/>
    </row>
    <row r="802" ht="14.25" customHeight="1">
      <c r="C802" s="55"/>
      <c r="N802" s="55"/>
    </row>
    <row r="803" ht="14.25" customHeight="1">
      <c r="C803" s="55"/>
      <c r="N803" s="55"/>
    </row>
    <row r="804" ht="14.25" customHeight="1">
      <c r="C804" s="55"/>
      <c r="N804" s="55"/>
    </row>
    <row r="805" ht="14.25" customHeight="1">
      <c r="C805" s="55"/>
      <c r="N805" s="55"/>
    </row>
    <row r="806" ht="14.25" customHeight="1">
      <c r="C806" s="55"/>
      <c r="N806" s="55"/>
    </row>
    <row r="807" ht="14.25" customHeight="1">
      <c r="C807" s="55"/>
      <c r="N807" s="55"/>
    </row>
    <row r="808" ht="14.25" customHeight="1">
      <c r="C808" s="55"/>
      <c r="N808" s="55"/>
    </row>
    <row r="809" ht="14.25" customHeight="1">
      <c r="C809" s="55"/>
      <c r="N809" s="55"/>
    </row>
    <row r="810" ht="14.25" customHeight="1">
      <c r="C810" s="55"/>
      <c r="N810" s="55"/>
    </row>
    <row r="811" ht="14.25" customHeight="1">
      <c r="C811" s="55"/>
      <c r="N811" s="55"/>
    </row>
    <row r="812" ht="14.25" customHeight="1">
      <c r="C812" s="55"/>
      <c r="N812" s="55"/>
    </row>
    <row r="813" ht="14.25" customHeight="1">
      <c r="C813" s="55"/>
      <c r="N813" s="55"/>
    </row>
    <row r="814" ht="14.25" customHeight="1">
      <c r="C814" s="55"/>
      <c r="N814" s="55"/>
    </row>
    <row r="815" ht="14.25" customHeight="1">
      <c r="C815" s="55"/>
      <c r="N815" s="55"/>
    </row>
    <row r="816" ht="14.25" customHeight="1">
      <c r="C816" s="55"/>
      <c r="N816" s="55"/>
    </row>
    <row r="817" ht="14.25" customHeight="1">
      <c r="C817" s="55"/>
      <c r="N817" s="55"/>
    </row>
    <row r="818" ht="14.25" customHeight="1">
      <c r="C818" s="55"/>
      <c r="N818" s="55"/>
    </row>
    <row r="819" ht="14.25" customHeight="1">
      <c r="C819" s="55"/>
      <c r="N819" s="55"/>
    </row>
    <row r="820" ht="14.25" customHeight="1">
      <c r="C820" s="55"/>
      <c r="N820" s="55"/>
    </row>
    <row r="821" ht="14.25" customHeight="1">
      <c r="C821" s="55"/>
      <c r="N821" s="55"/>
    </row>
    <row r="822" ht="14.25" customHeight="1">
      <c r="C822" s="55"/>
      <c r="N822" s="55"/>
    </row>
    <row r="823" ht="14.25" customHeight="1">
      <c r="C823" s="55"/>
      <c r="N823" s="55"/>
    </row>
    <row r="824" ht="14.25" customHeight="1">
      <c r="C824" s="55"/>
      <c r="N824" s="55"/>
    </row>
    <row r="825" ht="14.25" customHeight="1">
      <c r="C825" s="55"/>
      <c r="N825" s="55"/>
    </row>
    <row r="826" ht="14.25" customHeight="1">
      <c r="C826" s="55"/>
      <c r="N826" s="55"/>
    </row>
    <row r="827" ht="14.25" customHeight="1">
      <c r="C827" s="55"/>
      <c r="N827" s="55"/>
    </row>
    <row r="828" ht="14.25" customHeight="1">
      <c r="C828" s="55"/>
      <c r="N828" s="55"/>
    </row>
    <row r="829" ht="14.25" customHeight="1">
      <c r="C829" s="55"/>
      <c r="N829" s="55"/>
    </row>
    <row r="830" ht="14.25" customHeight="1">
      <c r="C830" s="55"/>
      <c r="N830" s="55"/>
    </row>
    <row r="831" ht="14.25" customHeight="1">
      <c r="C831" s="55"/>
      <c r="N831" s="55"/>
    </row>
    <row r="832" ht="14.25" customHeight="1">
      <c r="C832" s="55"/>
      <c r="N832" s="55"/>
    </row>
    <row r="833" ht="14.25" customHeight="1">
      <c r="C833" s="55"/>
      <c r="N833" s="55"/>
    </row>
    <row r="834" ht="14.25" customHeight="1">
      <c r="C834" s="55"/>
      <c r="N834" s="55"/>
    </row>
    <row r="835" ht="14.25" customHeight="1">
      <c r="C835" s="55"/>
      <c r="N835" s="55"/>
    </row>
    <row r="836" ht="14.25" customHeight="1">
      <c r="C836" s="55"/>
      <c r="N836" s="55"/>
    </row>
    <row r="837" ht="14.25" customHeight="1">
      <c r="C837" s="55"/>
      <c r="N837" s="55"/>
    </row>
    <row r="838" ht="14.25" customHeight="1">
      <c r="C838" s="55"/>
      <c r="N838" s="55"/>
    </row>
    <row r="839" ht="14.25" customHeight="1">
      <c r="C839" s="55"/>
      <c r="N839" s="55"/>
    </row>
    <row r="840" ht="14.25" customHeight="1">
      <c r="C840" s="55"/>
      <c r="N840" s="55"/>
    </row>
    <row r="841" ht="14.25" customHeight="1">
      <c r="C841" s="55"/>
      <c r="N841" s="55"/>
    </row>
    <row r="842" ht="14.25" customHeight="1">
      <c r="C842" s="55"/>
      <c r="N842" s="55"/>
    </row>
    <row r="843" ht="14.25" customHeight="1">
      <c r="C843" s="55"/>
      <c r="N843" s="55"/>
    </row>
    <row r="844" ht="14.25" customHeight="1">
      <c r="C844" s="55"/>
      <c r="N844" s="55"/>
    </row>
    <row r="845" ht="14.25" customHeight="1">
      <c r="C845" s="55"/>
      <c r="N845" s="55"/>
    </row>
    <row r="846" ht="14.25" customHeight="1">
      <c r="C846" s="55"/>
      <c r="N846" s="55"/>
    </row>
    <row r="847" ht="14.25" customHeight="1">
      <c r="C847" s="55"/>
      <c r="N847" s="55"/>
    </row>
    <row r="848" ht="14.25" customHeight="1">
      <c r="C848" s="55"/>
      <c r="N848" s="55"/>
    </row>
    <row r="849" ht="14.25" customHeight="1">
      <c r="C849" s="55"/>
      <c r="N849" s="55"/>
    </row>
    <row r="850" ht="14.25" customHeight="1">
      <c r="C850" s="55"/>
      <c r="N850" s="55"/>
    </row>
    <row r="851" ht="14.25" customHeight="1">
      <c r="C851" s="55"/>
      <c r="N851" s="55"/>
    </row>
    <row r="852" ht="14.25" customHeight="1">
      <c r="C852" s="55"/>
      <c r="N852" s="55"/>
    </row>
    <row r="853" ht="14.25" customHeight="1">
      <c r="C853" s="55"/>
      <c r="N853" s="55"/>
    </row>
    <row r="854" ht="14.25" customHeight="1">
      <c r="C854" s="55"/>
      <c r="N854" s="55"/>
    </row>
    <row r="855" ht="14.25" customHeight="1">
      <c r="C855" s="55"/>
      <c r="N855" s="55"/>
    </row>
    <row r="856" ht="14.25" customHeight="1">
      <c r="C856" s="55"/>
      <c r="N856" s="55"/>
    </row>
    <row r="857" ht="14.25" customHeight="1">
      <c r="C857" s="55"/>
      <c r="N857" s="55"/>
    </row>
    <row r="858" ht="14.25" customHeight="1">
      <c r="C858" s="55"/>
      <c r="N858" s="55"/>
    </row>
    <row r="859" ht="14.25" customHeight="1">
      <c r="C859" s="55"/>
      <c r="N859" s="55"/>
    </row>
    <row r="860" ht="14.25" customHeight="1">
      <c r="C860" s="55"/>
      <c r="N860" s="55"/>
    </row>
    <row r="861" ht="14.25" customHeight="1">
      <c r="C861" s="55"/>
      <c r="N861" s="55"/>
    </row>
    <row r="862" ht="14.25" customHeight="1">
      <c r="C862" s="55"/>
      <c r="N862" s="55"/>
    </row>
    <row r="863" ht="14.25" customHeight="1">
      <c r="C863" s="55"/>
      <c r="N863" s="55"/>
    </row>
    <row r="864" ht="14.25" customHeight="1">
      <c r="C864" s="55"/>
      <c r="N864" s="55"/>
    </row>
    <row r="865" ht="14.25" customHeight="1">
      <c r="C865" s="55"/>
      <c r="N865" s="55"/>
    </row>
    <row r="866" ht="14.25" customHeight="1">
      <c r="C866" s="55"/>
      <c r="N866" s="55"/>
    </row>
    <row r="867" ht="14.25" customHeight="1">
      <c r="C867" s="55"/>
      <c r="N867" s="55"/>
    </row>
    <row r="868" ht="14.25" customHeight="1">
      <c r="C868" s="55"/>
      <c r="N868" s="55"/>
    </row>
    <row r="869" ht="14.25" customHeight="1">
      <c r="C869" s="55"/>
      <c r="N869" s="55"/>
    </row>
    <row r="870" ht="14.25" customHeight="1">
      <c r="C870" s="55"/>
      <c r="N870" s="55"/>
    </row>
    <row r="871" ht="14.25" customHeight="1">
      <c r="C871" s="55"/>
      <c r="N871" s="55"/>
    </row>
    <row r="872" ht="14.25" customHeight="1">
      <c r="C872" s="55"/>
      <c r="N872" s="55"/>
    </row>
    <row r="873" ht="14.25" customHeight="1">
      <c r="C873" s="55"/>
      <c r="N873" s="55"/>
    </row>
    <row r="874" ht="14.25" customHeight="1">
      <c r="C874" s="55"/>
      <c r="N874" s="55"/>
    </row>
    <row r="875" ht="14.25" customHeight="1">
      <c r="C875" s="55"/>
      <c r="N875" s="55"/>
    </row>
    <row r="876" ht="14.25" customHeight="1">
      <c r="C876" s="55"/>
      <c r="N876" s="55"/>
    </row>
    <row r="877" ht="14.25" customHeight="1">
      <c r="C877" s="55"/>
      <c r="N877" s="55"/>
    </row>
    <row r="878" ht="14.25" customHeight="1">
      <c r="C878" s="55"/>
      <c r="N878" s="55"/>
    </row>
    <row r="879" ht="14.25" customHeight="1">
      <c r="C879" s="55"/>
      <c r="N879" s="55"/>
    </row>
    <row r="880" ht="14.25" customHeight="1">
      <c r="C880" s="55"/>
      <c r="N880" s="55"/>
    </row>
    <row r="881" ht="14.25" customHeight="1">
      <c r="C881" s="55"/>
      <c r="N881" s="55"/>
    </row>
    <row r="882" ht="14.25" customHeight="1">
      <c r="C882" s="55"/>
      <c r="N882" s="55"/>
    </row>
    <row r="883" ht="14.25" customHeight="1">
      <c r="C883" s="55"/>
      <c r="N883" s="55"/>
    </row>
    <row r="884" ht="14.25" customHeight="1">
      <c r="C884" s="55"/>
      <c r="N884" s="55"/>
    </row>
    <row r="885" ht="14.25" customHeight="1">
      <c r="C885" s="55"/>
      <c r="N885" s="55"/>
    </row>
    <row r="886" ht="14.25" customHeight="1">
      <c r="C886" s="55"/>
      <c r="N886" s="55"/>
    </row>
    <row r="887" ht="14.25" customHeight="1">
      <c r="C887" s="55"/>
      <c r="N887" s="55"/>
    </row>
    <row r="888" ht="14.25" customHeight="1">
      <c r="C888" s="55"/>
      <c r="N888" s="55"/>
    </row>
    <row r="889" ht="14.25" customHeight="1">
      <c r="C889" s="55"/>
      <c r="N889" s="55"/>
    </row>
    <row r="890" ht="14.25" customHeight="1">
      <c r="C890" s="55"/>
      <c r="N890" s="55"/>
    </row>
    <row r="891" ht="14.25" customHeight="1">
      <c r="C891" s="55"/>
      <c r="N891" s="55"/>
    </row>
    <row r="892" ht="14.25" customHeight="1">
      <c r="C892" s="55"/>
      <c r="N892" s="55"/>
    </row>
    <row r="893" ht="14.25" customHeight="1">
      <c r="C893" s="55"/>
      <c r="N893" s="55"/>
    </row>
    <row r="894" ht="14.25" customHeight="1">
      <c r="C894" s="55"/>
      <c r="N894" s="55"/>
    </row>
    <row r="895" ht="14.25" customHeight="1">
      <c r="C895" s="55"/>
      <c r="N895" s="55"/>
    </row>
    <row r="896" ht="14.25" customHeight="1">
      <c r="C896" s="55"/>
      <c r="N896" s="55"/>
    </row>
    <row r="897" ht="14.25" customHeight="1">
      <c r="C897" s="55"/>
      <c r="N897" s="55"/>
    </row>
    <row r="898" ht="14.25" customHeight="1">
      <c r="C898" s="55"/>
      <c r="N898" s="55"/>
    </row>
    <row r="899" ht="14.25" customHeight="1">
      <c r="C899" s="55"/>
      <c r="N899" s="55"/>
    </row>
    <row r="900" ht="14.25" customHeight="1">
      <c r="C900" s="55"/>
      <c r="N900" s="55"/>
    </row>
    <row r="901" ht="14.25" customHeight="1">
      <c r="C901" s="55"/>
      <c r="N901" s="55"/>
    </row>
    <row r="902" ht="14.25" customHeight="1">
      <c r="C902" s="55"/>
      <c r="N902" s="55"/>
    </row>
    <row r="903" ht="14.25" customHeight="1">
      <c r="C903" s="55"/>
      <c r="N903" s="55"/>
    </row>
    <row r="904" ht="14.25" customHeight="1">
      <c r="C904" s="55"/>
      <c r="N904" s="55"/>
    </row>
    <row r="905" ht="14.25" customHeight="1">
      <c r="C905" s="55"/>
      <c r="N905" s="55"/>
    </row>
    <row r="906" ht="14.25" customHeight="1">
      <c r="C906" s="55"/>
      <c r="N906" s="55"/>
    </row>
    <row r="907" ht="14.25" customHeight="1">
      <c r="C907" s="55"/>
      <c r="N907" s="55"/>
    </row>
    <row r="908" ht="14.25" customHeight="1">
      <c r="C908" s="55"/>
      <c r="N908" s="55"/>
    </row>
    <row r="909" ht="14.25" customHeight="1">
      <c r="C909" s="55"/>
      <c r="N909" s="55"/>
    </row>
    <row r="910" ht="14.25" customHeight="1">
      <c r="C910" s="55"/>
      <c r="N910" s="55"/>
    </row>
    <row r="911" ht="14.25" customHeight="1">
      <c r="C911" s="55"/>
      <c r="N911" s="55"/>
    </row>
    <row r="912" ht="14.25" customHeight="1">
      <c r="C912" s="55"/>
      <c r="N912" s="55"/>
    </row>
    <row r="913" ht="14.25" customHeight="1">
      <c r="C913" s="55"/>
      <c r="N913" s="55"/>
    </row>
    <row r="914" ht="14.25" customHeight="1">
      <c r="C914" s="55"/>
      <c r="N914" s="55"/>
    </row>
    <row r="915" ht="14.25" customHeight="1">
      <c r="C915" s="55"/>
      <c r="N915" s="55"/>
    </row>
    <row r="916" ht="14.25" customHeight="1">
      <c r="C916" s="55"/>
      <c r="N916" s="55"/>
    </row>
    <row r="917" ht="14.25" customHeight="1">
      <c r="C917" s="55"/>
      <c r="N917" s="55"/>
    </row>
    <row r="918" ht="14.25" customHeight="1">
      <c r="C918" s="55"/>
      <c r="N918" s="55"/>
    </row>
    <row r="919" ht="14.25" customHeight="1">
      <c r="C919" s="55"/>
      <c r="N919" s="55"/>
    </row>
    <row r="920" ht="14.25" customHeight="1">
      <c r="C920" s="55"/>
      <c r="N920" s="55"/>
    </row>
    <row r="921" ht="14.25" customHeight="1">
      <c r="C921" s="55"/>
      <c r="N921" s="55"/>
    </row>
    <row r="922" ht="14.25" customHeight="1">
      <c r="C922" s="55"/>
      <c r="N922" s="55"/>
    </row>
    <row r="923" ht="14.25" customHeight="1">
      <c r="C923" s="55"/>
      <c r="N923" s="55"/>
    </row>
    <row r="924" ht="14.25" customHeight="1">
      <c r="C924" s="55"/>
      <c r="N924" s="55"/>
    </row>
    <row r="925" ht="14.25" customHeight="1">
      <c r="C925" s="55"/>
      <c r="N925" s="55"/>
    </row>
    <row r="926" ht="14.25" customHeight="1">
      <c r="C926" s="55"/>
      <c r="N926" s="55"/>
    </row>
    <row r="927" ht="14.25" customHeight="1">
      <c r="C927" s="55"/>
      <c r="N927" s="55"/>
    </row>
    <row r="928" ht="14.25" customHeight="1">
      <c r="C928" s="55"/>
      <c r="N928" s="55"/>
    </row>
    <row r="929" ht="14.25" customHeight="1">
      <c r="C929" s="55"/>
      <c r="N929" s="55"/>
    </row>
    <row r="930" ht="14.25" customHeight="1">
      <c r="C930" s="55"/>
      <c r="N930" s="55"/>
    </row>
    <row r="931" ht="14.25" customHeight="1">
      <c r="C931" s="55"/>
      <c r="N931" s="55"/>
    </row>
    <row r="932" ht="14.25" customHeight="1">
      <c r="C932" s="55"/>
      <c r="N932" s="55"/>
    </row>
    <row r="933" ht="14.25" customHeight="1">
      <c r="C933" s="55"/>
      <c r="N933" s="55"/>
    </row>
    <row r="934" ht="14.25" customHeight="1">
      <c r="C934" s="55"/>
      <c r="N934" s="55"/>
    </row>
    <row r="935" ht="14.25" customHeight="1">
      <c r="C935" s="55"/>
      <c r="N935" s="55"/>
    </row>
    <row r="936" ht="14.25" customHeight="1">
      <c r="C936" s="55"/>
      <c r="N936" s="55"/>
    </row>
    <row r="937" ht="14.25" customHeight="1">
      <c r="C937" s="55"/>
      <c r="N937" s="55"/>
    </row>
    <row r="938" ht="14.25" customHeight="1">
      <c r="C938" s="55"/>
      <c r="N938" s="55"/>
    </row>
    <row r="939" ht="14.25" customHeight="1">
      <c r="C939" s="55"/>
      <c r="N939" s="55"/>
    </row>
    <row r="940" ht="14.25" customHeight="1">
      <c r="C940" s="55"/>
      <c r="N940" s="55"/>
    </row>
    <row r="941" ht="14.25" customHeight="1">
      <c r="C941" s="55"/>
      <c r="N941" s="55"/>
    </row>
    <row r="942" ht="14.25" customHeight="1">
      <c r="C942" s="55"/>
      <c r="N942" s="55"/>
    </row>
    <row r="943" ht="14.25" customHeight="1">
      <c r="C943" s="55"/>
      <c r="N943" s="55"/>
    </row>
    <row r="944" ht="14.25" customHeight="1">
      <c r="C944" s="55"/>
      <c r="N944" s="55"/>
    </row>
    <row r="945" ht="14.25" customHeight="1">
      <c r="C945" s="55"/>
      <c r="N945" s="55"/>
    </row>
    <row r="946" ht="14.25" customHeight="1">
      <c r="C946" s="55"/>
      <c r="N946" s="55"/>
    </row>
    <row r="947" ht="14.25" customHeight="1">
      <c r="C947" s="55"/>
      <c r="N947" s="55"/>
    </row>
    <row r="948" ht="14.25" customHeight="1">
      <c r="C948" s="55"/>
      <c r="N948" s="55"/>
    </row>
    <row r="949" ht="14.25" customHeight="1">
      <c r="C949" s="55"/>
      <c r="N949" s="55"/>
    </row>
    <row r="950" ht="14.25" customHeight="1">
      <c r="C950" s="55"/>
      <c r="N950" s="55"/>
    </row>
    <row r="951" ht="14.25" customHeight="1">
      <c r="C951" s="55"/>
      <c r="N951" s="55"/>
    </row>
    <row r="952" ht="14.25" customHeight="1">
      <c r="C952" s="55"/>
      <c r="N952" s="55"/>
    </row>
    <row r="953" ht="14.25" customHeight="1">
      <c r="C953" s="55"/>
      <c r="N953" s="55"/>
    </row>
    <row r="954" ht="14.25" customHeight="1">
      <c r="C954" s="55"/>
      <c r="N954" s="55"/>
    </row>
    <row r="955" ht="14.25" customHeight="1">
      <c r="C955" s="55"/>
      <c r="N955" s="55"/>
    </row>
    <row r="956" ht="14.25" customHeight="1">
      <c r="C956" s="55"/>
      <c r="N956" s="55"/>
    </row>
    <row r="957" ht="14.25" customHeight="1">
      <c r="C957" s="55"/>
      <c r="N957" s="55"/>
    </row>
    <row r="958" ht="14.25" customHeight="1">
      <c r="C958" s="55"/>
      <c r="N958" s="55"/>
    </row>
    <row r="959" ht="14.25" customHeight="1">
      <c r="C959" s="55"/>
      <c r="N959" s="55"/>
    </row>
    <row r="960" ht="14.25" customHeight="1">
      <c r="C960" s="55"/>
      <c r="N960" s="55"/>
    </row>
    <row r="961" ht="14.25" customHeight="1">
      <c r="C961" s="55"/>
      <c r="N961" s="55"/>
    </row>
    <row r="962" ht="14.25" customHeight="1">
      <c r="C962" s="55"/>
      <c r="N962" s="55"/>
    </row>
    <row r="963" ht="14.25" customHeight="1">
      <c r="C963" s="55"/>
      <c r="N963" s="55"/>
    </row>
    <row r="964" ht="14.25" customHeight="1">
      <c r="C964" s="55"/>
      <c r="N964" s="55"/>
    </row>
    <row r="965" ht="14.25" customHeight="1">
      <c r="C965" s="55"/>
      <c r="N965" s="55"/>
    </row>
    <row r="966" ht="14.25" customHeight="1">
      <c r="C966" s="55"/>
      <c r="N966" s="55"/>
    </row>
    <row r="967" ht="14.25" customHeight="1">
      <c r="C967" s="55"/>
      <c r="N967" s="55"/>
    </row>
    <row r="968" ht="14.25" customHeight="1">
      <c r="C968" s="55"/>
      <c r="N968" s="55"/>
    </row>
    <row r="969" ht="14.25" customHeight="1">
      <c r="C969" s="55"/>
      <c r="N969" s="55"/>
    </row>
    <row r="970" ht="14.25" customHeight="1">
      <c r="C970" s="55"/>
      <c r="N970" s="55"/>
    </row>
    <row r="971" ht="14.25" customHeight="1">
      <c r="C971" s="55"/>
      <c r="N971" s="55"/>
    </row>
    <row r="972" ht="14.25" customHeight="1">
      <c r="C972" s="55"/>
      <c r="N972" s="55"/>
    </row>
    <row r="973" ht="14.25" customHeight="1">
      <c r="C973" s="55"/>
      <c r="N973" s="55"/>
    </row>
    <row r="974" ht="14.25" customHeight="1">
      <c r="C974" s="55"/>
      <c r="N974" s="55"/>
    </row>
    <row r="975" ht="14.25" customHeight="1">
      <c r="C975" s="55"/>
      <c r="N975" s="55"/>
    </row>
    <row r="976" ht="14.25" customHeight="1">
      <c r="C976" s="55"/>
      <c r="N976" s="55"/>
    </row>
    <row r="977" ht="14.25" customHeight="1">
      <c r="C977" s="55"/>
      <c r="N977" s="55"/>
    </row>
    <row r="978" ht="14.25" customHeight="1">
      <c r="C978" s="55"/>
      <c r="N978" s="55"/>
    </row>
    <row r="979" ht="14.25" customHeight="1">
      <c r="C979" s="55"/>
      <c r="N979" s="55"/>
    </row>
    <row r="980" ht="14.25" customHeight="1">
      <c r="C980" s="55"/>
      <c r="N980" s="55"/>
    </row>
    <row r="981" ht="14.25" customHeight="1">
      <c r="C981" s="55"/>
      <c r="N981" s="55"/>
    </row>
    <row r="982" ht="14.25" customHeight="1">
      <c r="C982" s="55"/>
      <c r="N982" s="55"/>
    </row>
    <row r="983" ht="14.25" customHeight="1">
      <c r="C983" s="55"/>
      <c r="N983" s="55"/>
    </row>
    <row r="984" ht="14.25" customHeight="1">
      <c r="C984" s="55"/>
      <c r="N984" s="55"/>
    </row>
  </sheetData>
  <autoFilter ref="$A$2:$H$62"/>
  <printOptions/>
  <pageMargins bottom="0.75" footer="0.0" header="0.0" left="0.7" right="0.7" top="0.75"/>
  <pageSetup orientation="landscape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123" t="s">
        <v>1368</v>
      </c>
      <c r="C3" s="9"/>
      <c r="D3" s="9" t="s">
        <v>104</v>
      </c>
      <c r="E3" s="10">
        <v>28.8</v>
      </c>
      <c r="F3" s="12"/>
      <c r="G3" s="12"/>
      <c r="H3" s="13"/>
      <c r="I3" s="14" t="s">
        <v>1369</v>
      </c>
      <c r="J3" s="15"/>
      <c r="K3" s="4"/>
    </row>
    <row r="4" ht="14.25" customHeight="1">
      <c r="A4" s="7" t="s">
        <v>16</v>
      </c>
      <c r="B4" s="123" t="s">
        <v>1371</v>
      </c>
      <c r="C4" s="9"/>
      <c r="D4" s="9" t="s">
        <v>114</v>
      </c>
      <c r="E4" s="10">
        <v>8.0</v>
      </c>
      <c r="F4" s="12"/>
      <c r="G4" s="12"/>
      <c r="H4" s="13"/>
      <c r="I4" s="14" t="s">
        <v>1372</v>
      </c>
      <c r="J4" s="15"/>
      <c r="K4" s="4"/>
    </row>
    <row r="5" ht="14.25" customHeight="1">
      <c r="A5" s="7" t="s">
        <v>20</v>
      </c>
      <c r="B5" s="123" t="s">
        <v>1373</v>
      </c>
      <c r="C5" s="9"/>
      <c r="D5" s="9" t="s">
        <v>114</v>
      </c>
      <c r="E5" s="10">
        <v>12.1</v>
      </c>
      <c r="F5" s="12"/>
      <c r="G5" s="12"/>
      <c r="H5" s="13"/>
      <c r="I5" s="14" t="s">
        <v>1372</v>
      </c>
      <c r="J5" s="15"/>
      <c r="K5" s="4"/>
    </row>
    <row r="6" ht="14.25" customHeight="1">
      <c r="A6" s="7" t="s">
        <v>24</v>
      </c>
      <c r="B6" s="123" t="s">
        <v>1375</v>
      </c>
      <c r="C6" s="9"/>
      <c r="D6" s="9" t="s">
        <v>114</v>
      </c>
      <c r="E6" s="10">
        <v>180.0</v>
      </c>
      <c r="F6" s="12"/>
      <c r="G6" s="12"/>
      <c r="H6" s="13"/>
      <c r="I6" s="14" t="s">
        <v>1372</v>
      </c>
      <c r="J6" s="15"/>
      <c r="K6" s="5"/>
    </row>
    <row r="7" ht="14.25" customHeight="1">
      <c r="A7" s="7" t="s">
        <v>25</v>
      </c>
      <c r="B7" s="123" t="s">
        <v>1374</v>
      </c>
      <c r="C7" s="9"/>
      <c r="D7" s="9" t="s">
        <v>114</v>
      </c>
      <c r="E7" s="10">
        <v>135.4</v>
      </c>
      <c r="F7" s="12"/>
      <c r="G7" s="12"/>
      <c r="H7" s="13"/>
      <c r="I7" s="14" t="s">
        <v>1369</v>
      </c>
      <c r="J7" s="15"/>
      <c r="K7" s="5"/>
    </row>
    <row r="8" ht="14.25" customHeight="1">
      <c r="A8" s="7" t="s">
        <v>28</v>
      </c>
      <c r="B8" s="123" t="s">
        <v>1376</v>
      </c>
      <c r="C8" s="9"/>
      <c r="D8" s="9" t="s">
        <v>114</v>
      </c>
      <c r="E8" s="10">
        <v>135.4</v>
      </c>
      <c r="F8" s="36"/>
      <c r="G8" s="12"/>
      <c r="H8" s="13"/>
      <c r="I8" s="14" t="s">
        <v>1369</v>
      </c>
      <c r="J8" s="15"/>
      <c r="K8" s="5"/>
      <c r="P8" s="19"/>
    </row>
    <row r="9" ht="14.25" customHeight="1">
      <c r="A9" s="7" t="s">
        <v>32</v>
      </c>
      <c r="B9" s="123" t="s">
        <v>1377</v>
      </c>
      <c r="C9" s="9"/>
      <c r="D9" s="234" t="s">
        <v>104</v>
      </c>
      <c r="E9" s="10">
        <v>70.0</v>
      </c>
      <c r="F9" s="36"/>
      <c r="G9" s="12"/>
      <c r="H9" s="13"/>
      <c r="I9" s="14" t="s">
        <v>1369</v>
      </c>
      <c r="J9" s="15"/>
      <c r="K9" s="5"/>
      <c r="P9" s="19"/>
    </row>
    <row r="10" ht="14.25" customHeight="1">
      <c r="A10" s="7" t="s">
        <v>34</v>
      </c>
      <c r="B10" s="123" t="s">
        <v>1378</v>
      </c>
      <c r="C10" s="9"/>
      <c r="D10" s="234" t="s">
        <v>114</v>
      </c>
      <c r="E10" s="10">
        <v>70.0</v>
      </c>
      <c r="F10" s="12"/>
      <c r="G10" s="12"/>
      <c r="H10" s="13"/>
      <c r="I10" s="14" t="s">
        <v>1369</v>
      </c>
      <c r="J10" s="15"/>
      <c r="K10" s="5"/>
      <c r="P10" s="19"/>
    </row>
    <row r="11" ht="14.25" customHeight="1">
      <c r="A11" s="7" t="s">
        <v>36</v>
      </c>
      <c r="B11" s="123" t="s">
        <v>1379</v>
      </c>
      <c r="C11" s="9"/>
      <c r="D11" s="234" t="s">
        <v>104</v>
      </c>
      <c r="E11" s="10">
        <v>70.0</v>
      </c>
      <c r="F11" s="36"/>
      <c r="G11" s="12"/>
      <c r="H11" s="13"/>
      <c r="I11" s="14" t="s">
        <v>1369</v>
      </c>
      <c r="J11" s="15"/>
      <c r="K11" s="5"/>
      <c r="P11" s="19"/>
    </row>
    <row r="12" ht="14.25" customHeight="1">
      <c r="A12" s="7" t="s">
        <v>38</v>
      </c>
      <c r="B12" s="123" t="s">
        <v>1370</v>
      </c>
      <c r="C12" s="9"/>
      <c r="D12" s="234" t="s">
        <v>104</v>
      </c>
      <c r="E12" s="10">
        <v>77.0</v>
      </c>
      <c r="F12" s="36"/>
      <c r="G12" s="12"/>
      <c r="H12" s="13"/>
      <c r="I12" s="14" t="s">
        <v>1369</v>
      </c>
      <c r="J12" s="15"/>
      <c r="K12" s="5"/>
      <c r="P12" s="19"/>
    </row>
    <row r="13" ht="14.25" customHeight="1">
      <c r="A13" s="7" t="s">
        <v>43</v>
      </c>
      <c r="B13" s="123" t="s">
        <v>1381</v>
      </c>
      <c r="C13" s="9"/>
      <c r="D13" s="234" t="s">
        <v>104</v>
      </c>
      <c r="E13" s="10">
        <v>27.2</v>
      </c>
      <c r="F13" s="36"/>
      <c r="G13" s="12"/>
      <c r="H13" s="13"/>
      <c r="I13" s="14" t="s">
        <v>1372</v>
      </c>
      <c r="J13" s="15"/>
      <c r="P13" s="19"/>
    </row>
    <row r="14" ht="14.25" customHeight="1">
      <c r="A14" s="7" t="s">
        <v>46</v>
      </c>
      <c r="B14" s="123" t="s">
        <v>1382</v>
      </c>
      <c r="C14" s="9"/>
      <c r="D14" s="234" t="s">
        <v>104</v>
      </c>
      <c r="E14" s="10">
        <v>176.0</v>
      </c>
      <c r="F14" s="36"/>
      <c r="G14" s="20"/>
      <c r="H14" s="13"/>
      <c r="I14" s="14" t="s">
        <v>1372</v>
      </c>
      <c r="J14" s="15"/>
      <c r="P14" s="19"/>
    </row>
    <row r="15" ht="14.25" customHeight="1">
      <c r="A15" s="7" t="s">
        <v>50</v>
      </c>
      <c r="B15" s="123" t="s">
        <v>1383</v>
      </c>
      <c r="C15" s="9"/>
      <c r="D15" s="234" t="s">
        <v>104</v>
      </c>
      <c r="E15" s="10">
        <v>108.2</v>
      </c>
      <c r="F15" s="36"/>
      <c r="G15" s="12"/>
      <c r="H15" s="13"/>
      <c r="I15" s="14" t="s">
        <v>1372</v>
      </c>
      <c r="J15" s="15"/>
    </row>
    <row r="16" ht="14.25" customHeight="1">
      <c r="A16" s="7" t="s">
        <v>52</v>
      </c>
      <c r="B16" s="123" t="s">
        <v>1384</v>
      </c>
      <c r="C16" s="9"/>
      <c r="D16" s="234" t="s">
        <v>114</v>
      </c>
      <c r="E16" s="10">
        <v>24.4</v>
      </c>
      <c r="F16" s="36"/>
      <c r="G16" s="12"/>
      <c r="H16" s="13"/>
      <c r="I16" s="14" t="s">
        <v>1372</v>
      </c>
      <c r="J16" s="15"/>
    </row>
    <row r="17" ht="14.25" customHeight="1">
      <c r="E17" s="6">
        <f>SUM(E3:E16)*1.21</f>
        <v>1358.225</v>
      </c>
    </row>
    <row r="18" ht="14.25" customHeight="1">
      <c r="B18" s="28"/>
      <c r="D18" s="29"/>
    </row>
    <row r="19" ht="14.25" customHeight="1">
      <c r="B19" s="28" t="s">
        <v>89</v>
      </c>
      <c r="D19" s="29">
        <v>4.0</v>
      </c>
    </row>
    <row r="20" ht="14.25" customHeight="1">
      <c r="B20" s="28" t="s">
        <v>90</v>
      </c>
      <c r="D20" s="29">
        <v>1.0</v>
      </c>
    </row>
    <row r="21" ht="14.25" customHeight="1">
      <c r="B21" s="28" t="s">
        <v>91</v>
      </c>
      <c r="D21" s="29">
        <v>4.0</v>
      </c>
    </row>
    <row r="22" ht="14.25" customHeight="1">
      <c r="B22" s="28" t="s">
        <v>92</v>
      </c>
      <c r="D22" s="30">
        <f>+D21*D20*D19</f>
        <v>16</v>
      </c>
    </row>
    <row r="23" ht="14.25" customHeight="1">
      <c r="B23" s="28" t="s">
        <v>93</v>
      </c>
      <c r="D23" s="30">
        <f>+D22*3600</f>
        <v>57600</v>
      </c>
    </row>
    <row r="24" ht="14.25" customHeight="1">
      <c r="B24" s="28" t="s">
        <v>4</v>
      </c>
      <c r="D24" s="31">
        <f>E17</f>
        <v>1358.225</v>
      </c>
    </row>
    <row r="25" ht="14.25" customHeight="1">
      <c r="B25" s="28" t="s">
        <v>94</v>
      </c>
      <c r="D25" s="32">
        <f>+D23/D24</f>
        <v>42.40829023</v>
      </c>
      <c r="E25" s="28" t="s">
        <v>95</v>
      </c>
      <c r="F25" s="6">
        <f>D25*0.9</f>
        <v>38.16746121</v>
      </c>
    </row>
    <row r="26" ht="14.25" customHeight="1">
      <c r="B26" s="28"/>
      <c r="D26" s="28"/>
    </row>
    <row r="27" ht="14.25" customHeight="1">
      <c r="B27" s="28" t="s">
        <v>96</v>
      </c>
      <c r="D27" s="28" t="s">
        <v>97</v>
      </c>
    </row>
    <row r="28" ht="14.25" customHeight="1">
      <c r="B28" s="28" t="s">
        <v>98</v>
      </c>
      <c r="D28" s="29">
        <v>105.9</v>
      </c>
    </row>
    <row r="29" ht="14.25" customHeight="1">
      <c r="B29" s="28" t="s">
        <v>99</v>
      </c>
      <c r="D29" s="29">
        <f>D28*D19</f>
        <v>423.6</v>
      </c>
    </row>
    <row r="30" ht="14.25" customHeight="1">
      <c r="B30" s="28" t="s">
        <v>95</v>
      </c>
      <c r="D30" s="33">
        <f>+D23/D29</f>
        <v>135.9773371</v>
      </c>
    </row>
    <row r="31" ht="14.25" customHeight="1">
      <c r="B31" s="28"/>
      <c r="D31" s="28"/>
    </row>
    <row r="32" ht="14.25" customHeight="1">
      <c r="B32" s="28" t="s">
        <v>100</v>
      </c>
      <c r="D32" s="33">
        <f>+D30*0.85</f>
        <v>115.5807365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autoFilter ref="$A$2:$H$17"/>
  <printOptions/>
  <pageMargins bottom="0.75" footer="0.0" header="0.0" left="0.7" right="0.7" top="0.75"/>
  <pageSetup orientation="landscape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123" t="s">
        <v>1368</v>
      </c>
      <c r="C3" s="9"/>
      <c r="D3" s="9" t="s">
        <v>104</v>
      </c>
      <c r="E3" s="10">
        <v>28.8</v>
      </c>
      <c r="F3" s="12"/>
      <c r="G3" s="12"/>
      <c r="H3" s="13"/>
      <c r="I3" s="14" t="s">
        <v>1369</v>
      </c>
      <c r="J3" s="15"/>
      <c r="K3" s="4"/>
    </row>
    <row r="4" ht="14.25" customHeight="1">
      <c r="A4" s="7" t="s">
        <v>16</v>
      </c>
      <c r="B4" s="123" t="s">
        <v>1371</v>
      </c>
      <c r="C4" s="9"/>
      <c r="D4" s="9" t="s">
        <v>114</v>
      </c>
      <c r="E4" s="10">
        <v>8.0</v>
      </c>
      <c r="F4" s="12"/>
      <c r="G4" s="12"/>
      <c r="H4" s="13"/>
      <c r="I4" s="14" t="s">
        <v>1372</v>
      </c>
      <c r="J4" s="15"/>
      <c r="K4" s="4"/>
    </row>
    <row r="5" ht="14.25" customHeight="1">
      <c r="A5" s="7" t="s">
        <v>20</v>
      </c>
      <c r="B5" s="123" t="s">
        <v>1374</v>
      </c>
      <c r="C5" s="9"/>
      <c r="D5" s="9" t="s">
        <v>114</v>
      </c>
      <c r="E5" s="10">
        <v>135.4</v>
      </c>
      <c r="F5" s="12"/>
      <c r="G5" s="12"/>
      <c r="H5" s="13"/>
      <c r="I5" s="14" t="s">
        <v>1372</v>
      </c>
      <c r="J5" s="15"/>
      <c r="K5" s="4"/>
    </row>
    <row r="6" ht="14.25" customHeight="1">
      <c r="A6" s="7" t="s">
        <v>24</v>
      </c>
      <c r="B6" s="123" t="s">
        <v>1376</v>
      </c>
      <c r="C6" s="9"/>
      <c r="D6" s="9" t="s">
        <v>114</v>
      </c>
      <c r="E6" s="10">
        <v>135.4</v>
      </c>
      <c r="F6" s="12"/>
      <c r="G6" s="12"/>
      <c r="H6" s="13"/>
      <c r="I6" s="14" t="s">
        <v>1372</v>
      </c>
      <c r="J6" s="15"/>
      <c r="K6" s="5"/>
    </row>
    <row r="7" ht="14.25" customHeight="1">
      <c r="A7" s="7" t="s">
        <v>25</v>
      </c>
      <c r="B7" s="123" t="s">
        <v>1377</v>
      </c>
      <c r="C7" s="9"/>
      <c r="D7" s="234" t="s">
        <v>104</v>
      </c>
      <c r="E7" s="10">
        <v>70.0</v>
      </c>
      <c r="F7" s="12"/>
      <c r="G7" s="12"/>
      <c r="H7" s="13"/>
      <c r="I7" s="14" t="s">
        <v>1369</v>
      </c>
      <c r="J7" s="15"/>
      <c r="K7" s="5"/>
    </row>
    <row r="8" ht="14.25" customHeight="1">
      <c r="A8" s="7" t="s">
        <v>28</v>
      </c>
      <c r="B8" s="123" t="s">
        <v>1378</v>
      </c>
      <c r="C8" s="9"/>
      <c r="D8" s="234" t="s">
        <v>114</v>
      </c>
      <c r="E8" s="10">
        <v>70.0</v>
      </c>
      <c r="F8" s="36"/>
      <c r="G8" s="12"/>
      <c r="H8" s="13"/>
      <c r="I8" s="14" t="s">
        <v>1369</v>
      </c>
      <c r="J8" s="15"/>
      <c r="K8" s="5"/>
      <c r="P8" s="19"/>
    </row>
    <row r="9" ht="14.25" customHeight="1">
      <c r="A9" s="7" t="s">
        <v>32</v>
      </c>
      <c r="B9" s="123" t="s">
        <v>1379</v>
      </c>
      <c r="C9" s="9"/>
      <c r="D9" s="234" t="s">
        <v>104</v>
      </c>
      <c r="E9" s="10">
        <v>70.0</v>
      </c>
      <c r="F9" s="36"/>
      <c r="G9" s="12"/>
      <c r="H9" s="13"/>
      <c r="I9" s="14" t="s">
        <v>1369</v>
      </c>
      <c r="J9" s="15"/>
      <c r="K9" s="5"/>
      <c r="P9" s="19"/>
    </row>
    <row r="10" ht="14.25" customHeight="1">
      <c r="A10" s="7" t="s">
        <v>34</v>
      </c>
      <c r="B10" s="123" t="s">
        <v>1370</v>
      </c>
      <c r="C10" s="9"/>
      <c r="D10" s="234" t="s">
        <v>104</v>
      </c>
      <c r="E10" s="10">
        <v>77.0</v>
      </c>
      <c r="F10" s="12"/>
      <c r="G10" s="12"/>
      <c r="H10" s="13"/>
      <c r="I10" s="14" t="s">
        <v>1369</v>
      </c>
      <c r="J10" s="15"/>
      <c r="K10" s="5"/>
      <c r="P10" s="19"/>
    </row>
    <row r="11" ht="14.25" customHeight="1">
      <c r="A11" s="7" t="s">
        <v>36</v>
      </c>
      <c r="B11" s="123" t="s">
        <v>1381</v>
      </c>
      <c r="C11" s="9"/>
      <c r="D11" s="234" t="s">
        <v>104</v>
      </c>
      <c r="E11" s="10">
        <v>27.2</v>
      </c>
      <c r="F11" s="36"/>
      <c r="G11" s="12"/>
      <c r="H11" s="13"/>
      <c r="I11" s="14" t="s">
        <v>1369</v>
      </c>
      <c r="J11" s="15"/>
      <c r="K11" s="5"/>
      <c r="P11" s="19"/>
    </row>
    <row r="12" ht="14.25" customHeight="1">
      <c r="A12" s="7" t="s">
        <v>38</v>
      </c>
      <c r="B12" s="123" t="s">
        <v>1382</v>
      </c>
      <c r="C12" s="9"/>
      <c r="D12" s="234" t="s">
        <v>104</v>
      </c>
      <c r="E12" s="10">
        <v>176.0</v>
      </c>
      <c r="F12" s="36"/>
      <c r="G12" s="12"/>
      <c r="H12" s="13"/>
      <c r="I12" s="14" t="s">
        <v>1369</v>
      </c>
      <c r="J12" s="15"/>
      <c r="K12" s="5"/>
      <c r="P12" s="19"/>
    </row>
    <row r="13" ht="14.25" customHeight="1">
      <c r="A13" s="7" t="s">
        <v>43</v>
      </c>
      <c r="B13" s="123" t="s">
        <v>1383</v>
      </c>
      <c r="C13" s="9"/>
      <c r="D13" s="234" t="s">
        <v>104</v>
      </c>
      <c r="E13" s="10">
        <v>108.2</v>
      </c>
      <c r="F13" s="36"/>
      <c r="G13" s="12"/>
      <c r="H13" s="13"/>
      <c r="I13" s="14" t="s">
        <v>1372</v>
      </c>
      <c r="J13" s="15"/>
      <c r="P13" s="19"/>
    </row>
    <row r="14" ht="14.25" customHeight="1">
      <c r="A14" s="7" t="s">
        <v>46</v>
      </c>
      <c r="B14" s="123" t="s">
        <v>1384</v>
      </c>
      <c r="C14" s="9"/>
      <c r="D14" s="234" t="s">
        <v>114</v>
      </c>
      <c r="E14" s="10">
        <v>24.4</v>
      </c>
      <c r="F14" s="36"/>
      <c r="G14" s="20"/>
      <c r="H14" s="13"/>
      <c r="I14" s="14" t="s">
        <v>1372</v>
      </c>
      <c r="J14" s="15"/>
      <c r="P14" s="19"/>
    </row>
    <row r="15" ht="14.25" customHeight="1">
      <c r="A15" s="7" t="s">
        <v>50</v>
      </c>
      <c r="F15" s="36"/>
      <c r="G15" s="12"/>
      <c r="H15" s="13"/>
      <c r="I15" s="14" t="s">
        <v>1372</v>
      </c>
      <c r="J15" s="15"/>
    </row>
    <row r="16" ht="14.25" customHeight="1">
      <c r="A16" s="7" t="s">
        <v>52</v>
      </c>
      <c r="F16" s="36"/>
      <c r="G16" s="12"/>
      <c r="H16" s="13"/>
      <c r="I16" s="14" t="s">
        <v>1372</v>
      </c>
      <c r="J16" s="15"/>
    </row>
    <row r="17" ht="14.25" customHeight="1">
      <c r="E17" s="6">
        <f>SUM(E3:E14)*1.21</f>
        <v>1125.784</v>
      </c>
    </row>
    <row r="18" ht="14.25" customHeight="1">
      <c r="B18" s="28"/>
      <c r="D18" s="29"/>
    </row>
    <row r="19" ht="14.25" customHeight="1">
      <c r="B19" s="28" t="s">
        <v>89</v>
      </c>
      <c r="D19" s="29">
        <v>2.0</v>
      </c>
    </row>
    <row r="20" ht="14.25" customHeight="1">
      <c r="B20" s="28" t="s">
        <v>90</v>
      </c>
      <c r="D20" s="29">
        <v>1.0</v>
      </c>
    </row>
    <row r="21" ht="14.25" customHeight="1">
      <c r="B21" s="28" t="s">
        <v>91</v>
      </c>
      <c r="D21" s="29">
        <v>4.0</v>
      </c>
    </row>
    <row r="22" ht="14.25" customHeight="1">
      <c r="B22" s="28" t="s">
        <v>92</v>
      </c>
      <c r="D22" s="30">
        <f>+D21*D20*D19</f>
        <v>8</v>
      </c>
    </row>
    <row r="23" ht="14.25" customHeight="1">
      <c r="B23" s="28" t="s">
        <v>93</v>
      </c>
      <c r="D23" s="30">
        <f>+D22*3600</f>
        <v>28800</v>
      </c>
    </row>
    <row r="24" ht="14.25" customHeight="1">
      <c r="B24" s="28" t="s">
        <v>4</v>
      </c>
      <c r="D24" s="31">
        <f>E17</f>
        <v>1125.784</v>
      </c>
    </row>
    <row r="25" ht="14.25" customHeight="1">
      <c r="B25" s="28" t="s">
        <v>94</v>
      </c>
      <c r="D25" s="32">
        <f>+D23/D24</f>
        <v>25.58217207</v>
      </c>
      <c r="E25" s="28" t="s">
        <v>95</v>
      </c>
      <c r="F25" s="6">
        <f>D25*0.9</f>
        <v>23.02395486</v>
      </c>
    </row>
    <row r="26" ht="14.25" customHeight="1">
      <c r="B26" s="28"/>
      <c r="D26" s="28"/>
    </row>
    <row r="27" ht="14.25" customHeight="1">
      <c r="B27" s="28" t="s">
        <v>96</v>
      </c>
      <c r="D27" s="28" t="s">
        <v>97</v>
      </c>
    </row>
    <row r="28" ht="14.25" customHeight="1">
      <c r="B28" s="28" t="s">
        <v>98</v>
      </c>
      <c r="D28" s="29">
        <v>105.9</v>
      </c>
    </row>
    <row r="29" ht="14.25" customHeight="1">
      <c r="B29" s="28" t="s">
        <v>99</v>
      </c>
      <c r="D29" s="29">
        <f>D28*D19</f>
        <v>211.8</v>
      </c>
    </row>
    <row r="30" ht="14.25" customHeight="1">
      <c r="B30" s="28" t="s">
        <v>95</v>
      </c>
      <c r="D30" s="33">
        <f>+D23/D29</f>
        <v>135.9773371</v>
      </c>
    </row>
    <row r="31" ht="14.25" customHeight="1">
      <c r="B31" s="28"/>
      <c r="D31" s="28"/>
    </row>
    <row r="32" ht="14.25" customHeight="1">
      <c r="B32" s="28" t="s">
        <v>100</v>
      </c>
      <c r="D32" s="33">
        <f>+D30*0.85</f>
        <v>115.5807365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autoFilter ref="$A$2:$H$17"/>
  <printOptions/>
  <pageMargins bottom="0.75" footer="0.0" header="0.0" left="0.7" right="0.7" top="0.75"/>
  <pageSetup orientation="landscape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123" t="s">
        <v>1368</v>
      </c>
      <c r="C3" s="9"/>
      <c r="D3" s="9" t="s">
        <v>104</v>
      </c>
      <c r="E3" s="10">
        <f>28.8*1.21</f>
        <v>34.848</v>
      </c>
      <c r="F3" s="12"/>
      <c r="G3" s="12"/>
      <c r="H3" s="13"/>
      <c r="I3" s="14" t="s">
        <v>1369</v>
      </c>
      <c r="J3" s="15"/>
      <c r="K3" s="4"/>
    </row>
    <row r="4" ht="14.25" customHeight="1">
      <c r="A4" s="7" t="s">
        <v>16</v>
      </c>
      <c r="B4" s="123" t="s">
        <v>1371</v>
      </c>
      <c r="C4" s="9"/>
      <c r="D4" s="9" t="s">
        <v>114</v>
      </c>
      <c r="E4" s="10">
        <v>8.0</v>
      </c>
      <c r="F4" s="12"/>
      <c r="G4" s="12"/>
      <c r="H4" s="13"/>
      <c r="I4" s="14" t="s">
        <v>1372</v>
      </c>
      <c r="J4" s="15"/>
      <c r="K4" s="4"/>
    </row>
    <row r="5" ht="14.25" customHeight="1">
      <c r="A5" s="7" t="s">
        <v>20</v>
      </c>
      <c r="B5" s="123" t="s">
        <v>1373</v>
      </c>
      <c r="C5" s="9"/>
      <c r="D5" s="9" t="s">
        <v>114</v>
      </c>
      <c r="E5" s="10">
        <v>12.1</v>
      </c>
      <c r="F5" s="12"/>
      <c r="G5" s="12"/>
      <c r="H5" s="13"/>
      <c r="I5" s="14" t="s">
        <v>1372</v>
      </c>
      <c r="J5" s="15"/>
      <c r="K5" s="4"/>
    </row>
    <row r="6" ht="14.25" customHeight="1">
      <c r="A6" s="7" t="s">
        <v>24</v>
      </c>
      <c r="B6" s="123" t="s">
        <v>1375</v>
      </c>
      <c r="C6" s="9"/>
      <c r="D6" s="9" t="s">
        <v>114</v>
      </c>
      <c r="E6" s="10">
        <v>180.0</v>
      </c>
      <c r="F6" s="12"/>
      <c r="G6" s="12"/>
      <c r="H6" s="13"/>
      <c r="I6" s="14" t="s">
        <v>1372</v>
      </c>
      <c r="J6" s="15"/>
      <c r="K6" s="5"/>
    </row>
    <row r="7" ht="14.25" customHeight="1">
      <c r="A7" s="7" t="s">
        <v>25</v>
      </c>
      <c r="B7" s="123" t="s">
        <v>1374</v>
      </c>
      <c r="C7" s="9"/>
      <c r="D7" s="9" t="s">
        <v>114</v>
      </c>
      <c r="E7" s="10">
        <v>135.4</v>
      </c>
      <c r="F7" s="12"/>
      <c r="G7" s="12"/>
      <c r="H7" s="13"/>
      <c r="I7" s="14" t="s">
        <v>1369</v>
      </c>
      <c r="J7" s="15"/>
      <c r="K7" s="5"/>
    </row>
    <row r="8" ht="14.25" customHeight="1">
      <c r="A8" s="7" t="s">
        <v>28</v>
      </c>
      <c r="B8" s="123" t="s">
        <v>1376</v>
      </c>
      <c r="C8" s="9"/>
      <c r="D8" s="9" t="s">
        <v>114</v>
      </c>
      <c r="E8" s="10">
        <v>135.4</v>
      </c>
      <c r="F8" s="36"/>
      <c r="G8" s="12"/>
      <c r="H8" s="13"/>
      <c r="I8" s="14" t="s">
        <v>1369</v>
      </c>
      <c r="J8" s="15"/>
      <c r="K8" s="5"/>
      <c r="P8" s="19"/>
    </row>
    <row r="9" ht="14.25" customHeight="1">
      <c r="A9" s="7" t="s">
        <v>32</v>
      </c>
      <c r="B9" s="123" t="s">
        <v>1377</v>
      </c>
      <c r="C9" s="9"/>
      <c r="D9" s="234" t="s">
        <v>104</v>
      </c>
      <c r="E9" s="10">
        <v>70.0</v>
      </c>
      <c r="F9" s="36"/>
      <c r="G9" s="12"/>
      <c r="H9" s="13"/>
      <c r="I9" s="14" t="s">
        <v>1369</v>
      </c>
      <c r="J9" s="15"/>
      <c r="K9" s="5"/>
      <c r="P9" s="19"/>
    </row>
    <row r="10" ht="14.25" customHeight="1">
      <c r="A10" s="7" t="s">
        <v>34</v>
      </c>
      <c r="B10" s="123" t="s">
        <v>1378</v>
      </c>
      <c r="C10" s="9"/>
      <c r="D10" s="234" t="s">
        <v>114</v>
      </c>
      <c r="E10" s="10">
        <v>70.0</v>
      </c>
      <c r="F10" s="12"/>
      <c r="G10" s="12"/>
      <c r="H10" s="13"/>
      <c r="I10" s="14" t="s">
        <v>1369</v>
      </c>
      <c r="J10" s="15"/>
      <c r="K10" s="5"/>
      <c r="P10" s="19"/>
    </row>
    <row r="11" ht="14.25" customHeight="1">
      <c r="A11" s="7" t="s">
        <v>36</v>
      </c>
      <c r="B11" s="123" t="s">
        <v>1379</v>
      </c>
      <c r="C11" s="9"/>
      <c r="D11" s="234" t="s">
        <v>104</v>
      </c>
      <c r="E11" s="10">
        <v>70.0</v>
      </c>
      <c r="F11" s="36"/>
      <c r="G11" s="12"/>
      <c r="H11" s="13"/>
      <c r="I11" s="14" t="s">
        <v>1369</v>
      </c>
      <c r="J11" s="15"/>
      <c r="K11" s="5"/>
      <c r="P11" s="19"/>
    </row>
    <row r="12" ht="14.25" customHeight="1">
      <c r="A12" s="7" t="s">
        <v>38</v>
      </c>
      <c r="B12" s="123" t="s">
        <v>1370</v>
      </c>
      <c r="C12" s="9"/>
      <c r="D12" s="234" t="s">
        <v>104</v>
      </c>
      <c r="E12" s="10">
        <v>77.0</v>
      </c>
      <c r="F12" s="36"/>
      <c r="G12" s="12"/>
      <c r="H12" s="13"/>
      <c r="I12" s="14" t="s">
        <v>1369</v>
      </c>
      <c r="J12" s="15"/>
      <c r="K12" s="5"/>
      <c r="P12" s="19"/>
    </row>
    <row r="13" ht="14.25" customHeight="1">
      <c r="A13" s="7" t="s">
        <v>43</v>
      </c>
      <c r="B13" s="123" t="s">
        <v>1381</v>
      </c>
      <c r="C13" s="9"/>
      <c r="D13" s="234" t="s">
        <v>104</v>
      </c>
      <c r="E13" s="10">
        <v>27.2</v>
      </c>
      <c r="F13" s="36"/>
      <c r="G13" s="12"/>
      <c r="H13" s="13"/>
      <c r="I13" s="14" t="s">
        <v>1372</v>
      </c>
      <c r="J13" s="15"/>
      <c r="P13" s="19"/>
    </row>
    <row r="14" ht="14.25" customHeight="1">
      <c r="A14" s="7" t="s">
        <v>46</v>
      </c>
      <c r="B14" s="123" t="s">
        <v>1382</v>
      </c>
      <c r="C14" s="9"/>
      <c r="D14" s="234" t="s">
        <v>104</v>
      </c>
      <c r="E14" s="10">
        <v>176.0</v>
      </c>
      <c r="F14" s="36"/>
      <c r="G14" s="20"/>
      <c r="H14" s="13"/>
      <c r="I14" s="14" t="s">
        <v>1372</v>
      </c>
      <c r="J14" s="15"/>
      <c r="P14" s="19"/>
    </row>
    <row r="15" ht="14.25" customHeight="1">
      <c r="A15" s="7" t="s">
        <v>50</v>
      </c>
      <c r="B15" s="123" t="s">
        <v>1383</v>
      </c>
      <c r="C15" s="9"/>
      <c r="D15" s="234" t="s">
        <v>104</v>
      </c>
      <c r="E15" s="10">
        <v>108.2</v>
      </c>
      <c r="F15" s="36"/>
      <c r="G15" s="12"/>
      <c r="H15" s="13"/>
      <c r="I15" s="14" t="s">
        <v>1372</v>
      </c>
      <c r="J15" s="15"/>
    </row>
    <row r="16" ht="14.25" customHeight="1">
      <c r="A16" s="7" t="s">
        <v>52</v>
      </c>
      <c r="B16" s="123" t="s">
        <v>1384</v>
      </c>
      <c r="C16" s="9"/>
      <c r="D16" s="234" t="s">
        <v>114</v>
      </c>
      <c r="E16" s="10">
        <v>24.4</v>
      </c>
      <c r="F16" s="36"/>
      <c r="G16" s="12"/>
      <c r="H16" s="13"/>
      <c r="I16" s="14" t="s">
        <v>1372</v>
      </c>
      <c r="J16" s="15"/>
    </row>
    <row r="17" ht="14.25" customHeight="1">
      <c r="E17" s="6">
        <f>SUM(E3:E16)*1.21</f>
        <v>1365.54308</v>
      </c>
    </row>
    <row r="18" ht="14.25" customHeight="1">
      <c r="B18" s="28"/>
      <c r="D18" s="29"/>
    </row>
    <row r="19" ht="14.25" customHeight="1">
      <c r="B19" s="28" t="s">
        <v>89</v>
      </c>
      <c r="D19" s="29">
        <v>4.0</v>
      </c>
    </row>
    <row r="20" ht="14.25" customHeight="1">
      <c r="B20" s="28" t="s">
        <v>90</v>
      </c>
      <c r="D20" s="29">
        <v>1.0</v>
      </c>
    </row>
    <row r="21" ht="14.25" customHeight="1">
      <c r="B21" s="28" t="s">
        <v>91</v>
      </c>
      <c r="D21" s="29">
        <v>3.5</v>
      </c>
    </row>
    <row r="22" ht="14.25" customHeight="1">
      <c r="B22" s="28" t="s">
        <v>92</v>
      </c>
      <c r="D22" s="30">
        <f>+D21*D20*D19</f>
        <v>14</v>
      </c>
    </row>
    <row r="23" ht="14.25" customHeight="1">
      <c r="B23" s="28" t="s">
        <v>93</v>
      </c>
      <c r="D23" s="30">
        <f>+D22*3600</f>
        <v>50400</v>
      </c>
    </row>
    <row r="24" ht="14.25" customHeight="1">
      <c r="B24" s="28" t="s">
        <v>4</v>
      </c>
      <c r="D24" s="31">
        <f>E17</f>
        <v>1365.54308</v>
      </c>
    </row>
    <row r="25" ht="14.25" customHeight="1">
      <c r="B25" s="28" t="s">
        <v>94</v>
      </c>
      <c r="D25" s="32">
        <f>+D23/D24</f>
        <v>36.90839252</v>
      </c>
      <c r="E25" s="28" t="s">
        <v>95</v>
      </c>
      <c r="F25" s="6">
        <f>D25*0.9</f>
        <v>33.21755327</v>
      </c>
    </row>
    <row r="26" ht="14.25" customHeight="1">
      <c r="B26" s="28"/>
      <c r="D26" s="28"/>
    </row>
    <row r="27" ht="14.25" customHeight="1">
      <c r="B27" s="28" t="s">
        <v>96</v>
      </c>
      <c r="D27" s="28" t="s">
        <v>97</v>
      </c>
    </row>
    <row r="28" ht="14.25" customHeight="1">
      <c r="B28" s="28" t="s">
        <v>98</v>
      </c>
      <c r="D28" s="29">
        <v>105.9</v>
      </c>
    </row>
    <row r="29" ht="14.25" customHeight="1">
      <c r="B29" s="28" t="s">
        <v>99</v>
      </c>
      <c r="D29" s="29">
        <f>D28*D19</f>
        <v>423.6</v>
      </c>
    </row>
    <row r="30" ht="14.25" customHeight="1">
      <c r="B30" s="28" t="s">
        <v>95</v>
      </c>
      <c r="D30" s="33">
        <f>+D23/D29</f>
        <v>118.98017</v>
      </c>
    </row>
    <row r="31" ht="14.25" customHeight="1">
      <c r="B31" s="28"/>
      <c r="D31" s="28"/>
    </row>
    <row r="32" ht="14.25" customHeight="1">
      <c r="B32" s="28" t="s">
        <v>100</v>
      </c>
      <c r="D32" s="33">
        <f>+D30*0.85</f>
        <v>101.1331445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autoFilter ref="$A$2:$H$17"/>
  <printOptions/>
  <pageMargins bottom="0.75" footer="0.0" header="0.0" left="0.7" right="0.7" top="0.75"/>
  <pageSetup orientation="landscape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123" t="s">
        <v>1386</v>
      </c>
      <c r="C3" s="9" t="s">
        <v>103</v>
      </c>
      <c r="D3" s="9" t="s">
        <v>104</v>
      </c>
      <c r="E3" s="9">
        <v>7.0</v>
      </c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123" t="s">
        <v>401</v>
      </c>
      <c r="C4" s="9"/>
      <c r="D4" s="9" t="s">
        <v>104</v>
      </c>
      <c r="E4" s="10">
        <v>8.3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123" t="s">
        <v>1388</v>
      </c>
      <c r="C5" s="9"/>
      <c r="D5" s="9" t="s">
        <v>104</v>
      </c>
      <c r="E5" s="10">
        <v>43.2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123" t="s">
        <v>1390</v>
      </c>
      <c r="C6" s="9"/>
      <c r="D6" s="9" t="s">
        <v>114</v>
      </c>
      <c r="E6" s="10">
        <v>68.4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123" t="s">
        <v>1387</v>
      </c>
      <c r="C7" s="9"/>
      <c r="D7" s="9" t="s">
        <v>114</v>
      </c>
      <c r="E7" s="10">
        <v>10.8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26" t="s">
        <v>1392</v>
      </c>
      <c r="C8" s="9"/>
      <c r="D8" s="9" t="s">
        <v>114</v>
      </c>
      <c r="E8" s="10">
        <v>35.5</v>
      </c>
      <c r="F8" s="36"/>
      <c r="G8" s="12"/>
      <c r="H8" s="13"/>
      <c r="I8" s="14"/>
      <c r="J8" s="15"/>
      <c r="K8" s="5"/>
      <c r="P8" s="19"/>
    </row>
    <row r="9" ht="14.25" customHeight="1">
      <c r="A9" s="7" t="s">
        <v>32</v>
      </c>
      <c r="B9" s="123" t="s">
        <v>1389</v>
      </c>
      <c r="D9" s="9" t="s">
        <v>114</v>
      </c>
      <c r="E9" s="10">
        <v>52.9</v>
      </c>
      <c r="F9" s="36"/>
      <c r="G9" s="12"/>
      <c r="H9" s="13"/>
      <c r="I9" s="14"/>
      <c r="J9" s="15"/>
      <c r="K9" s="5"/>
      <c r="P9" s="19"/>
    </row>
    <row r="10" ht="14.25" customHeight="1">
      <c r="A10" s="7" t="s">
        <v>34</v>
      </c>
      <c r="B10" s="123" t="s">
        <v>1391</v>
      </c>
      <c r="C10" s="9"/>
      <c r="D10" s="9" t="s">
        <v>114</v>
      </c>
      <c r="E10" s="10">
        <v>69.7</v>
      </c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123" t="s">
        <v>1349</v>
      </c>
      <c r="C11" s="9"/>
      <c r="D11" s="9" t="s">
        <v>114</v>
      </c>
      <c r="E11" s="10">
        <v>45.1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123" t="s">
        <v>1264</v>
      </c>
      <c r="C12" s="9"/>
      <c r="D12" s="9" t="s">
        <v>114</v>
      </c>
      <c r="E12" s="10">
        <v>17.3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123" t="s">
        <v>1393</v>
      </c>
      <c r="C13" s="9"/>
      <c r="D13" s="9" t="s">
        <v>114</v>
      </c>
      <c r="E13" s="10">
        <v>29.6</v>
      </c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123"/>
      <c r="C14" s="9"/>
      <c r="D14" s="234"/>
      <c r="E14" s="10"/>
      <c r="F14" s="36"/>
      <c r="G14" s="20"/>
      <c r="H14" s="13"/>
      <c r="I14" s="14"/>
      <c r="J14" s="15"/>
      <c r="P14" s="19"/>
    </row>
    <row r="15" ht="14.25" customHeight="1">
      <c r="A15" s="7" t="s">
        <v>50</v>
      </c>
      <c r="B15" s="123"/>
      <c r="C15" s="9"/>
      <c r="D15" s="234"/>
      <c r="E15" s="10"/>
      <c r="F15" s="36"/>
      <c r="G15" s="12"/>
      <c r="H15" s="13"/>
      <c r="I15" s="14"/>
      <c r="J15" s="15"/>
    </row>
    <row r="16" ht="14.25" customHeight="1">
      <c r="A16" s="7" t="s">
        <v>52</v>
      </c>
      <c r="B16" s="123"/>
      <c r="C16" s="9"/>
      <c r="D16" s="234"/>
      <c r="E16" s="10"/>
      <c r="F16" s="36"/>
      <c r="G16" s="12"/>
      <c r="H16" s="13"/>
      <c r="I16" s="14"/>
      <c r="J16" s="15"/>
    </row>
    <row r="17" ht="14.25" customHeight="1">
      <c r="E17" s="6">
        <f>SUM(E3:E16)*1.21</f>
        <v>469.238</v>
      </c>
    </row>
    <row r="18" ht="14.25" customHeight="1">
      <c r="B18" s="28"/>
      <c r="D18" s="29"/>
    </row>
    <row r="19" ht="14.25" customHeight="1">
      <c r="B19" s="28" t="s">
        <v>89</v>
      </c>
      <c r="D19" s="29">
        <v>3.0</v>
      </c>
    </row>
    <row r="20" ht="14.25" customHeight="1">
      <c r="B20" s="28" t="s">
        <v>90</v>
      </c>
      <c r="D20" s="29">
        <v>1.0</v>
      </c>
    </row>
    <row r="21" ht="14.25" customHeight="1">
      <c r="B21" s="28" t="s">
        <v>91</v>
      </c>
      <c r="D21" s="29">
        <v>1.7</v>
      </c>
    </row>
    <row r="22" ht="14.25" customHeight="1">
      <c r="B22" s="28" t="s">
        <v>92</v>
      </c>
      <c r="D22" s="30">
        <f>+D21*D20*D19</f>
        <v>5.1</v>
      </c>
    </row>
    <row r="23" ht="14.25" customHeight="1">
      <c r="B23" s="28" t="s">
        <v>93</v>
      </c>
      <c r="D23" s="30">
        <f>+D22*3600</f>
        <v>18360</v>
      </c>
    </row>
    <row r="24" ht="14.25" customHeight="1">
      <c r="B24" s="28" t="s">
        <v>4</v>
      </c>
      <c r="D24" s="31">
        <f>E17</f>
        <v>469.238</v>
      </c>
    </row>
    <row r="25" ht="14.25" customHeight="1">
      <c r="B25" s="28" t="s">
        <v>94</v>
      </c>
      <c r="D25" s="32">
        <f>+D23/D24</f>
        <v>39.12726591</v>
      </c>
      <c r="E25" s="28" t="s">
        <v>95</v>
      </c>
      <c r="F25" s="6">
        <f>D25*0.9</f>
        <v>35.21453932</v>
      </c>
    </row>
    <row r="26" ht="14.25" customHeight="1">
      <c r="B26" s="28"/>
      <c r="D26" s="28"/>
    </row>
    <row r="27" ht="14.25" customHeight="1">
      <c r="B27" s="28" t="s">
        <v>96</v>
      </c>
      <c r="D27" s="28" t="s">
        <v>97</v>
      </c>
    </row>
    <row r="28" ht="14.25" customHeight="1">
      <c r="B28" s="28" t="s">
        <v>98</v>
      </c>
      <c r="D28" s="29">
        <v>105.9</v>
      </c>
    </row>
    <row r="29" ht="14.25" customHeight="1">
      <c r="B29" s="28" t="s">
        <v>99</v>
      </c>
      <c r="D29" s="29">
        <f>D28*D19</f>
        <v>317.7</v>
      </c>
    </row>
    <row r="30" ht="14.25" customHeight="1">
      <c r="B30" s="28" t="s">
        <v>95</v>
      </c>
      <c r="D30" s="33">
        <f>+D23/D29</f>
        <v>57.79036827</v>
      </c>
    </row>
    <row r="31" ht="14.25" customHeight="1">
      <c r="B31" s="28"/>
      <c r="D31" s="28"/>
    </row>
    <row r="32" ht="14.25" customHeight="1">
      <c r="B32" s="28" t="s">
        <v>100</v>
      </c>
      <c r="D32" s="33">
        <f>+D30*0.85</f>
        <v>49.12181303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autoFilter ref="$A$2:$H$17"/>
  <printOptions/>
  <pageMargins bottom="0.75" footer="0.0" header="0.0" left="0.7" right="0.7" top="0.75"/>
  <pageSetup orientation="landscape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123" t="s">
        <v>1386</v>
      </c>
      <c r="C3" s="9" t="s">
        <v>103</v>
      </c>
      <c r="D3" s="9" t="s">
        <v>104</v>
      </c>
      <c r="E3" s="9">
        <v>7.0</v>
      </c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123" t="s">
        <v>401</v>
      </c>
      <c r="C4" s="9"/>
      <c r="D4" s="9" t="s">
        <v>104</v>
      </c>
      <c r="E4" s="10">
        <v>8.3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123" t="s">
        <v>1388</v>
      </c>
      <c r="C5" s="9"/>
      <c r="D5" s="9" t="s">
        <v>104</v>
      </c>
      <c r="E5" s="10">
        <v>43.2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123" t="s">
        <v>1390</v>
      </c>
      <c r="C6" s="9"/>
      <c r="D6" s="9" t="s">
        <v>114</v>
      </c>
      <c r="E6" s="10">
        <v>68.4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123" t="s">
        <v>1394</v>
      </c>
      <c r="C7" s="9"/>
      <c r="D7" s="9" t="s">
        <v>114</v>
      </c>
      <c r="E7" s="10">
        <v>10.8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26" t="s">
        <v>1392</v>
      </c>
      <c r="C8" s="9"/>
      <c r="D8" s="9" t="s">
        <v>114</v>
      </c>
      <c r="E8" s="10">
        <v>35.5</v>
      </c>
      <c r="F8" s="36"/>
      <c r="G8" s="12"/>
      <c r="H8" s="13"/>
      <c r="I8" s="14"/>
      <c r="J8" s="15"/>
      <c r="K8" s="5"/>
      <c r="P8" s="19"/>
    </row>
    <row r="9" ht="14.25" customHeight="1">
      <c r="A9" s="7" t="s">
        <v>32</v>
      </c>
      <c r="B9" s="123" t="s">
        <v>1389</v>
      </c>
      <c r="D9" s="9" t="s">
        <v>114</v>
      </c>
      <c r="E9" s="10">
        <v>52.9</v>
      </c>
      <c r="F9" s="36"/>
      <c r="G9" s="12"/>
      <c r="H9" s="13"/>
      <c r="I9" s="14"/>
      <c r="J9" s="15"/>
      <c r="K9" s="5"/>
      <c r="P9" s="19"/>
    </row>
    <row r="10" ht="14.25" customHeight="1">
      <c r="A10" s="7" t="s">
        <v>34</v>
      </c>
      <c r="B10" s="123" t="s">
        <v>1391</v>
      </c>
      <c r="C10" s="9"/>
      <c r="D10" s="9" t="s">
        <v>114</v>
      </c>
      <c r="E10" s="10">
        <v>69.7</v>
      </c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123" t="s">
        <v>1349</v>
      </c>
      <c r="C11" s="9"/>
      <c r="D11" s="9" t="s">
        <v>114</v>
      </c>
      <c r="E11" s="10">
        <v>45.1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123" t="s">
        <v>1264</v>
      </c>
      <c r="C12" s="9"/>
      <c r="D12" s="9" t="s">
        <v>114</v>
      </c>
      <c r="E12" s="10">
        <v>17.3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123" t="s">
        <v>1393</v>
      </c>
      <c r="C13" s="9"/>
      <c r="D13" s="9" t="s">
        <v>114</v>
      </c>
      <c r="E13" s="10">
        <v>29.6</v>
      </c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123" t="s">
        <v>1396</v>
      </c>
      <c r="C14" s="9"/>
      <c r="D14" s="234" t="s">
        <v>1138</v>
      </c>
      <c r="E14" s="10">
        <v>64.7</v>
      </c>
      <c r="F14" s="36"/>
      <c r="G14" s="20"/>
      <c r="H14" s="13"/>
      <c r="I14" s="14"/>
      <c r="J14" s="15"/>
      <c r="P14" s="19"/>
    </row>
    <row r="15" ht="14.25" customHeight="1">
      <c r="A15" s="7" t="s">
        <v>50</v>
      </c>
      <c r="B15" s="123" t="s">
        <v>1395</v>
      </c>
      <c r="C15" s="9"/>
      <c r="D15" s="234" t="s">
        <v>1398</v>
      </c>
      <c r="E15" s="10">
        <v>130.2</v>
      </c>
      <c r="F15" s="36"/>
      <c r="G15" s="12"/>
      <c r="H15" s="13"/>
      <c r="I15" s="14"/>
      <c r="J15" s="15"/>
    </row>
    <row r="16" ht="14.25" customHeight="1">
      <c r="A16" s="7" t="s">
        <v>52</v>
      </c>
      <c r="B16" s="123" t="s">
        <v>1397</v>
      </c>
      <c r="C16" s="9"/>
      <c r="D16" s="234" t="s">
        <v>1399</v>
      </c>
      <c r="E16" s="10">
        <v>60.0</v>
      </c>
      <c r="F16" s="36"/>
      <c r="G16" s="12"/>
      <c r="H16" s="13"/>
      <c r="I16" s="14"/>
      <c r="J16" s="15"/>
    </row>
    <row r="17" ht="14.25" customHeight="1">
      <c r="E17" s="6">
        <f>SUM(E3:E16)*1.21</f>
        <v>777.667</v>
      </c>
    </row>
    <row r="18" ht="14.25" customHeight="1">
      <c r="B18" s="28"/>
      <c r="D18" s="29"/>
    </row>
    <row r="19" ht="14.25" customHeight="1">
      <c r="B19" s="28" t="s">
        <v>89</v>
      </c>
      <c r="D19" s="29">
        <v>3.0</v>
      </c>
    </row>
    <row r="20" ht="14.25" customHeight="1">
      <c r="B20" s="28" t="s">
        <v>90</v>
      </c>
      <c r="D20" s="29">
        <v>1.0</v>
      </c>
    </row>
    <row r="21" ht="14.25" customHeight="1">
      <c r="B21" s="28" t="s">
        <v>91</v>
      </c>
      <c r="D21" s="29">
        <v>2.5</v>
      </c>
    </row>
    <row r="22" ht="14.25" customHeight="1">
      <c r="B22" s="28" t="s">
        <v>92</v>
      </c>
      <c r="D22" s="30">
        <f>+D21*D20*D19</f>
        <v>7.5</v>
      </c>
    </row>
    <row r="23" ht="14.25" customHeight="1">
      <c r="B23" s="28" t="s">
        <v>93</v>
      </c>
      <c r="D23" s="30">
        <f>+D22*3600</f>
        <v>27000</v>
      </c>
    </row>
    <row r="24" ht="14.25" customHeight="1">
      <c r="B24" s="28" t="s">
        <v>4</v>
      </c>
      <c r="D24" s="31">
        <f>E17</f>
        <v>777.667</v>
      </c>
    </row>
    <row r="25" ht="14.25" customHeight="1">
      <c r="B25" s="28" t="s">
        <v>94</v>
      </c>
      <c r="D25" s="32">
        <f>+D23/D24</f>
        <v>34.71923072</v>
      </c>
      <c r="E25" s="28" t="s">
        <v>95</v>
      </c>
      <c r="F25" s="6">
        <f>D25*0.9</f>
        <v>31.24730765</v>
      </c>
    </row>
    <row r="26" ht="14.25" customHeight="1">
      <c r="B26" s="28"/>
      <c r="D26" s="28"/>
    </row>
    <row r="27" ht="14.25" customHeight="1">
      <c r="B27" s="28" t="s">
        <v>96</v>
      </c>
      <c r="D27" s="28" t="s">
        <v>97</v>
      </c>
    </row>
    <row r="28" ht="14.25" customHeight="1">
      <c r="B28" s="28" t="s">
        <v>98</v>
      </c>
      <c r="D28" s="29">
        <v>105.9</v>
      </c>
    </row>
    <row r="29" ht="14.25" customHeight="1">
      <c r="B29" s="28" t="s">
        <v>99</v>
      </c>
      <c r="D29" s="29">
        <f>D28*D19</f>
        <v>317.7</v>
      </c>
    </row>
    <row r="30" ht="14.25" customHeight="1">
      <c r="B30" s="28" t="s">
        <v>95</v>
      </c>
      <c r="D30" s="33">
        <f>+D23/D29</f>
        <v>84.98583569</v>
      </c>
    </row>
    <row r="31" ht="14.25" customHeight="1">
      <c r="B31" s="28"/>
      <c r="D31" s="28"/>
    </row>
    <row r="32" ht="14.25" customHeight="1">
      <c r="B32" s="28" t="s">
        <v>100</v>
      </c>
      <c r="D32" s="33">
        <f>+D30*0.85</f>
        <v>72.23796034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autoFilter ref="$A$2:$H$17"/>
  <printOptions/>
  <pageMargins bottom="0.75" footer="0.0" header="0.0" left="0.7" right="0.7" top="0.75"/>
  <pageSetup orientation="landscape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123" t="s">
        <v>1386</v>
      </c>
      <c r="C3" s="9" t="s">
        <v>103</v>
      </c>
      <c r="D3" s="9" t="s">
        <v>104</v>
      </c>
      <c r="E3" s="9">
        <v>7.0</v>
      </c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123" t="s">
        <v>401</v>
      </c>
      <c r="C4" s="9"/>
      <c r="D4" s="9" t="s">
        <v>104</v>
      </c>
      <c r="E4" s="10">
        <v>8.3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123" t="s">
        <v>1388</v>
      </c>
      <c r="C5" s="9"/>
      <c r="D5" s="9" t="s">
        <v>104</v>
      </c>
      <c r="E5" s="10">
        <v>43.2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123" t="s">
        <v>1390</v>
      </c>
      <c r="C6" s="9"/>
      <c r="D6" s="9" t="s">
        <v>114</v>
      </c>
      <c r="E6" s="10">
        <v>68.4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123" t="s">
        <v>1394</v>
      </c>
      <c r="C7" s="9"/>
      <c r="D7" s="9" t="s">
        <v>114</v>
      </c>
      <c r="E7" s="10">
        <v>10.8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26" t="s">
        <v>1392</v>
      </c>
      <c r="C8" s="9"/>
      <c r="D8" s="9" t="s">
        <v>114</v>
      </c>
      <c r="E8" s="10">
        <v>35.5</v>
      </c>
      <c r="F8" s="36"/>
      <c r="G8" s="12"/>
      <c r="H8" s="13"/>
      <c r="I8" s="14"/>
      <c r="J8" s="15"/>
      <c r="K8" s="5"/>
      <c r="P8" s="19"/>
    </row>
    <row r="9" ht="14.25" customHeight="1">
      <c r="A9" s="7" t="s">
        <v>32</v>
      </c>
      <c r="B9" s="123" t="s">
        <v>1389</v>
      </c>
      <c r="D9" s="9" t="s">
        <v>114</v>
      </c>
      <c r="E9" s="10">
        <v>52.9</v>
      </c>
      <c r="F9" s="36"/>
      <c r="G9" s="12"/>
      <c r="H9" s="13"/>
      <c r="I9" s="14"/>
      <c r="J9" s="15"/>
      <c r="K9" s="5"/>
      <c r="P9" s="19"/>
    </row>
    <row r="10" ht="14.25" customHeight="1">
      <c r="A10" s="7" t="s">
        <v>34</v>
      </c>
      <c r="B10" s="123" t="s">
        <v>1391</v>
      </c>
      <c r="C10" s="9"/>
      <c r="D10" s="9" t="s">
        <v>114</v>
      </c>
      <c r="E10" s="10">
        <v>69.7</v>
      </c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123" t="s">
        <v>1349</v>
      </c>
      <c r="C11" s="9"/>
      <c r="D11" s="9" t="s">
        <v>114</v>
      </c>
      <c r="E11" s="10">
        <v>45.1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123" t="s">
        <v>1264</v>
      </c>
      <c r="C12" s="9"/>
      <c r="D12" s="9" t="s">
        <v>114</v>
      </c>
      <c r="E12" s="10">
        <v>17.3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123" t="s">
        <v>1393</v>
      </c>
      <c r="C13" s="9"/>
      <c r="D13" s="9" t="s">
        <v>114</v>
      </c>
      <c r="E13" s="10">
        <v>29.6</v>
      </c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123" t="s">
        <v>1396</v>
      </c>
      <c r="C14" s="9"/>
      <c r="D14" s="234" t="s">
        <v>1138</v>
      </c>
      <c r="E14" s="10">
        <v>64.7</v>
      </c>
      <c r="F14" s="36"/>
      <c r="G14" s="20"/>
      <c r="H14" s="13"/>
      <c r="I14" s="14"/>
      <c r="J14" s="15"/>
      <c r="P14" s="19"/>
    </row>
    <row r="15" ht="14.25" customHeight="1">
      <c r="A15" s="7" t="s">
        <v>50</v>
      </c>
      <c r="B15" s="123" t="s">
        <v>1395</v>
      </c>
      <c r="C15" s="9"/>
      <c r="D15" s="234" t="s">
        <v>1398</v>
      </c>
      <c r="E15" s="10">
        <v>130.2</v>
      </c>
      <c r="F15" s="36"/>
      <c r="G15" s="12"/>
      <c r="H15" s="13"/>
      <c r="I15" s="14"/>
      <c r="J15" s="15"/>
    </row>
    <row r="16" ht="14.25" customHeight="1">
      <c r="A16" s="7" t="s">
        <v>52</v>
      </c>
      <c r="B16" s="123" t="s">
        <v>1397</v>
      </c>
      <c r="C16" s="9"/>
      <c r="D16" s="234" t="s">
        <v>1399</v>
      </c>
      <c r="E16" s="10">
        <v>60.0</v>
      </c>
      <c r="F16" s="36"/>
      <c r="G16" s="12"/>
      <c r="H16" s="13"/>
      <c r="I16" s="14"/>
      <c r="J16" s="15"/>
    </row>
    <row r="17" ht="14.25" customHeight="1">
      <c r="E17" s="6">
        <f>SUM(E3:E16)*1.21</f>
        <v>777.667</v>
      </c>
    </row>
    <row r="18" ht="14.25" customHeight="1">
      <c r="B18" s="28"/>
      <c r="D18" s="29"/>
    </row>
    <row r="19" ht="14.25" customHeight="1">
      <c r="B19" s="28" t="s">
        <v>89</v>
      </c>
      <c r="D19" s="29">
        <v>4.0</v>
      </c>
    </row>
    <row r="20" ht="14.25" customHeight="1">
      <c r="B20" s="28" t="s">
        <v>90</v>
      </c>
      <c r="D20" s="29">
        <v>1.0</v>
      </c>
    </row>
    <row r="21" ht="14.25" customHeight="1">
      <c r="B21" s="28" t="s">
        <v>91</v>
      </c>
      <c r="D21" s="29">
        <v>1.0</v>
      </c>
    </row>
    <row r="22" ht="14.25" customHeight="1">
      <c r="B22" s="28" t="s">
        <v>92</v>
      </c>
      <c r="D22" s="30">
        <f>+D21*D20*D19</f>
        <v>4</v>
      </c>
    </row>
    <row r="23" ht="14.25" customHeight="1">
      <c r="B23" s="28" t="s">
        <v>93</v>
      </c>
      <c r="D23" s="30">
        <f>+D22*3600</f>
        <v>14400</v>
      </c>
    </row>
    <row r="24" ht="14.25" customHeight="1">
      <c r="B24" s="28" t="s">
        <v>4</v>
      </c>
      <c r="D24" s="31">
        <f>E17</f>
        <v>777.667</v>
      </c>
    </row>
    <row r="25" ht="14.25" customHeight="1">
      <c r="B25" s="28" t="s">
        <v>94</v>
      </c>
      <c r="D25" s="32">
        <f>+D23/D24</f>
        <v>18.51692305</v>
      </c>
      <c r="E25" s="28" t="s">
        <v>95</v>
      </c>
      <c r="F25" s="6">
        <f>D25*0.9</f>
        <v>16.66523075</v>
      </c>
    </row>
    <row r="26" ht="14.25" customHeight="1">
      <c r="B26" s="28"/>
      <c r="D26" s="28"/>
    </row>
    <row r="27" ht="14.25" customHeight="1">
      <c r="B27" s="28" t="s">
        <v>96</v>
      </c>
      <c r="D27" s="28" t="s">
        <v>97</v>
      </c>
    </row>
    <row r="28" ht="14.25" customHeight="1">
      <c r="B28" s="28" t="s">
        <v>98</v>
      </c>
      <c r="D28" s="29">
        <v>105.9</v>
      </c>
    </row>
    <row r="29" ht="14.25" customHeight="1">
      <c r="B29" s="28" t="s">
        <v>99</v>
      </c>
      <c r="D29" s="29">
        <f>D28*D19</f>
        <v>423.6</v>
      </c>
    </row>
    <row r="30" ht="14.25" customHeight="1">
      <c r="B30" s="28" t="s">
        <v>95</v>
      </c>
      <c r="D30" s="33">
        <f>+D23/D29</f>
        <v>33.99433428</v>
      </c>
    </row>
    <row r="31" ht="14.25" customHeight="1">
      <c r="B31" s="28"/>
      <c r="D31" s="28"/>
    </row>
    <row r="32" ht="14.25" customHeight="1">
      <c r="B32" s="28" t="s">
        <v>100</v>
      </c>
      <c r="D32" s="33">
        <f>+D30*0.85</f>
        <v>28.89518414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autoFilter ref="$A$2:$H$17"/>
  <printOptions/>
  <pageMargins bottom="0.75" footer="0.0" header="0.0" left="0.7" right="0.7" top="0.75"/>
  <pageSetup orientation="landscape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123" t="s">
        <v>1386</v>
      </c>
      <c r="C3" s="9" t="s">
        <v>103</v>
      </c>
      <c r="D3" s="9" t="s">
        <v>104</v>
      </c>
      <c r="E3" s="9">
        <v>7.0</v>
      </c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123" t="s">
        <v>401</v>
      </c>
      <c r="C4" s="9"/>
      <c r="D4" s="9" t="s">
        <v>104</v>
      </c>
      <c r="E4" s="10">
        <v>8.3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123" t="s">
        <v>1388</v>
      </c>
      <c r="C5" s="9"/>
      <c r="D5" s="9" t="s">
        <v>104</v>
      </c>
      <c r="E5" s="10">
        <v>43.2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123" t="s">
        <v>1390</v>
      </c>
      <c r="C6" s="9"/>
      <c r="D6" s="9" t="s">
        <v>114</v>
      </c>
      <c r="E6" s="10">
        <v>68.4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123" t="s">
        <v>1394</v>
      </c>
      <c r="C7" s="9"/>
      <c r="D7" s="9" t="s">
        <v>114</v>
      </c>
      <c r="E7" s="10">
        <v>10.8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26" t="s">
        <v>1392</v>
      </c>
      <c r="C8" s="9"/>
      <c r="D8" s="9" t="s">
        <v>114</v>
      </c>
      <c r="E8" s="10">
        <v>35.5</v>
      </c>
      <c r="F8" s="36"/>
      <c r="G8" s="12"/>
      <c r="H8" s="13"/>
      <c r="I8" s="14"/>
      <c r="J8" s="15"/>
      <c r="K8" s="5"/>
      <c r="P8" s="19"/>
    </row>
    <row r="9" ht="14.25" customHeight="1">
      <c r="A9" s="7" t="s">
        <v>32</v>
      </c>
      <c r="B9" s="123" t="s">
        <v>1389</v>
      </c>
      <c r="D9" s="9" t="s">
        <v>114</v>
      </c>
      <c r="E9" s="10">
        <v>52.9</v>
      </c>
      <c r="F9" s="36"/>
      <c r="G9" s="12"/>
      <c r="H9" s="13"/>
      <c r="I9" s="14"/>
      <c r="J9" s="15"/>
      <c r="K9" s="5"/>
      <c r="P9" s="19"/>
    </row>
    <row r="10" ht="14.25" customHeight="1">
      <c r="A10" s="7" t="s">
        <v>34</v>
      </c>
      <c r="B10" s="123" t="s">
        <v>1391</v>
      </c>
      <c r="C10" s="9"/>
      <c r="D10" s="9" t="s">
        <v>114</v>
      </c>
      <c r="E10" s="10">
        <v>69.7</v>
      </c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123" t="s">
        <v>1349</v>
      </c>
      <c r="C11" s="9"/>
      <c r="D11" s="9" t="s">
        <v>114</v>
      </c>
      <c r="E11" s="10">
        <v>45.1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123" t="s">
        <v>1264</v>
      </c>
      <c r="C12" s="9"/>
      <c r="D12" s="9" t="s">
        <v>114</v>
      </c>
      <c r="E12" s="10">
        <v>17.3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123" t="s">
        <v>1393</v>
      </c>
      <c r="C13" s="9"/>
      <c r="D13" s="9" t="s">
        <v>114</v>
      </c>
      <c r="E13" s="10">
        <v>29.6</v>
      </c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123" t="s">
        <v>1396</v>
      </c>
      <c r="C14" s="9"/>
      <c r="D14" s="234" t="s">
        <v>1138</v>
      </c>
      <c r="E14" s="10">
        <v>64.7</v>
      </c>
      <c r="F14" s="36"/>
      <c r="G14" s="20"/>
      <c r="H14" s="13"/>
      <c r="I14" s="14"/>
      <c r="J14" s="15"/>
      <c r="P14" s="19"/>
    </row>
    <row r="15" ht="14.25" customHeight="1">
      <c r="A15" s="7" t="s">
        <v>50</v>
      </c>
      <c r="B15" s="123" t="s">
        <v>1395</v>
      </c>
      <c r="C15" s="9"/>
      <c r="D15" s="234" t="s">
        <v>1138</v>
      </c>
      <c r="E15" s="10">
        <v>130.2</v>
      </c>
      <c r="F15" s="36"/>
      <c r="G15" s="12"/>
      <c r="H15" s="13"/>
      <c r="I15" s="14"/>
      <c r="J15" s="15"/>
    </row>
    <row r="16" ht="14.25" customHeight="1">
      <c r="A16" s="7" t="s">
        <v>52</v>
      </c>
      <c r="B16" s="123" t="s">
        <v>1397</v>
      </c>
      <c r="C16" s="9"/>
      <c r="D16" s="234" t="s">
        <v>1138</v>
      </c>
      <c r="E16" s="10">
        <v>60.0</v>
      </c>
      <c r="F16" s="36"/>
      <c r="G16" s="12"/>
      <c r="H16" s="13"/>
      <c r="I16" s="14"/>
      <c r="J16" s="15"/>
    </row>
    <row r="17" ht="14.25" customHeight="1">
      <c r="E17" s="6">
        <f>SUM(E3:E16)*1.21</f>
        <v>777.667</v>
      </c>
    </row>
    <row r="18" ht="14.25" customHeight="1">
      <c r="B18" s="28"/>
      <c r="D18" s="29"/>
    </row>
    <row r="19" ht="14.25" customHeight="1">
      <c r="B19" s="28" t="s">
        <v>89</v>
      </c>
      <c r="D19" s="29">
        <v>3.0</v>
      </c>
    </row>
    <row r="20" ht="14.25" customHeight="1">
      <c r="B20" s="28" t="s">
        <v>90</v>
      </c>
      <c r="D20" s="29">
        <v>1.0</v>
      </c>
    </row>
    <row r="21" ht="14.25" customHeight="1">
      <c r="B21" s="28" t="s">
        <v>91</v>
      </c>
      <c r="D21" s="29">
        <v>5.5</v>
      </c>
    </row>
    <row r="22" ht="14.25" customHeight="1">
      <c r="B22" s="28" t="s">
        <v>92</v>
      </c>
      <c r="D22" s="30">
        <f>+D21*D20*D19</f>
        <v>16.5</v>
      </c>
    </row>
    <row r="23" ht="14.25" customHeight="1">
      <c r="B23" s="28" t="s">
        <v>93</v>
      </c>
      <c r="D23" s="30">
        <f>+D22*3600</f>
        <v>59400</v>
      </c>
    </row>
    <row r="24" ht="14.25" customHeight="1">
      <c r="B24" s="28" t="s">
        <v>4</v>
      </c>
      <c r="D24" s="31">
        <f>E17</f>
        <v>777.667</v>
      </c>
    </row>
    <row r="25" ht="14.25" customHeight="1">
      <c r="B25" s="28" t="s">
        <v>94</v>
      </c>
      <c r="D25" s="32">
        <f>+D23/D24</f>
        <v>76.38230759</v>
      </c>
      <c r="E25" s="28" t="s">
        <v>95</v>
      </c>
      <c r="F25" s="6">
        <f>D25*0.9</f>
        <v>68.74407683</v>
      </c>
    </row>
    <row r="26" ht="14.25" customHeight="1">
      <c r="B26" s="28"/>
      <c r="D26" s="28"/>
    </row>
    <row r="27" ht="14.25" customHeight="1">
      <c r="B27" s="28" t="s">
        <v>96</v>
      </c>
      <c r="D27" s="28" t="s">
        <v>97</v>
      </c>
    </row>
    <row r="28" ht="14.25" customHeight="1">
      <c r="B28" s="28" t="s">
        <v>98</v>
      </c>
      <c r="D28" s="29">
        <v>105.9</v>
      </c>
    </row>
    <row r="29" ht="14.25" customHeight="1">
      <c r="B29" s="28" t="s">
        <v>99</v>
      </c>
      <c r="D29" s="29">
        <f>D28*D19</f>
        <v>317.7</v>
      </c>
    </row>
    <row r="30" ht="14.25" customHeight="1">
      <c r="B30" s="28" t="s">
        <v>95</v>
      </c>
      <c r="D30" s="33">
        <f>+D23/D29</f>
        <v>186.9688385</v>
      </c>
    </row>
    <row r="31" ht="14.25" customHeight="1">
      <c r="B31" s="28"/>
      <c r="D31" s="28"/>
    </row>
    <row r="32" ht="14.25" customHeight="1">
      <c r="B32" s="28" t="s">
        <v>100</v>
      </c>
      <c r="D32" s="33">
        <f>+D30*0.85</f>
        <v>158.9235127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autoFilter ref="$A$2:$H$17"/>
  <printOptions/>
  <pageMargins bottom="0.75" footer="0.0" header="0.0" left="0.7" right="0.7" top="0.75"/>
  <pageSetup orientation="landscape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123" t="s">
        <v>1386</v>
      </c>
      <c r="C3" s="9" t="s">
        <v>103</v>
      </c>
      <c r="D3" s="9" t="s">
        <v>104</v>
      </c>
      <c r="E3" s="9">
        <v>7.0</v>
      </c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123" t="s">
        <v>401</v>
      </c>
      <c r="C4" s="9"/>
      <c r="D4" s="9" t="s">
        <v>104</v>
      </c>
      <c r="E4" s="10">
        <v>8.3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123" t="s">
        <v>1388</v>
      </c>
      <c r="C5" s="9"/>
      <c r="D5" s="9" t="s">
        <v>104</v>
      </c>
      <c r="E5" s="10">
        <v>43.2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123" t="s">
        <v>1390</v>
      </c>
      <c r="C6" s="9"/>
      <c r="D6" s="9" t="s">
        <v>114</v>
      </c>
      <c r="E6" s="10">
        <v>68.4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123" t="s">
        <v>1394</v>
      </c>
      <c r="C7" s="9"/>
      <c r="D7" s="9" t="s">
        <v>114</v>
      </c>
      <c r="E7" s="10">
        <v>10.8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26" t="s">
        <v>1392</v>
      </c>
      <c r="C8" s="9"/>
      <c r="D8" s="9" t="s">
        <v>114</v>
      </c>
      <c r="E8" s="10">
        <v>35.5</v>
      </c>
      <c r="F8" s="36"/>
      <c r="G8" s="12"/>
      <c r="H8" s="13"/>
      <c r="I8" s="14"/>
      <c r="J8" s="15"/>
      <c r="K8" s="5"/>
      <c r="P8" s="19"/>
    </row>
    <row r="9" ht="14.25" customHeight="1">
      <c r="A9" s="7" t="s">
        <v>32</v>
      </c>
      <c r="B9" s="123" t="s">
        <v>1389</v>
      </c>
      <c r="D9" s="9" t="s">
        <v>114</v>
      </c>
      <c r="E9" s="10">
        <v>52.9</v>
      </c>
      <c r="F9" s="36"/>
      <c r="G9" s="12"/>
      <c r="H9" s="13"/>
      <c r="I9" s="14"/>
      <c r="J9" s="15"/>
      <c r="K9" s="5"/>
      <c r="P9" s="19"/>
    </row>
    <row r="10" ht="14.25" customHeight="1">
      <c r="A10" s="7" t="s">
        <v>34</v>
      </c>
      <c r="B10" s="123" t="s">
        <v>1391</v>
      </c>
      <c r="C10" s="9"/>
      <c r="D10" s="9" t="s">
        <v>114</v>
      </c>
      <c r="E10" s="10">
        <v>69.7</v>
      </c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123" t="s">
        <v>1349</v>
      </c>
      <c r="C11" s="9"/>
      <c r="D11" s="9" t="s">
        <v>114</v>
      </c>
      <c r="E11" s="10">
        <v>45.1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123" t="s">
        <v>1264</v>
      </c>
      <c r="C12" s="9"/>
      <c r="D12" s="9" t="s">
        <v>114</v>
      </c>
      <c r="E12" s="10">
        <v>17.3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123" t="s">
        <v>1393</v>
      </c>
      <c r="C13" s="9"/>
      <c r="D13" s="9" t="s">
        <v>114</v>
      </c>
      <c r="E13" s="10">
        <v>29.6</v>
      </c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123" t="s">
        <v>1396</v>
      </c>
      <c r="C14" s="9"/>
      <c r="D14" s="234" t="s">
        <v>1138</v>
      </c>
      <c r="E14" s="10">
        <v>37.0</v>
      </c>
      <c r="F14" s="36"/>
      <c r="G14" s="20"/>
      <c r="H14" s="13"/>
      <c r="I14" s="14"/>
      <c r="J14" s="15"/>
      <c r="P14" s="19"/>
    </row>
    <row r="15" ht="14.25" customHeight="1">
      <c r="A15" s="7" t="s">
        <v>50</v>
      </c>
      <c r="B15" s="123" t="s">
        <v>1395</v>
      </c>
      <c r="C15" s="9"/>
      <c r="D15" s="234" t="s">
        <v>1138</v>
      </c>
      <c r="E15" s="10">
        <v>40.0</v>
      </c>
      <c r="F15" s="36"/>
      <c r="G15" s="12"/>
      <c r="H15" s="13"/>
      <c r="I15" s="14"/>
      <c r="J15" s="15"/>
    </row>
    <row r="16" ht="14.25" customHeight="1">
      <c r="A16" s="7"/>
      <c r="B16" s="123"/>
      <c r="C16" s="9"/>
      <c r="D16" s="234"/>
      <c r="E16" s="10"/>
      <c r="F16" s="36"/>
      <c r="G16" s="12"/>
      <c r="H16" s="13"/>
      <c r="I16" s="14"/>
      <c r="J16" s="15"/>
    </row>
    <row r="17" ht="14.25" customHeight="1">
      <c r="E17" s="6">
        <f>SUM(E3:E16)*1.21</f>
        <v>562.408</v>
      </c>
    </row>
    <row r="18" ht="14.25" customHeight="1">
      <c r="B18" s="28"/>
      <c r="D18" s="29"/>
    </row>
    <row r="19" ht="14.25" customHeight="1">
      <c r="B19" s="28" t="s">
        <v>89</v>
      </c>
      <c r="D19" s="29">
        <v>3.0</v>
      </c>
    </row>
    <row r="20" ht="14.25" customHeight="1">
      <c r="B20" s="28" t="s">
        <v>90</v>
      </c>
      <c r="D20" s="29">
        <v>1.0</v>
      </c>
    </row>
    <row r="21" ht="14.25" customHeight="1">
      <c r="B21" s="28" t="s">
        <v>91</v>
      </c>
      <c r="D21" s="29">
        <v>0.2</v>
      </c>
    </row>
    <row r="22" ht="14.25" customHeight="1">
      <c r="B22" s="28" t="s">
        <v>92</v>
      </c>
      <c r="D22" s="30">
        <f>+D21*D20*D19</f>
        <v>0.6</v>
      </c>
    </row>
    <row r="23" ht="14.25" customHeight="1">
      <c r="B23" s="28" t="s">
        <v>93</v>
      </c>
      <c r="D23" s="30">
        <f>+D22*3600</f>
        <v>2160</v>
      </c>
    </row>
    <row r="24" ht="14.25" customHeight="1">
      <c r="B24" s="28" t="s">
        <v>4</v>
      </c>
      <c r="D24" s="31">
        <f>E17</f>
        <v>562.408</v>
      </c>
    </row>
    <row r="25" ht="14.25" customHeight="1">
      <c r="B25" s="28" t="s">
        <v>94</v>
      </c>
      <c r="D25" s="32">
        <f>+D23/D24</f>
        <v>3.840628156</v>
      </c>
      <c r="E25" s="28" t="s">
        <v>95</v>
      </c>
      <c r="F25" s="6">
        <f>D25*0.9</f>
        <v>3.45656534</v>
      </c>
    </row>
    <row r="26" ht="14.25" customHeight="1">
      <c r="B26" s="28"/>
      <c r="D26" s="28"/>
    </row>
    <row r="27" ht="14.25" customHeight="1">
      <c r="B27" s="28" t="s">
        <v>96</v>
      </c>
      <c r="D27" s="28" t="s">
        <v>97</v>
      </c>
    </row>
    <row r="28" ht="14.25" customHeight="1">
      <c r="B28" s="28" t="s">
        <v>98</v>
      </c>
      <c r="D28" s="29">
        <v>105.9</v>
      </c>
    </row>
    <row r="29" ht="14.25" customHeight="1">
      <c r="B29" s="28" t="s">
        <v>99</v>
      </c>
      <c r="D29" s="29">
        <f>D28*D19</f>
        <v>317.7</v>
      </c>
    </row>
    <row r="30" ht="14.25" customHeight="1">
      <c r="B30" s="28" t="s">
        <v>95</v>
      </c>
      <c r="D30" s="33">
        <f>+D23/D29</f>
        <v>6.798866856</v>
      </c>
    </row>
    <row r="31" ht="14.25" customHeight="1">
      <c r="B31" s="28"/>
      <c r="D31" s="28"/>
    </row>
    <row r="32" ht="14.25" customHeight="1">
      <c r="B32" s="28" t="s">
        <v>100</v>
      </c>
      <c r="D32" s="33">
        <f>+D30*0.85</f>
        <v>5.779036827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autoFilter ref="$A$2:$H$17"/>
  <printOptions/>
  <pageMargins bottom="0.75" footer="0.0" header="0.0" left="0.7" right="0.7" top="0.75"/>
  <pageSetup orientation="landscape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26" t="s">
        <v>1244</v>
      </c>
      <c r="C3" s="9"/>
      <c r="D3" s="9"/>
      <c r="E3" s="10">
        <v>17.5</v>
      </c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26" t="s">
        <v>1400</v>
      </c>
      <c r="C4" s="9"/>
      <c r="D4" s="9"/>
      <c r="E4" s="10">
        <v>101.0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26" t="s">
        <v>1401</v>
      </c>
      <c r="C5" s="9"/>
      <c r="D5" s="9"/>
      <c r="E5" s="10">
        <v>30.0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123" t="s">
        <v>1266</v>
      </c>
      <c r="C6" s="9"/>
      <c r="D6" s="9"/>
      <c r="E6" s="10">
        <v>59.7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26" t="s">
        <v>1402</v>
      </c>
      <c r="C7" s="9"/>
      <c r="D7" s="9"/>
      <c r="E7" s="10">
        <v>40.3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26" t="s">
        <v>1349</v>
      </c>
      <c r="C8" s="9"/>
      <c r="D8" s="9"/>
      <c r="E8" s="10">
        <v>30.1</v>
      </c>
      <c r="F8" s="36"/>
      <c r="G8" s="12"/>
      <c r="H8" s="13"/>
      <c r="I8" s="14"/>
      <c r="J8" s="15"/>
      <c r="K8" s="5"/>
      <c r="P8" s="19"/>
    </row>
    <row r="9" ht="14.25" customHeight="1">
      <c r="A9" s="7" t="s">
        <v>32</v>
      </c>
      <c r="B9" s="123" t="s">
        <v>1256</v>
      </c>
      <c r="C9" s="9"/>
      <c r="D9" s="234"/>
      <c r="E9" s="10">
        <v>50.2</v>
      </c>
      <c r="F9" s="36"/>
      <c r="G9" s="12"/>
      <c r="H9" s="13"/>
      <c r="I9" s="14"/>
      <c r="J9" s="15"/>
      <c r="K9" s="5"/>
      <c r="P9" s="19"/>
    </row>
    <row r="10" ht="14.25" customHeight="1">
      <c r="A10" s="7" t="s">
        <v>34</v>
      </c>
      <c r="B10" s="123" t="s">
        <v>1293</v>
      </c>
      <c r="C10" s="9"/>
      <c r="D10" s="234"/>
      <c r="E10" s="10">
        <v>88.6</v>
      </c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123" t="s">
        <v>1392</v>
      </c>
      <c r="C11" s="9"/>
      <c r="D11" s="234"/>
      <c r="E11" s="10">
        <v>47.3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123" t="s">
        <v>1349</v>
      </c>
      <c r="C12" s="9"/>
      <c r="D12" s="234"/>
      <c r="E12" s="10">
        <v>68.1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123" t="s">
        <v>1404</v>
      </c>
      <c r="C13" s="9"/>
      <c r="D13" s="234"/>
      <c r="E13" s="10">
        <v>32.2</v>
      </c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123" t="s">
        <v>1405</v>
      </c>
      <c r="C14" s="9"/>
      <c r="D14" s="234"/>
      <c r="E14" s="10">
        <v>29.1</v>
      </c>
      <c r="F14" s="36"/>
      <c r="G14" s="20"/>
      <c r="H14" s="13"/>
      <c r="I14" s="14"/>
      <c r="J14" s="15"/>
      <c r="P14" s="19"/>
    </row>
    <row r="15" ht="14.25" customHeight="1">
      <c r="A15" s="7" t="s">
        <v>50</v>
      </c>
      <c r="B15" s="26" t="s">
        <v>1403</v>
      </c>
      <c r="C15" s="9"/>
      <c r="D15" s="234"/>
      <c r="E15" s="10">
        <v>174.6</v>
      </c>
      <c r="F15" s="36"/>
      <c r="G15" s="12"/>
      <c r="H15" s="13"/>
      <c r="I15" s="14"/>
      <c r="J15" s="15"/>
    </row>
    <row r="16" ht="14.25" customHeight="1">
      <c r="A16" s="7" t="s">
        <v>52</v>
      </c>
      <c r="B16" s="26" t="s">
        <v>1396</v>
      </c>
      <c r="C16" s="9"/>
      <c r="D16" s="234"/>
      <c r="E16" s="10">
        <v>130.5</v>
      </c>
      <c r="F16" s="36"/>
      <c r="G16" s="12"/>
      <c r="H16" s="13"/>
      <c r="I16" s="14"/>
      <c r="J16" s="15"/>
    </row>
    <row r="17" ht="14.25" customHeight="1">
      <c r="E17" s="142">
        <f>SUM(E3:E16)*1.21</f>
        <v>1088.032</v>
      </c>
    </row>
    <row r="18" ht="14.25" customHeight="1">
      <c r="B18" s="28"/>
      <c r="D18" s="29"/>
    </row>
    <row r="19" ht="14.25" customHeight="1">
      <c r="B19" s="28" t="s">
        <v>89</v>
      </c>
      <c r="D19" s="29">
        <v>4.0</v>
      </c>
    </row>
    <row r="20" ht="14.25" customHeight="1">
      <c r="B20" s="28" t="s">
        <v>90</v>
      </c>
      <c r="D20" s="29">
        <v>1.0</v>
      </c>
    </row>
    <row r="21" ht="14.25" customHeight="1">
      <c r="B21" s="28" t="s">
        <v>91</v>
      </c>
      <c r="D21" s="29">
        <v>1.0</v>
      </c>
    </row>
    <row r="22" ht="14.25" customHeight="1">
      <c r="B22" s="28" t="s">
        <v>92</v>
      </c>
      <c r="D22" s="30">
        <f>+D21*D20*D19</f>
        <v>4</v>
      </c>
    </row>
    <row r="23" ht="14.25" customHeight="1">
      <c r="B23" s="28" t="s">
        <v>93</v>
      </c>
      <c r="D23" s="30">
        <f>+D22*3600</f>
        <v>14400</v>
      </c>
    </row>
    <row r="24" ht="14.25" customHeight="1">
      <c r="B24" s="28" t="s">
        <v>4</v>
      </c>
      <c r="D24" s="31">
        <f>E17</f>
        <v>1088.032</v>
      </c>
    </row>
    <row r="25" ht="14.25" customHeight="1">
      <c r="B25" s="28" t="s">
        <v>94</v>
      </c>
      <c r="D25" s="32">
        <f>+D23/D24</f>
        <v>13.23490486</v>
      </c>
      <c r="E25" s="28" t="s">
        <v>95</v>
      </c>
      <c r="F25" s="6">
        <f>D25*0.9</f>
        <v>11.91141437</v>
      </c>
    </row>
    <row r="26" ht="14.25" customHeight="1">
      <c r="B26" s="28"/>
      <c r="D26" s="28"/>
    </row>
    <row r="27" ht="14.25" customHeight="1">
      <c r="B27" s="28" t="s">
        <v>96</v>
      </c>
      <c r="D27" s="28" t="s">
        <v>97</v>
      </c>
    </row>
    <row r="28" ht="14.25" customHeight="1">
      <c r="B28" s="28" t="s">
        <v>98</v>
      </c>
      <c r="D28" s="29">
        <v>105.9</v>
      </c>
    </row>
    <row r="29" ht="14.25" customHeight="1">
      <c r="B29" s="28" t="s">
        <v>99</v>
      </c>
      <c r="D29" s="29">
        <f>D28*D19</f>
        <v>423.6</v>
      </c>
    </row>
    <row r="30" ht="14.25" customHeight="1">
      <c r="B30" s="28" t="s">
        <v>95</v>
      </c>
      <c r="D30" s="33">
        <f>+D23/D29</f>
        <v>33.99433428</v>
      </c>
    </row>
    <row r="31" ht="14.25" customHeight="1">
      <c r="B31" s="28"/>
      <c r="D31" s="28"/>
    </row>
    <row r="32" ht="14.25" customHeight="1">
      <c r="B32" s="28" t="s">
        <v>100</v>
      </c>
      <c r="D32" s="33">
        <f>+D30*0.85</f>
        <v>28.89518414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autoFilter ref="$A$2:$H$17"/>
  <printOptions/>
  <pageMargins bottom="0.75" footer="0.0" header="0.0" left="0.7" right="0.7" top="0.75"/>
  <pageSetup orientation="landscape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123" t="s">
        <v>1368</v>
      </c>
      <c r="C3" s="9" t="s">
        <v>103</v>
      </c>
      <c r="D3" s="9" t="s">
        <v>104</v>
      </c>
      <c r="E3" s="7">
        <v>18.666</v>
      </c>
      <c r="F3" s="12"/>
      <c r="G3" s="12"/>
      <c r="H3" s="13"/>
      <c r="I3" s="14" t="s">
        <v>1369</v>
      </c>
      <c r="J3" s="15">
        <f t="shared" ref="J3:J14" si="1">E3*1.22</f>
        <v>22.77252</v>
      </c>
      <c r="K3" s="4"/>
    </row>
    <row r="4" ht="14.25" customHeight="1">
      <c r="A4" s="7" t="s">
        <v>16</v>
      </c>
      <c r="B4" s="123" t="s">
        <v>1371</v>
      </c>
      <c r="C4" s="9" t="s">
        <v>103</v>
      </c>
      <c r="D4" s="9" t="s">
        <v>114</v>
      </c>
      <c r="E4" s="7">
        <v>13.298</v>
      </c>
      <c r="F4" s="12"/>
      <c r="G4" s="12"/>
      <c r="H4" s="13"/>
      <c r="I4" s="14" t="s">
        <v>1406</v>
      </c>
      <c r="J4" s="15">
        <f t="shared" si="1"/>
        <v>16.22356</v>
      </c>
      <c r="K4" s="4"/>
    </row>
    <row r="5" ht="14.25" customHeight="1">
      <c r="A5" s="7" t="s">
        <v>20</v>
      </c>
      <c r="B5" s="123" t="s">
        <v>1373</v>
      </c>
      <c r="C5" s="9" t="s">
        <v>16</v>
      </c>
      <c r="D5" s="9" t="s">
        <v>114</v>
      </c>
      <c r="E5" s="7">
        <v>22.814</v>
      </c>
      <c r="F5" s="12"/>
      <c r="G5" s="12"/>
      <c r="H5" s="13"/>
      <c r="I5" s="14" t="s">
        <v>1406</v>
      </c>
      <c r="J5" s="15">
        <f t="shared" si="1"/>
        <v>27.83308</v>
      </c>
      <c r="K5" s="4"/>
    </row>
    <row r="6" ht="14.25" customHeight="1">
      <c r="A6" s="7" t="s">
        <v>24</v>
      </c>
      <c r="B6" s="123" t="s">
        <v>1407</v>
      </c>
      <c r="C6" s="9" t="s">
        <v>20</v>
      </c>
      <c r="D6" s="9" t="s">
        <v>114</v>
      </c>
      <c r="E6" s="7">
        <v>94.062</v>
      </c>
      <c r="F6" s="12"/>
      <c r="G6" s="12"/>
      <c r="H6" s="13"/>
      <c r="I6" s="14" t="s">
        <v>1406</v>
      </c>
      <c r="J6" s="15">
        <f t="shared" si="1"/>
        <v>114.75564</v>
      </c>
      <c r="K6" s="5"/>
    </row>
    <row r="7" ht="14.25" customHeight="1">
      <c r="A7" s="7" t="s">
        <v>25</v>
      </c>
      <c r="B7" s="123" t="s">
        <v>1374</v>
      </c>
      <c r="C7" s="92" t="s">
        <v>24</v>
      </c>
      <c r="D7" s="9" t="s">
        <v>104</v>
      </c>
      <c r="E7" s="7">
        <v>76.494</v>
      </c>
      <c r="F7" s="12"/>
      <c r="G7" s="12"/>
      <c r="H7" s="13"/>
      <c r="I7" s="14" t="s">
        <v>1369</v>
      </c>
      <c r="J7" s="15">
        <f t="shared" si="1"/>
        <v>93.32268</v>
      </c>
      <c r="K7" s="5"/>
    </row>
    <row r="8" ht="14.25" customHeight="1">
      <c r="A8" s="7" t="s">
        <v>28</v>
      </c>
      <c r="B8" s="123" t="s">
        <v>1376</v>
      </c>
      <c r="C8" s="9" t="s">
        <v>1409</v>
      </c>
      <c r="D8" s="9" t="s">
        <v>104</v>
      </c>
      <c r="E8" s="7">
        <v>76.494</v>
      </c>
      <c r="F8" s="36"/>
      <c r="G8" s="12"/>
      <c r="H8" s="13"/>
      <c r="I8" s="14" t="s">
        <v>1369</v>
      </c>
      <c r="J8" s="15">
        <f t="shared" si="1"/>
        <v>93.32268</v>
      </c>
      <c r="K8" s="5"/>
      <c r="P8" s="19"/>
    </row>
    <row r="9" ht="14.25" customHeight="1">
      <c r="A9" s="7" t="s">
        <v>32</v>
      </c>
      <c r="B9" s="123" t="s">
        <v>1410</v>
      </c>
      <c r="C9" s="9" t="s">
        <v>1411</v>
      </c>
      <c r="D9" s="9" t="s">
        <v>114</v>
      </c>
      <c r="E9" s="7">
        <v>117.608</v>
      </c>
      <c r="F9" s="36"/>
      <c r="G9" s="12"/>
      <c r="H9" s="13"/>
      <c r="I9" s="14" t="s">
        <v>1372</v>
      </c>
      <c r="J9" s="15">
        <f t="shared" si="1"/>
        <v>143.48176</v>
      </c>
      <c r="K9" s="5"/>
      <c r="P9" s="19"/>
    </row>
    <row r="10" ht="14.25" customHeight="1">
      <c r="A10" s="7" t="s">
        <v>38</v>
      </c>
      <c r="B10" s="123" t="s">
        <v>1408</v>
      </c>
      <c r="C10" s="9" t="s">
        <v>32</v>
      </c>
      <c r="D10" s="234" t="s">
        <v>104</v>
      </c>
      <c r="E10" s="7">
        <v>65.27</v>
      </c>
      <c r="F10" s="36"/>
      <c r="G10" s="12"/>
      <c r="H10" s="13"/>
      <c r="I10" s="14" t="s">
        <v>1372</v>
      </c>
      <c r="J10" s="15">
        <f t="shared" si="1"/>
        <v>79.6294</v>
      </c>
      <c r="K10" s="5"/>
      <c r="P10" s="19"/>
    </row>
    <row r="11" ht="14.25" customHeight="1">
      <c r="A11" s="7" t="s">
        <v>43</v>
      </c>
      <c r="B11" s="123" t="s">
        <v>1381</v>
      </c>
      <c r="C11" s="9" t="s">
        <v>103</v>
      </c>
      <c r="D11" s="234" t="s">
        <v>114</v>
      </c>
      <c r="E11" s="7">
        <v>33.184</v>
      </c>
      <c r="F11" s="36"/>
      <c r="G11" s="12"/>
      <c r="H11" s="13"/>
      <c r="I11" s="14" t="s">
        <v>1372</v>
      </c>
      <c r="J11" s="15">
        <f t="shared" si="1"/>
        <v>40.48448</v>
      </c>
      <c r="P11" s="19"/>
    </row>
    <row r="12" ht="14.25" customHeight="1">
      <c r="A12" s="7" t="s">
        <v>46</v>
      </c>
      <c r="B12" s="123" t="s">
        <v>1412</v>
      </c>
      <c r="C12" s="9" t="s">
        <v>38</v>
      </c>
      <c r="D12" s="234" t="s">
        <v>114</v>
      </c>
      <c r="E12" s="7">
        <v>214.72</v>
      </c>
      <c r="F12" s="36"/>
      <c r="G12" s="20"/>
      <c r="H12" s="13"/>
      <c r="I12" s="14" t="s">
        <v>1372</v>
      </c>
      <c r="J12" s="15">
        <f t="shared" si="1"/>
        <v>261.9584</v>
      </c>
      <c r="P12" s="19"/>
    </row>
    <row r="13" ht="14.25" customHeight="1">
      <c r="A13" s="7" t="s">
        <v>50</v>
      </c>
      <c r="B13" s="123" t="s">
        <v>1383</v>
      </c>
      <c r="C13" s="9" t="s">
        <v>46</v>
      </c>
      <c r="D13" s="234" t="s">
        <v>114</v>
      </c>
      <c r="E13" s="7">
        <v>125.416</v>
      </c>
      <c r="F13" s="36"/>
      <c r="G13" s="12"/>
      <c r="H13" s="13"/>
      <c r="I13" s="14" t="s">
        <v>1372</v>
      </c>
      <c r="J13" s="15">
        <f t="shared" si="1"/>
        <v>153.00752</v>
      </c>
    </row>
    <row r="14" ht="14.25" customHeight="1">
      <c r="A14" s="9" t="s">
        <v>52</v>
      </c>
      <c r="B14" s="107" t="s">
        <v>1413</v>
      </c>
      <c r="C14" s="9" t="s">
        <v>50</v>
      </c>
      <c r="D14" s="234" t="s">
        <v>952</v>
      </c>
      <c r="E14" s="15">
        <v>26.352</v>
      </c>
      <c r="F14" s="36"/>
      <c r="G14" s="12"/>
      <c r="H14" s="13"/>
      <c r="I14" s="239" t="s">
        <v>1406</v>
      </c>
      <c r="J14" s="15">
        <f t="shared" si="1"/>
        <v>32.14944</v>
      </c>
    </row>
    <row r="15" ht="14.25" customHeight="1">
      <c r="A15" s="15"/>
      <c r="B15" s="107"/>
      <c r="C15" s="106"/>
      <c r="D15" s="282"/>
      <c r="E15" s="139"/>
      <c r="F15" s="15"/>
      <c r="G15" s="238"/>
      <c r="H15" s="238"/>
      <c r="I15" s="239"/>
      <c r="J15" s="15"/>
    </row>
    <row r="16" ht="14.25" customHeight="1">
      <c r="A16" s="15"/>
      <c r="B16" s="107"/>
      <c r="C16" s="106"/>
      <c r="D16" s="282"/>
      <c r="E16" s="139"/>
      <c r="F16" s="15"/>
      <c r="G16" s="238"/>
      <c r="H16" s="238"/>
      <c r="I16" s="239"/>
      <c r="J16" s="15"/>
    </row>
    <row r="17" ht="14.25" customHeight="1">
      <c r="E17" s="6">
        <f>SUM(E3:E14)</f>
        <v>884.378</v>
      </c>
    </row>
    <row r="18" ht="14.25" customHeight="1">
      <c r="B18" s="28"/>
      <c r="D18" s="29"/>
    </row>
    <row r="19" ht="14.25" customHeight="1">
      <c r="B19" s="28" t="s">
        <v>89</v>
      </c>
      <c r="D19" s="29">
        <v>4.0</v>
      </c>
    </row>
    <row r="20" ht="14.25" customHeight="1">
      <c r="B20" s="28" t="s">
        <v>90</v>
      </c>
      <c r="D20" s="29">
        <v>1.0</v>
      </c>
    </row>
    <row r="21" ht="14.25" customHeight="1">
      <c r="B21" s="28" t="s">
        <v>91</v>
      </c>
      <c r="D21" s="29">
        <v>3.5</v>
      </c>
    </row>
    <row r="22" ht="14.25" customHeight="1">
      <c r="B22" s="28" t="s">
        <v>92</v>
      </c>
      <c r="D22" s="30">
        <f>+D21*D20*D19</f>
        <v>14</v>
      </c>
    </row>
    <row r="23" ht="14.25" customHeight="1">
      <c r="B23" s="28" t="s">
        <v>93</v>
      </c>
      <c r="D23" s="30">
        <f>+D22*3600</f>
        <v>50400</v>
      </c>
    </row>
    <row r="24" ht="14.25" customHeight="1">
      <c r="B24" s="28" t="s">
        <v>4</v>
      </c>
      <c r="D24" s="31">
        <f>E17</f>
        <v>884.378</v>
      </c>
    </row>
    <row r="25" ht="14.25" customHeight="1">
      <c r="B25" s="28" t="s">
        <v>94</v>
      </c>
      <c r="D25" s="32">
        <f>+D23/D24</f>
        <v>56.98920597</v>
      </c>
      <c r="E25" s="28" t="s">
        <v>95</v>
      </c>
      <c r="F25" s="6">
        <f>D25*0.85</f>
        <v>48.44082508</v>
      </c>
    </row>
    <row r="26" ht="14.25" customHeight="1">
      <c r="B26" s="28"/>
      <c r="D26" s="28"/>
    </row>
    <row r="27" ht="14.25" customHeight="1">
      <c r="B27" s="28" t="s">
        <v>96</v>
      </c>
      <c r="D27" s="29" t="s">
        <v>109</v>
      </c>
    </row>
    <row r="28" ht="14.25" customHeight="1">
      <c r="B28" s="28" t="s">
        <v>98</v>
      </c>
      <c r="D28" s="29">
        <v>556.2</v>
      </c>
    </row>
    <row r="29" ht="14.25" customHeight="1">
      <c r="B29" s="28" t="s">
        <v>99</v>
      </c>
      <c r="D29" s="29">
        <f>D28*D19</f>
        <v>2224.8</v>
      </c>
    </row>
    <row r="30" ht="14.25" customHeight="1">
      <c r="B30" s="28" t="s">
        <v>95</v>
      </c>
      <c r="D30" s="33">
        <f>+D23/D29</f>
        <v>22.65372168</v>
      </c>
    </row>
    <row r="31" ht="14.25" customHeight="1">
      <c r="B31" s="28"/>
      <c r="D31" s="28"/>
    </row>
    <row r="32" ht="14.25" customHeight="1">
      <c r="B32" s="28" t="s">
        <v>100</v>
      </c>
      <c r="D32" s="33">
        <f>+D30*0.85</f>
        <v>19.25566343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autoFilter ref="$A$2:$H$17"/>
  <printOptions/>
  <pageMargins bottom="0.75" footer="0.0" header="0.0" left="0.7" right="0.7" top="0.75"/>
  <pageSetup orientation="landscape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123" t="s">
        <v>1415</v>
      </c>
      <c r="C3" s="9" t="s">
        <v>103</v>
      </c>
      <c r="D3" s="9" t="s">
        <v>114</v>
      </c>
      <c r="E3" s="10"/>
      <c r="F3" s="12"/>
      <c r="G3" s="12"/>
      <c r="H3" s="13"/>
      <c r="I3" s="14" t="s">
        <v>1086</v>
      </c>
      <c r="J3" s="15"/>
      <c r="K3" s="4"/>
    </row>
    <row r="4" ht="14.25" customHeight="1">
      <c r="A4" s="7" t="s">
        <v>16</v>
      </c>
      <c r="B4" s="123" t="s">
        <v>1416</v>
      </c>
      <c r="C4" s="9" t="s">
        <v>103</v>
      </c>
      <c r="D4" s="9" t="s">
        <v>114</v>
      </c>
      <c r="E4" s="10"/>
      <c r="F4" s="12"/>
      <c r="G4" s="12"/>
      <c r="H4" s="13"/>
      <c r="I4" s="14" t="s">
        <v>1088</v>
      </c>
      <c r="J4" s="15"/>
      <c r="K4" s="4"/>
    </row>
    <row r="5" ht="14.25" customHeight="1">
      <c r="A5" s="7" t="s">
        <v>20</v>
      </c>
      <c r="B5" s="123" t="s">
        <v>1089</v>
      </c>
      <c r="C5" s="9" t="s">
        <v>16</v>
      </c>
      <c r="D5" s="9" t="s">
        <v>114</v>
      </c>
      <c r="E5" s="10"/>
      <c r="F5" s="12"/>
      <c r="G5" s="12"/>
      <c r="H5" s="13"/>
      <c r="I5" s="14" t="s">
        <v>1088</v>
      </c>
      <c r="J5" s="15"/>
      <c r="K5" s="4"/>
    </row>
    <row r="6" ht="14.25" customHeight="1">
      <c r="A6" s="7" t="s">
        <v>25</v>
      </c>
      <c r="B6" s="26" t="s">
        <v>1090</v>
      </c>
      <c r="C6" s="9" t="s">
        <v>103</v>
      </c>
      <c r="D6" s="9" t="s">
        <v>114</v>
      </c>
      <c r="E6" s="10"/>
      <c r="F6" s="12"/>
      <c r="G6" s="12"/>
      <c r="H6" s="13"/>
      <c r="I6" s="14" t="s">
        <v>1086</v>
      </c>
      <c r="J6" s="15"/>
      <c r="K6" s="5"/>
    </row>
    <row r="7" ht="14.25" customHeight="1">
      <c r="A7" s="7" t="s">
        <v>28</v>
      </c>
      <c r="B7" s="123" t="s">
        <v>1417</v>
      </c>
      <c r="C7" s="9" t="s">
        <v>103</v>
      </c>
      <c r="D7" s="9" t="s">
        <v>114</v>
      </c>
      <c r="E7" s="10"/>
      <c r="F7" s="36"/>
      <c r="G7" s="12"/>
      <c r="H7" s="13"/>
      <c r="I7" s="14" t="s">
        <v>1086</v>
      </c>
      <c r="J7" s="15"/>
      <c r="K7" s="5"/>
      <c r="P7" s="19"/>
    </row>
    <row r="8" ht="14.25" customHeight="1">
      <c r="A8" s="7" t="s">
        <v>32</v>
      </c>
      <c r="B8" s="123" t="s">
        <v>1093</v>
      </c>
      <c r="C8" s="9" t="s">
        <v>20</v>
      </c>
      <c r="D8" s="9" t="s">
        <v>114</v>
      </c>
      <c r="E8" s="10"/>
      <c r="F8" s="36"/>
      <c r="G8" s="12"/>
      <c r="H8" s="13"/>
      <c r="I8" s="14" t="s">
        <v>1088</v>
      </c>
      <c r="J8" s="15"/>
      <c r="K8" s="5"/>
      <c r="P8" s="19"/>
    </row>
    <row r="9" ht="14.25" customHeight="1">
      <c r="A9" s="7" t="s">
        <v>34</v>
      </c>
      <c r="B9" s="123" t="s">
        <v>1091</v>
      </c>
      <c r="C9" s="9" t="s">
        <v>32</v>
      </c>
      <c r="D9" s="9" t="s">
        <v>114</v>
      </c>
      <c r="E9" s="10"/>
      <c r="F9" s="12"/>
      <c r="G9" s="12"/>
      <c r="H9" s="13"/>
      <c r="I9" s="14" t="s">
        <v>1086</v>
      </c>
      <c r="J9" s="15"/>
      <c r="K9" s="5"/>
      <c r="P9" s="19"/>
    </row>
    <row r="10" ht="14.25" customHeight="1">
      <c r="A10" s="7" t="s">
        <v>36</v>
      </c>
      <c r="B10" s="123" t="s">
        <v>1095</v>
      </c>
      <c r="C10" s="9" t="s">
        <v>34</v>
      </c>
      <c r="D10" s="9" t="s">
        <v>114</v>
      </c>
      <c r="E10" s="10"/>
      <c r="F10" s="36"/>
      <c r="G10" s="12"/>
      <c r="H10" s="13"/>
      <c r="I10" s="14" t="s">
        <v>1088</v>
      </c>
      <c r="J10" s="15"/>
      <c r="K10" s="5"/>
      <c r="P10" s="19"/>
    </row>
    <row r="11" ht="14.25" customHeight="1">
      <c r="A11" s="7" t="s">
        <v>38</v>
      </c>
      <c r="B11" s="123"/>
      <c r="C11" s="9"/>
      <c r="D11" s="9"/>
      <c r="E11" s="10"/>
      <c r="F11" s="36"/>
      <c r="G11" s="12"/>
      <c r="H11" s="13"/>
      <c r="I11" s="14" t="s">
        <v>1088</v>
      </c>
      <c r="J11" s="15"/>
      <c r="K11" s="5"/>
      <c r="P11" s="19"/>
    </row>
    <row r="12" ht="14.25" customHeight="1">
      <c r="A12" s="7" t="s">
        <v>43</v>
      </c>
      <c r="B12" s="123"/>
      <c r="C12" s="9"/>
      <c r="D12" s="234"/>
      <c r="E12" s="10"/>
      <c r="F12" s="36"/>
      <c r="G12" s="12"/>
      <c r="H12" s="13"/>
      <c r="I12" s="14"/>
      <c r="J12" s="15"/>
      <c r="P12" s="19"/>
    </row>
    <row r="13" ht="14.25" customHeight="1">
      <c r="A13" s="7" t="s">
        <v>46</v>
      </c>
      <c r="B13" s="123"/>
      <c r="C13" s="9"/>
      <c r="D13" s="234"/>
      <c r="E13" s="10"/>
      <c r="F13" s="36"/>
      <c r="G13" s="20"/>
      <c r="H13" s="13"/>
      <c r="I13" s="14"/>
      <c r="J13" s="15"/>
      <c r="P13" s="19"/>
    </row>
    <row r="14" ht="14.25" customHeight="1">
      <c r="A14" s="7" t="s">
        <v>50</v>
      </c>
      <c r="B14" s="123"/>
      <c r="C14" s="9"/>
      <c r="D14" s="234"/>
      <c r="E14" s="10"/>
      <c r="F14" s="36"/>
      <c r="G14" s="12"/>
      <c r="H14" s="13"/>
      <c r="I14" s="14"/>
      <c r="J14" s="15"/>
    </row>
    <row r="15" ht="14.25" customHeight="1">
      <c r="A15" s="7" t="s">
        <v>52</v>
      </c>
      <c r="B15" s="123"/>
      <c r="C15" s="9"/>
      <c r="D15" s="234"/>
      <c r="E15" s="10"/>
      <c r="F15" s="36"/>
      <c r="G15" s="12"/>
      <c r="H15" s="13"/>
      <c r="I15" s="14"/>
      <c r="J15" s="15"/>
    </row>
    <row r="16" ht="14.25" customHeight="1">
      <c r="E16" s="16">
        <f>SUM(E3:E15)</f>
        <v>0</v>
      </c>
    </row>
    <row r="17" ht="14.25" customHeight="1">
      <c r="B17" s="28"/>
      <c r="D17" s="29"/>
    </row>
    <row r="18" ht="14.25" customHeight="1">
      <c r="B18" s="28" t="s">
        <v>89</v>
      </c>
      <c r="D18" s="29">
        <v>3.0</v>
      </c>
    </row>
    <row r="19" ht="14.25" customHeight="1">
      <c r="B19" s="28" t="s">
        <v>90</v>
      </c>
      <c r="D19" s="29">
        <v>1.0</v>
      </c>
    </row>
    <row r="20" ht="14.25" customHeight="1">
      <c r="B20" s="28" t="s">
        <v>91</v>
      </c>
      <c r="D20" s="29">
        <v>7.5</v>
      </c>
    </row>
    <row r="21" ht="14.25" customHeight="1">
      <c r="B21" s="28" t="s">
        <v>92</v>
      </c>
      <c r="D21" s="30">
        <f>+D20*D19*D18</f>
        <v>22.5</v>
      </c>
    </row>
    <row r="22" ht="14.25" customHeight="1">
      <c r="B22" s="28" t="s">
        <v>93</v>
      </c>
      <c r="D22" s="30">
        <f>+D21*3600</f>
        <v>81000</v>
      </c>
    </row>
    <row r="23" ht="14.25" customHeight="1">
      <c r="B23" s="28" t="s">
        <v>4</v>
      </c>
      <c r="D23" s="31">
        <f>E16</f>
        <v>0</v>
      </c>
    </row>
    <row r="24" ht="14.25" customHeight="1">
      <c r="B24" s="28" t="s">
        <v>94</v>
      </c>
      <c r="D24" s="32" t="str">
        <f>+D22/D23</f>
        <v>#DIV/0!</v>
      </c>
      <c r="E24" s="28" t="s">
        <v>95</v>
      </c>
      <c r="F24" s="6" t="str">
        <f>D24*0.85</f>
        <v>#DIV/0!</v>
      </c>
    </row>
    <row r="25" ht="14.25" customHeight="1">
      <c r="B25" s="28"/>
      <c r="D25" s="28"/>
    </row>
    <row r="26" ht="14.25" customHeight="1">
      <c r="B26" s="28" t="s">
        <v>96</v>
      </c>
      <c r="D26" s="29" t="s">
        <v>109</v>
      </c>
    </row>
    <row r="27" ht="14.25" customHeight="1">
      <c r="B27" s="28" t="s">
        <v>98</v>
      </c>
      <c r="D27" s="29">
        <v>556.2</v>
      </c>
    </row>
    <row r="28" ht="14.25" customHeight="1">
      <c r="B28" s="28" t="s">
        <v>99</v>
      </c>
      <c r="D28" s="29">
        <f>D27*D18</f>
        <v>1668.6</v>
      </c>
    </row>
    <row r="29" ht="14.25" customHeight="1">
      <c r="B29" s="28" t="s">
        <v>95</v>
      </c>
      <c r="D29" s="33">
        <f>+D22/D28</f>
        <v>48.54368932</v>
      </c>
    </row>
    <row r="30" ht="14.25" customHeight="1">
      <c r="B30" s="28"/>
      <c r="D30" s="28"/>
    </row>
    <row r="31" ht="14.25" customHeight="1">
      <c r="B31" s="28" t="s">
        <v>100</v>
      </c>
      <c r="D31" s="33">
        <f>+D29*0.85</f>
        <v>41.26213592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</sheetData>
  <autoFilter ref="$A$2:$H$16"/>
  <printOptions/>
  <pageMargins bottom="0.75" footer="0.0" header="0.0" left="0.7" right="0.7" top="0.75"/>
  <pageSetup orientation="landscape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123" t="s">
        <v>1418</v>
      </c>
      <c r="C3" s="9"/>
      <c r="D3" s="9" t="s">
        <v>12</v>
      </c>
      <c r="E3" s="10">
        <v>161.5</v>
      </c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123" t="s">
        <v>1419</v>
      </c>
      <c r="C4" s="9"/>
      <c r="D4" s="9" t="s">
        <v>40</v>
      </c>
      <c r="E4" s="283">
        <v>10.5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123" t="s">
        <v>1420</v>
      </c>
      <c r="C5" s="9"/>
      <c r="D5" s="9" t="s">
        <v>40</v>
      </c>
      <c r="E5" s="10">
        <v>14.5</v>
      </c>
      <c r="F5" s="12"/>
      <c r="G5" s="12"/>
      <c r="H5" s="13"/>
      <c r="I5" s="14"/>
      <c r="J5" s="15"/>
      <c r="K5" s="4"/>
    </row>
    <row r="6" ht="14.25" customHeight="1">
      <c r="A6" s="7" t="s">
        <v>25</v>
      </c>
      <c r="B6" s="26" t="s">
        <v>327</v>
      </c>
      <c r="C6" s="9"/>
      <c r="D6" s="9" t="s">
        <v>40</v>
      </c>
      <c r="E6" s="10">
        <v>102.6</v>
      </c>
      <c r="F6" s="12"/>
      <c r="G6" s="12"/>
      <c r="H6" s="13"/>
      <c r="I6" s="14"/>
      <c r="J6" s="15"/>
      <c r="K6" s="5"/>
    </row>
    <row r="7" ht="14.25" customHeight="1">
      <c r="A7" s="7" t="s">
        <v>28</v>
      </c>
      <c r="B7" s="123" t="s">
        <v>1421</v>
      </c>
      <c r="C7" s="9"/>
      <c r="D7" s="9" t="s">
        <v>12</v>
      </c>
      <c r="E7" s="10">
        <v>78.5</v>
      </c>
      <c r="F7" s="36"/>
      <c r="G7" s="12"/>
      <c r="H7" s="13"/>
      <c r="I7" s="14"/>
      <c r="J7" s="15"/>
      <c r="K7" s="5"/>
      <c r="P7" s="19"/>
    </row>
    <row r="8" ht="14.25" customHeight="1">
      <c r="A8" s="7" t="s">
        <v>32</v>
      </c>
      <c r="B8" s="123" t="s">
        <v>1423</v>
      </c>
      <c r="C8" s="9"/>
      <c r="D8" s="9" t="s">
        <v>40</v>
      </c>
      <c r="E8" s="10">
        <v>60.144</v>
      </c>
      <c r="F8" s="36"/>
      <c r="G8" s="12"/>
      <c r="H8" s="13"/>
      <c r="I8" s="14"/>
      <c r="J8" s="15"/>
      <c r="K8" s="5"/>
      <c r="P8" s="19"/>
    </row>
    <row r="9" ht="14.25" customHeight="1">
      <c r="A9" s="7" t="s">
        <v>34</v>
      </c>
      <c r="B9" s="123" t="s">
        <v>877</v>
      </c>
      <c r="C9" s="9"/>
      <c r="D9" s="9" t="s">
        <v>12</v>
      </c>
      <c r="E9" s="10">
        <v>7.329075</v>
      </c>
      <c r="F9" s="12"/>
      <c r="G9" s="12"/>
      <c r="H9" s="13"/>
      <c r="I9" s="14"/>
      <c r="J9" s="15"/>
      <c r="K9" s="5"/>
      <c r="P9" s="19"/>
    </row>
    <row r="10" ht="14.25" customHeight="1">
      <c r="A10" s="7" t="s">
        <v>36</v>
      </c>
      <c r="B10" s="123" t="s">
        <v>1422</v>
      </c>
      <c r="C10" s="9"/>
      <c r="D10" s="9" t="s">
        <v>40</v>
      </c>
      <c r="E10" s="10">
        <v>60.996</v>
      </c>
      <c r="F10" s="36"/>
      <c r="G10" s="12"/>
      <c r="H10" s="13"/>
      <c r="I10" s="14"/>
      <c r="J10" s="15"/>
      <c r="K10" s="5"/>
      <c r="P10" s="19"/>
    </row>
    <row r="11" ht="14.25" customHeight="1">
      <c r="A11" s="7" t="s">
        <v>38</v>
      </c>
      <c r="B11" s="123" t="s">
        <v>1425</v>
      </c>
      <c r="C11" s="9"/>
      <c r="D11" s="9" t="s">
        <v>12</v>
      </c>
      <c r="E11" s="10">
        <v>200.4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43</v>
      </c>
      <c r="B12" s="123" t="s">
        <v>1426</v>
      </c>
      <c r="C12" s="9"/>
      <c r="D12" s="234" t="s">
        <v>1427</v>
      </c>
      <c r="E12" s="10">
        <v>35.526</v>
      </c>
      <c r="F12" s="36"/>
      <c r="G12" s="12"/>
      <c r="H12" s="13"/>
      <c r="I12" s="14"/>
      <c r="J12" s="15"/>
      <c r="P12" s="19"/>
    </row>
    <row r="13" ht="14.25" customHeight="1">
      <c r="A13" s="7" t="s">
        <v>46</v>
      </c>
      <c r="B13" s="123" t="s">
        <v>1426</v>
      </c>
      <c r="C13" s="9"/>
      <c r="D13" s="234" t="s">
        <v>12</v>
      </c>
      <c r="E13" s="10">
        <v>30.938</v>
      </c>
      <c r="F13" s="36"/>
      <c r="G13" s="20"/>
      <c r="H13" s="13"/>
      <c r="I13" s="14"/>
      <c r="J13" s="15"/>
      <c r="P13" s="19"/>
    </row>
    <row r="14" ht="14.25" customHeight="1">
      <c r="A14" s="7" t="s">
        <v>50</v>
      </c>
      <c r="B14" s="123" t="s">
        <v>1424</v>
      </c>
      <c r="C14" s="9"/>
      <c r="D14" s="234" t="s">
        <v>1428</v>
      </c>
      <c r="E14" s="10">
        <v>40.526</v>
      </c>
      <c r="F14" s="36"/>
      <c r="G14" s="12"/>
      <c r="H14" s="13"/>
      <c r="I14" s="14"/>
      <c r="J14" s="15"/>
    </row>
    <row r="15" ht="14.25" customHeight="1">
      <c r="A15" s="7" t="s">
        <v>52</v>
      </c>
      <c r="B15" s="26"/>
      <c r="E15" s="10"/>
      <c r="F15" s="36"/>
      <c r="G15" s="12"/>
      <c r="H15" s="13"/>
      <c r="I15" s="14"/>
      <c r="J15" s="15"/>
    </row>
    <row r="16" ht="14.25" customHeight="1">
      <c r="E16" s="16">
        <f>SUM(E3:E15)</f>
        <v>803.459075</v>
      </c>
    </row>
    <row r="17" ht="14.25" customHeight="1">
      <c r="B17" s="28"/>
      <c r="D17" s="29"/>
    </row>
    <row r="18" ht="14.25" customHeight="1">
      <c r="B18" s="28" t="s">
        <v>89</v>
      </c>
      <c r="D18" s="29">
        <v>3.0</v>
      </c>
    </row>
    <row r="19" ht="14.25" customHeight="1">
      <c r="B19" s="28" t="s">
        <v>90</v>
      </c>
      <c r="D19" s="29">
        <v>1.0</v>
      </c>
    </row>
    <row r="20" ht="14.25" customHeight="1">
      <c r="B20" s="28" t="s">
        <v>91</v>
      </c>
      <c r="D20" s="29">
        <v>2.0</v>
      </c>
    </row>
    <row r="21" ht="14.25" customHeight="1">
      <c r="B21" s="28" t="s">
        <v>92</v>
      </c>
      <c r="D21" s="30">
        <f>+D20*D19*D18</f>
        <v>6</v>
      </c>
    </row>
    <row r="22" ht="14.25" customHeight="1">
      <c r="B22" s="28" t="s">
        <v>93</v>
      </c>
      <c r="D22" s="30">
        <f>+D21*3600</f>
        <v>21600</v>
      </c>
    </row>
    <row r="23" ht="14.25" customHeight="1">
      <c r="B23" s="28" t="s">
        <v>4</v>
      </c>
      <c r="D23" s="31">
        <f>E16</f>
        <v>803.459075</v>
      </c>
    </row>
    <row r="24" ht="14.25" customHeight="1">
      <c r="B24" s="28" t="s">
        <v>94</v>
      </c>
      <c r="D24" s="32">
        <f>+D22/D23</f>
        <v>26.88375883</v>
      </c>
      <c r="E24" s="28" t="s">
        <v>95</v>
      </c>
      <c r="F24" s="6">
        <f>D24*0.85</f>
        <v>22.851195</v>
      </c>
    </row>
    <row r="25" ht="14.25" customHeight="1">
      <c r="B25" s="28"/>
      <c r="D25" s="28"/>
    </row>
    <row r="26" ht="14.25" customHeight="1">
      <c r="B26" s="28" t="s">
        <v>96</v>
      </c>
      <c r="D26" s="29" t="s">
        <v>109</v>
      </c>
    </row>
    <row r="27" ht="14.25" customHeight="1">
      <c r="B27" s="28" t="s">
        <v>98</v>
      </c>
      <c r="D27" s="29">
        <v>556.2</v>
      </c>
    </row>
    <row r="28" ht="14.25" customHeight="1">
      <c r="B28" s="28" t="s">
        <v>99</v>
      </c>
      <c r="D28" s="29">
        <f>D27*D18</f>
        <v>1668.6</v>
      </c>
    </row>
    <row r="29" ht="14.25" customHeight="1">
      <c r="B29" s="28" t="s">
        <v>95</v>
      </c>
      <c r="D29" s="33">
        <f>+D22/D28</f>
        <v>12.94498382</v>
      </c>
    </row>
    <row r="30" ht="14.25" customHeight="1">
      <c r="B30" s="28"/>
      <c r="D30" s="28"/>
    </row>
    <row r="31" ht="14.25" customHeight="1">
      <c r="B31" s="28" t="s">
        <v>100</v>
      </c>
      <c r="D31" s="33">
        <f>+D29*0.85</f>
        <v>11.00323625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</sheetData>
  <autoFilter ref="$A$2:$H$16"/>
  <printOptions/>
  <pageMargins bottom="0.75" footer="0.0" header="0.0" left="0.7" right="0.7" top="0.75"/>
  <pageSetup orientation="landscape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55"/>
      <c r="E1" s="55"/>
    </row>
    <row r="2" ht="14.25" customHeight="1">
      <c r="A2" s="66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66" t="s">
        <v>6</v>
      </c>
      <c r="H2" s="66" t="s">
        <v>7</v>
      </c>
      <c r="I2" s="242" t="s">
        <v>8</v>
      </c>
      <c r="K2" s="4"/>
    </row>
    <row r="3" ht="14.25" customHeight="1">
      <c r="A3" s="7" t="s">
        <v>10</v>
      </c>
      <c r="B3" s="62" t="s">
        <v>1429</v>
      </c>
      <c r="C3" s="9"/>
      <c r="D3" s="9"/>
      <c r="E3" s="10">
        <v>11.3</v>
      </c>
      <c r="F3" s="13"/>
      <c r="G3" s="13"/>
      <c r="H3" s="13"/>
      <c r="I3" s="147"/>
      <c r="J3" s="15"/>
      <c r="K3" s="4"/>
    </row>
    <row r="4" ht="14.25" customHeight="1">
      <c r="A4" s="7" t="s">
        <v>16</v>
      </c>
      <c r="B4" s="62" t="s">
        <v>1430</v>
      </c>
      <c r="C4" s="9"/>
      <c r="D4" s="9"/>
      <c r="E4" s="283">
        <v>11.6</v>
      </c>
      <c r="F4" s="13"/>
      <c r="G4" s="13"/>
      <c r="H4" s="13"/>
      <c r="I4" s="147"/>
      <c r="J4" s="15"/>
      <c r="K4" s="4"/>
    </row>
    <row r="5" ht="14.25" customHeight="1">
      <c r="A5" s="7" t="s">
        <v>20</v>
      </c>
      <c r="B5" s="62" t="s">
        <v>1431</v>
      </c>
      <c r="C5" s="9"/>
      <c r="D5" s="9"/>
      <c r="E5" s="10">
        <v>14.6</v>
      </c>
      <c r="F5" s="13"/>
      <c r="G5" s="13"/>
      <c r="H5" s="13"/>
      <c r="I5" s="147"/>
      <c r="J5" s="15"/>
      <c r="K5" s="4"/>
    </row>
    <row r="6" ht="14.25" customHeight="1">
      <c r="A6" s="7" t="s">
        <v>25</v>
      </c>
      <c r="B6" s="210" t="s">
        <v>1248</v>
      </c>
      <c r="C6" s="9"/>
      <c r="D6" s="9"/>
      <c r="E6" s="10">
        <v>69.7</v>
      </c>
      <c r="F6" s="13"/>
      <c r="G6" s="13"/>
      <c r="H6" s="13"/>
      <c r="I6" s="147"/>
      <c r="J6" s="15"/>
      <c r="K6" s="5"/>
    </row>
    <row r="7" ht="14.25" customHeight="1">
      <c r="A7" s="7" t="s">
        <v>28</v>
      </c>
      <c r="B7" s="62" t="s">
        <v>379</v>
      </c>
      <c r="C7" s="9"/>
      <c r="D7" s="9"/>
      <c r="E7" s="10">
        <v>38.0</v>
      </c>
      <c r="F7" s="7"/>
      <c r="G7" s="13"/>
      <c r="H7" s="13"/>
      <c r="I7" s="147"/>
      <c r="J7" s="15"/>
      <c r="K7" s="5"/>
      <c r="P7" s="19"/>
    </row>
    <row r="8" ht="14.25" customHeight="1">
      <c r="A8" s="7" t="s">
        <v>32</v>
      </c>
      <c r="B8" s="62" t="s">
        <v>1433</v>
      </c>
      <c r="C8" s="9"/>
      <c r="D8" s="9"/>
      <c r="E8" s="10">
        <v>19.8</v>
      </c>
      <c r="F8" s="7"/>
      <c r="G8" s="13"/>
      <c r="H8" s="13"/>
      <c r="I8" s="147"/>
      <c r="J8" s="15"/>
      <c r="K8" s="5"/>
      <c r="P8" s="19"/>
    </row>
    <row r="9" ht="14.25" customHeight="1">
      <c r="A9" s="7" t="s">
        <v>34</v>
      </c>
      <c r="B9" s="62" t="s">
        <v>381</v>
      </c>
      <c r="C9" s="9"/>
      <c r="D9" s="9"/>
      <c r="E9" s="10">
        <v>69.6</v>
      </c>
      <c r="F9" s="13"/>
      <c r="G9" s="13"/>
      <c r="H9" s="13"/>
      <c r="I9" s="147"/>
      <c r="J9" s="15"/>
      <c r="K9" s="5"/>
      <c r="P9" s="19"/>
    </row>
    <row r="10" ht="14.25" customHeight="1">
      <c r="A10" s="7" t="s">
        <v>36</v>
      </c>
      <c r="B10" s="56" t="s">
        <v>1434</v>
      </c>
      <c r="C10" s="9"/>
      <c r="D10" s="9"/>
      <c r="E10" s="10">
        <v>108.7</v>
      </c>
      <c r="F10" s="7"/>
      <c r="G10" s="13"/>
      <c r="H10" s="13"/>
      <c r="I10" s="147"/>
      <c r="J10" s="15"/>
      <c r="K10" s="5"/>
      <c r="P10" s="19"/>
    </row>
    <row r="11" ht="14.25" customHeight="1">
      <c r="A11" s="7" t="s">
        <v>38</v>
      </c>
      <c r="B11" s="62" t="s">
        <v>1265</v>
      </c>
      <c r="C11" s="9"/>
      <c r="D11" s="9"/>
      <c r="E11" s="10">
        <v>88.7</v>
      </c>
      <c r="F11" s="7"/>
      <c r="G11" s="13"/>
      <c r="H11" s="13"/>
      <c r="I11" s="147"/>
      <c r="J11" s="15"/>
      <c r="K11" s="5"/>
      <c r="P11" s="19"/>
    </row>
    <row r="12" ht="14.25" customHeight="1">
      <c r="A12" s="7" t="s">
        <v>43</v>
      </c>
      <c r="B12" s="62" t="s">
        <v>1039</v>
      </c>
      <c r="C12" s="9"/>
      <c r="D12" s="234"/>
      <c r="E12" s="10">
        <v>40.1</v>
      </c>
      <c r="F12" s="7"/>
      <c r="G12" s="13"/>
      <c r="H12" s="13"/>
      <c r="I12" s="147"/>
      <c r="J12" s="15"/>
      <c r="P12" s="19"/>
    </row>
    <row r="13" ht="14.25" customHeight="1">
      <c r="A13" s="7" t="s">
        <v>46</v>
      </c>
      <c r="B13" s="62" t="s">
        <v>396</v>
      </c>
      <c r="C13" s="9"/>
      <c r="D13" s="234"/>
      <c r="E13" s="10">
        <v>65.1</v>
      </c>
      <c r="F13" s="7"/>
      <c r="G13" s="216"/>
      <c r="H13" s="13"/>
      <c r="I13" s="147"/>
      <c r="J13" s="15"/>
      <c r="P13" s="19"/>
    </row>
    <row r="14" ht="14.25" customHeight="1">
      <c r="A14" s="7" t="s">
        <v>50</v>
      </c>
      <c r="B14" s="62" t="s">
        <v>1432</v>
      </c>
      <c r="C14" s="9"/>
      <c r="D14" s="234"/>
      <c r="E14" s="10">
        <v>94.0</v>
      </c>
      <c r="F14" s="7"/>
      <c r="G14" s="13"/>
      <c r="H14" s="13"/>
      <c r="I14" s="147"/>
      <c r="J14" s="15"/>
    </row>
    <row r="15" ht="14.25" customHeight="1">
      <c r="A15" s="7" t="s">
        <v>52</v>
      </c>
      <c r="B15" s="210" t="s">
        <v>1039</v>
      </c>
      <c r="C15" s="124"/>
      <c r="D15" s="124"/>
      <c r="E15" s="10">
        <v>36.4</v>
      </c>
      <c r="F15" s="7"/>
      <c r="G15" s="13"/>
      <c r="H15" s="13"/>
      <c r="I15" s="147"/>
      <c r="J15" s="15"/>
    </row>
    <row r="16" ht="14.25" customHeight="1">
      <c r="A16" s="122" t="s">
        <v>54</v>
      </c>
      <c r="B16" s="210" t="s">
        <v>377</v>
      </c>
      <c r="C16" s="124"/>
      <c r="D16" s="124"/>
      <c r="E16" s="122">
        <v>51.2</v>
      </c>
      <c r="F16" s="124"/>
      <c r="G16" s="124"/>
      <c r="H16" s="124"/>
      <c r="I16" s="124"/>
    </row>
    <row r="17" ht="14.25" customHeight="1">
      <c r="A17" s="122" t="s">
        <v>56</v>
      </c>
      <c r="B17" s="56" t="s">
        <v>378</v>
      </c>
      <c r="C17" s="124"/>
      <c r="D17" s="148"/>
      <c r="E17" s="122">
        <v>87.4</v>
      </c>
      <c r="F17" s="124"/>
      <c r="G17" s="124"/>
      <c r="H17" s="124"/>
      <c r="I17" s="124"/>
    </row>
    <row r="18" ht="14.25" customHeight="1">
      <c r="A18" s="122" t="s">
        <v>57</v>
      </c>
      <c r="B18" s="63" t="s">
        <v>1435</v>
      </c>
      <c r="C18" s="124"/>
      <c r="D18" s="148"/>
      <c r="E18" s="122">
        <v>39.8</v>
      </c>
      <c r="F18" s="124"/>
      <c r="G18" s="124"/>
      <c r="H18" s="124"/>
      <c r="I18" s="124"/>
    </row>
    <row r="19" ht="14.25" customHeight="1">
      <c r="A19" s="122" t="s">
        <v>60</v>
      </c>
      <c r="B19" s="63" t="s">
        <v>1436</v>
      </c>
      <c r="C19" s="124"/>
      <c r="D19" s="148"/>
      <c r="E19" s="122">
        <v>20.8</v>
      </c>
      <c r="F19" s="124"/>
      <c r="G19" s="124"/>
      <c r="H19" s="124"/>
      <c r="I19" s="124"/>
    </row>
    <row r="20" ht="14.25" customHeight="1">
      <c r="A20" s="149"/>
      <c r="B20" s="37"/>
      <c r="C20" s="124"/>
      <c r="D20" s="148"/>
      <c r="E20" s="151">
        <f>SUM(E3:E19)</f>
        <v>866.8</v>
      </c>
      <c r="F20" s="124"/>
      <c r="G20" s="124"/>
      <c r="H20" s="124"/>
      <c r="I20" s="124"/>
    </row>
    <row r="21" ht="14.25" customHeight="1">
      <c r="A21" s="55"/>
      <c r="B21" s="28"/>
      <c r="D21" s="284"/>
      <c r="E21" s="55"/>
    </row>
    <row r="22" ht="14.25" customHeight="1">
      <c r="A22" s="55"/>
      <c r="B22" s="28"/>
      <c r="D22" s="284"/>
      <c r="E22" s="55"/>
    </row>
    <row r="23" ht="14.25" customHeight="1">
      <c r="A23" s="55"/>
      <c r="B23" s="28"/>
      <c r="D23" s="285"/>
      <c r="E23" s="55"/>
    </row>
    <row r="24" ht="14.25" customHeight="1">
      <c r="A24" s="55"/>
      <c r="B24" s="28"/>
      <c r="D24" s="286">
        <v>1.0</v>
      </c>
      <c r="E24" s="28"/>
    </row>
    <row r="25" ht="14.25" customHeight="1">
      <c r="A25" s="55"/>
      <c r="B25" s="28" t="s">
        <v>89</v>
      </c>
      <c r="D25" s="29">
        <v>1.0</v>
      </c>
    </row>
    <row r="26" ht="14.25" customHeight="1">
      <c r="A26" s="55"/>
      <c r="B26" s="28" t="s">
        <v>90</v>
      </c>
      <c r="D26" s="29">
        <v>1.0</v>
      </c>
    </row>
    <row r="27" ht="14.25" customHeight="1">
      <c r="A27" s="55"/>
      <c r="B27" s="28" t="s">
        <v>91</v>
      </c>
      <c r="D27" s="29">
        <v>5.0</v>
      </c>
    </row>
    <row r="28" ht="14.25" customHeight="1">
      <c r="A28" s="55"/>
      <c r="B28" s="28" t="s">
        <v>92</v>
      </c>
      <c r="D28" s="30">
        <f>+D27*D26*D25</f>
        <v>5</v>
      </c>
    </row>
    <row r="29" ht="14.25" customHeight="1">
      <c r="A29" s="55"/>
      <c r="B29" s="28" t="s">
        <v>93</v>
      </c>
      <c r="D29" s="30">
        <f>+D28*3600</f>
        <v>18000</v>
      </c>
    </row>
    <row r="30" ht="14.25" customHeight="1">
      <c r="A30" s="55"/>
      <c r="B30" s="28" t="s">
        <v>4</v>
      </c>
      <c r="D30" s="31">
        <f>E20</f>
        <v>866.8</v>
      </c>
    </row>
    <row r="31" ht="14.25" customHeight="1">
      <c r="A31" s="55"/>
      <c r="B31" s="28" t="s">
        <v>94</v>
      </c>
      <c r="D31" s="32">
        <f>+D29/D30</f>
        <v>20.76603599</v>
      </c>
      <c r="E31" s="28" t="s">
        <v>95</v>
      </c>
      <c r="F31" s="6">
        <f>D31*0.9</f>
        <v>18.6894324</v>
      </c>
    </row>
    <row r="32" ht="14.25" customHeight="1">
      <c r="A32" s="55"/>
      <c r="B32" s="28"/>
      <c r="D32" s="28"/>
    </row>
    <row r="33" ht="14.25" customHeight="1">
      <c r="A33" s="55"/>
      <c r="B33" s="28" t="s">
        <v>96</v>
      </c>
      <c r="D33" s="29" t="s">
        <v>109</v>
      </c>
    </row>
    <row r="34" ht="14.25" customHeight="1">
      <c r="A34" s="55"/>
      <c r="B34" s="28" t="s">
        <v>98</v>
      </c>
      <c r="D34" s="29">
        <v>556.2</v>
      </c>
    </row>
    <row r="35" ht="14.25" customHeight="1">
      <c r="A35" s="55"/>
      <c r="B35" s="28" t="s">
        <v>99</v>
      </c>
      <c r="D35" s="29">
        <f>D34*D25</f>
        <v>556.2</v>
      </c>
    </row>
    <row r="36" ht="14.25" customHeight="1">
      <c r="A36" s="55"/>
      <c r="B36" s="28" t="s">
        <v>95</v>
      </c>
      <c r="D36" s="33">
        <f>+D29/D35</f>
        <v>32.36245955</v>
      </c>
    </row>
    <row r="37" ht="14.25" customHeight="1">
      <c r="A37" s="55"/>
      <c r="B37" s="28"/>
      <c r="D37" s="28"/>
    </row>
    <row r="38" ht="14.25" customHeight="1">
      <c r="A38" s="55"/>
      <c r="B38" s="28" t="s">
        <v>100</v>
      </c>
      <c r="D38" s="33">
        <f>+D36*0.85</f>
        <v>27.50809061</v>
      </c>
    </row>
    <row r="39" ht="14.25" customHeight="1">
      <c r="A39" s="55"/>
    </row>
    <row r="40" ht="14.25" customHeight="1">
      <c r="A40" s="55"/>
    </row>
    <row r="41" ht="14.25" customHeight="1">
      <c r="A41" s="55"/>
      <c r="E41" s="55"/>
    </row>
    <row r="42" ht="14.25" customHeight="1">
      <c r="A42" s="55"/>
      <c r="E42" s="55"/>
    </row>
    <row r="43" ht="14.25" customHeight="1">
      <c r="A43" s="55"/>
      <c r="E43" s="55"/>
    </row>
    <row r="44" ht="14.25" customHeight="1">
      <c r="A44" s="55"/>
      <c r="E44" s="55"/>
    </row>
    <row r="45" ht="14.25" customHeight="1">
      <c r="A45" s="55"/>
      <c r="E45" s="55"/>
    </row>
    <row r="46" ht="14.25" customHeight="1">
      <c r="A46" s="55"/>
      <c r="E46" s="55"/>
    </row>
    <row r="47" ht="14.25" customHeight="1">
      <c r="A47" s="55"/>
      <c r="E47" s="55"/>
    </row>
    <row r="48" ht="14.25" customHeight="1">
      <c r="A48" s="55"/>
      <c r="E48" s="55"/>
    </row>
    <row r="49" ht="14.25" customHeight="1">
      <c r="A49" s="55"/>
      <c r="E49" s="55"/>
    </row>
    <row r="50" ht="14.25" customHeight="1">
      <c r="A50" s="55"/>
      <c r="E50" s="55"/>
    </row>
    <row r="51" ht="14.25" customHeight="1">
      <c r="A51" s="55"/>
      <c r="E51" s="55"/>
    </row>
    <row r="52" ht="14.25" customHeight="1">
      <c r="A52" s="55"/>
      <c r="E52" s="55"/>
    </row>
    <row r="53" ht="14.25" customHeight="1">
      <c r="A53" s="55"/>
      <c r="E53" s="55"/>
    </row>
    <row r="54" ht="14.25" customHeight="1">
      <c r="A54" s="55"/>
      <c r="E54" s="55"/>
    </row>
    <row r="55" ht="14.25" customHeight="1">
      <c r="A55" s="55"/>
      <c r="E55" s="55"/>
    </row>
    <row r="56" ht="14.25" customHeight="1">
      <c r="A56" s="55"/>
      <c r="E56" s="55"/>
    </row>
    <row r="57" ht="14.25" customHeight="1">
      <c r="A57" s="55"/>
      <c r="E57" s="55"/>
    </row>
    <row r="58" ht="14.25" customHeight="1">
      <c r="A58" s="55"/>
      <c r="E58" s="55"/>
    </row>
    <row r="59" ht="14.25" customHeight="1">
      <c r="A59" s="55"/>
      <c r="E59" s="55"/>
    </row>
    <row r="60" ht="14.25" customHeight="1">
      <c r="A60" s="55"/>
      <c r="E60" s="55"/>
    </row>
    <row r="61" ht="14.25" customHeight="1">
      <c r="A61" s="55"/>
      <c r="E61" s="55"/>
    </row>
    <row r="62" ht="14.25" customHeight="1">
      <c r="A62" s="55"/>
      <c r="E62" s="55"/>
    </row>
    <row r="63" ht="14.25" customHeight="1">
      <c r="A63" s="55"/>
      <c r="E63" s="55"/>
    </row>
    <row r="64" ht="14.25" customHeight="1">
      <c r="A64" s="55"/>
      <c r="E64" s="55"/>
    </row>
    <row r="65" ht="14.25" customHeight="1">
      <c r="A65" s="55"/>
      <c r="E65" s="55"/>
    </row>
    <row r="66" ht="14.25" customHeight="1">
      <c r="A66" s="55"/>
      <c r="E66" s="55"/>
    </row>
    <row r="67" ht="14.25" customHeight="1">
      <c r="A67" s="55"/>
      <c r="E67" s="55"/>
    </row>
    <row r="68" ht="14.25" customHeight="1">
      <c r="A68" s="55"/>
      <c r="E68" s="55"/>
    </row>
    <row r="69" ht="14.25" customHeight="1">
      <c r="A69" s="55"/>
      <c r="E69" s="55"/>
    </row>
    <row r="70" ht="14.25" customHeight="1">
      <c r="A70" s="55"/>
      <c r="E70" s="55"/>
    </row>
    <row r="71" ht="14.25" customHeight="1">
      <c r="A71" s="55"/>
      <c r="E71" s="55"/>
    </row>
    <row r="72" ht="14.25" customHeight="1">
      <c r="A72" s="55"/>
      <c r="E72" s="55"/>
    </row>
    <row r="73" ht="14.25" customHeight="1">
      <c r="A73" s="55"/>
      <c r="E73" s="55"/>
    </row>
    <row r="74" ht="14.25" customHeight="1">
      <c r="A74" s="55"/>
      <c r="E74" s="55"/>
    </row>
    <row r="75" ht="14.25" customHeight="1">
      <c r="A75" s="55"/>
      <c r="E75" s="55"/>
    </row>
    <row r="76" ht="14.25" customHeight="1">
      <c r="A76" s="55"/>
      <c r="E76" s="55"/>
    </row>
    <row r="77" ht="14.25" customHeight="1">
      <c r="A77" s="55"/>
      <c r="E77" s="55"/>
    </row>
    <row r="78" ht="14.25" customHeight="1">
      <c r="A78" s="55"/>
      <c r="E78" s="55"/>
    </row>
    <row r="79" ht="14.25" customHeight="1">
      <c r="A79" s="55"/>
      <c r="E79" s="55"/>
    </row>
    <row r="80" ht="14.25" customHeight="1">
      <c r="A80" s="55"/>
      <c r="E80" s="55"/>
    </row>
    <row r="81" ht="14.25" customHeight="1">
      <c r="A81" s="55"/>
      <c r="E81" s="55"/>
    </row>
    <row r="82" ht="14.25" customHeight="1">
      <c r="A82" s="55"/>
      <c r="E82" s="55"/>
    </row>
    <row r="83" ht="14.25" customHeight="1">
      <c r="A83" s="55"/>
      <c r="E83" s="55"/>
    </row>
    <row r="84" ht="14.25" customHeight="1">
      <c r="A84" s="55"/>
      <c r="E84" s="55"/>
    </row>
    <row r="85" ht="14.25" customHeight="1">
      <c r="A85" s="55"/>
      <c r="E85" s="55"/>
    </row>
    <row r="86" ht="14.25" customHeight="1">
      <c r="A86" s="55"/>
      <c r="E86" s="55"/>
    </row>
    <row r="87" ht="14.25" customHeight="1">
      <c r="A87" s="55"/>
      <c r="E87" s="55"/>
    </row>
    <row r="88" ht="14.25" customHeight="1">
      <c r="A88" s="55"/>
      <c r="E88" s="55"/>
    </row>
    <row r="89" ht="14.25" customHeight="1">
      <c r="A89" s="55"/>
      <c r="E89" s="55"/>
    </row>
    <row r="90" ht="14.25" customHeight="1">
      <c r="A90" s="55"/>
      <c r="E90" s="55"/>
    </row>
    <row r="91" ht="14.25" customHeight="1">
      <c r="A91" s="55"/>
      <c r="E91" s="55"/>
    </row>
    <row r="92" ht="14.25" customHeight="1">
      <c r="A92" s="55"/>
      <c r="E92" s="55"/>
    </row>
    <row r="93" ht="14.25" customHeight="1">
      <c r="A93" s="55"/>
      <c r="E93" s="55"/>
    </row>
    <row r="94" ht="14.25" customHeight="1">
      <c r="A94" s="55"/>
      <c r="E94" s="55"/>
    </row>
    <row r="95" ht="14.25" customHeight="1">
      <c r="A95" s="55"/>
      <c r="E95" s="55"/>
    </row>
    <row r="96" ht="14.25" customHeight="1">
      <c r="A96" s="55"/>
      <c r="E96" s="55"/>
    </row>
    <row r="97" ht="14.25" customHeight="1">
      <c r="A97" s="55"/>
      <c r="E97" s="55"/>
    </row>
    <row r="98" ht="14.25" customHeight="1">
      <c r="A98" s="55"/>
      <c r="E98" s="55"/>
    </row>
    <row r="99" ht="14.25" customHeight="1">
      <c r="A99" s="55"/>
      <c r="E99" s="55"/>
    </row>
    <row r="100" ht="14.25" customHeight="1">
      <c r="A100" s="55"/>
      <c r="E100" s="55"/>
    </row>
    <row r="101" ht="14.25" customHeight="1">
      <c r="A101" s="55"/>
      <c r="E101" s="55"/>
    </row>
    <row r="102" ht="14.25" customHeight="1">
      <c r="A102" s="55"/>
      <c r="E102" s="55"/>
    </row>
    <row r="103" ht="14.25" customHeight="1">
      <c r="A103" s="55"/>
      <c r="E103" s="55"/>
    </row>
    <row r="104" ht="14.25" customHeight="1">
      <c r="A104" s="55"/>
      <c r="E104" s="55"/>
    </row>
    <row r="105" ht="14.25" customHeight="1">
      <c r="A105" s="55"/>
      <c r="E105" s="55"/>
    </row>
    <row r="106" ht="14.25" customHeight="1">
      <c r="A106" s="55"/>
      <c r="E106" s="55"/>
    </row>
    <row r="107" ht="14.25" customHeight="1">
      <c r="A107" s="55"/>
      <c r="E107" s="55"/>
    </row>
    <row r="108" ht="14.25" customHeight="1">
      <c r="A108" s="55"/>
      <c r="E108" s="55"/>
    </row>
    <row r="109" ht="14.25" customHeight="1">
      <c r="A109" s="55"/>
      <c r="E109" s="55"/>
    </row>
    <row r="110" ht="14.25" customHeight="1">
      <c r="A110" s="55"/>
      <c r="E110" s="55"/>
    </row>
    <row r="111" ht="14.25" customHeight="1">
      <c r="A111" s="55"/>
      <c r="E111" s="55"/>
    </row>
    <row r="112" ht="14.25" customHeight="1">
      <c r="A112" s="55"/>
      <c r="E112" s="55"/>
    </row>
    <row r="113" ht="14.25" customHeight="1">
      <c r="A113" s="55"/>
      <c r="E113" s="55"/>
    </row>
    <row r="114" ht="14.25" customHeight="1">
      <c r="A114" s="55"/>
      <c r="E114" s="55"/>
    </row>
    <row r="115" ht="14.25" customHeight="1">
      <c r="A115" s="55"/>
      <c r="E115" s="55"/>
    </row>
    <row r="116" ht="14.25" customHeight="1">
      <c r="A116" s="55"/>
      <c r="E116" s="55"/>
    </row>
    <row r="117" ht="14.25" customHeight="1">
      <c r="A117" s="55"/>
      <c r="E117" s="55"/>
    </row>
    <row r="118" ht="14.25" customHeight="1">
      <c r="A118" s="55"/>
      <c r="E118" s="55"/>
    </row>
    <row r="119" ht="14.25" customHeight="1">
      <c r="A119" s="55"/>
      <c r="E119" s="55"/>
    </row>
    <row r="120" ht="14.25" customHeight="1">
      <c r="A120" s="55"/>
      <c r="E120" s="55"/>
    </row>
    <row r="121" ht="14.25" customHeight="1">
      <c r="A121" s="55"/>
      <c r="E121" s="55"/>
    </row>
    <row r="122" ht="14.25" customHeight="1">
      <c r="A122" s="55"/>
      <c r="E122" s="55"/>
    </row>
    <row r="123" ht="14.25" customHeight="1">
      <c r="A123" s="55"/>
      <c r="E123" s="55"/>
    </row>
    <row r="124" ht="14.25" customHeight="1">
      <c r="A124" s="55"/>
      <c r="E124" s="55"/>
    </row>
    <row r="125" ht="14.25" customHeight="1">
      <c r="A125" s="55"/>
      <c r="E125" s="55"/>
    </row>
    <row r="126" ht="14.25" customHeight="1">
      <c r="A126" s="55"/>
      <c r="E126" s="55"/>
    </row>
    <row r="127" ht="14.25" customHeight="1">
      <c r="A127" s="55"/>
      <c r="E127" s="55"/>
    </row>
    <row r="128" ht="14.25" customHeight="1">
      <c r="A128" s="55"/>
      <c r="E128" s="55"/>
    </row>
    <row r="129" ht="14.25" customHeight="1">
      <c r="A129" s="55"/>
      <c r="E129" s="55"/>
    </row>
    <row r="130" ht="14.25" customHeight="1">
      <c r="A130" s="55"/>
      <c r="E130" s="55"/>
    </row>
    <row r="131" ht="14.25" customHeight="1">
      <c r="A131" s="55"/>
      <c r="E131" s="55"/>
    </row>
    <row r="132" ht="14.25" customHeight="1">
      <c r="A132" s="55"/>
      <c r="E132" s="55"/>
    </row>
    <row r="133" ht="14.25" customHeight="1">
      <c r="A133" s="55"/>
      <c r="E133" s="55"/>
    </row>
    <row r="134" ht="14.25" customHeight="1">
      <c r="A134" s="55"/>
      <c r="E134" s="55"/>
    </row>
    <row r="135" ht="14.25" customHeight="1">
      <c r="A135" s="55"/>
      <c r="E135" s="55"/>
    </row>
    <row r="136" ht="14.25" customHeight="1">
      <c r="A136" s="55"/>
      <c r="E136" s="55"/>
    </row>
    <row r="137" ht="14.25" customHeight="1">
      <c r="A137" s="55"/>
      <c r="E137" s="55"/>
    </row>
    <row r="138" ht="14.25" customHeight="1">
      <c r="A138" s="55"/>
      <c r="E138" s="55"/>
    </row>
    <row r="139" ht="14.25" customHeight="1">
      <c r="A139" s="55"/>
      <c r="E139" s="55"/>
    </row>
    <row r="140" ht="14.25" customHeight="1">
      <c r="A140" s="55"/>
      <c r="E140" s="55"/>
    </row>
    <row r="141" ht="14.25" customHeight="1">
      <c r="A141" s="55"/>
      <c r="E141" s="55"/>
    </row>
    <row r="142" ht="14.25" customHeight="1">
      <c r="A142" s="55"/>
      <c r="E142" s="55"/>
    </row>
    <row r="143" ht="14.25" customHeight="1">
      <c r="A143" s="55"/>
      <c r="E143" s="55"/>
    </row>
    <row r="144" ht="14.25" customHeight="1">
      <c r="A144" s="55"/>
      <c r="E144" s="55"/>
    </row>
    <row r="145" ht="14.25" customHeight="1">
      <c r="A145" s="55"/>
      <c r="E145" s="55"/>
    </row>
    <row r="146" ht="14.25" customHeight="1">
      <c r="A146" s="55"/>
      <c r="E146" s="55"/>
    </row>
    <row r="147" ht="14.25" customHeight="1">
      <c r="A147" s="55"/>
      <c r="E147" s="55"/>
    </row>
    <row r="148" ht="14.25" customHeight="1">
      <c r="A148" s="55"/>
      <c r="E148" s="55"/>
    </row>
    <row r="149" ht="14.25" customHeight="1">
      <c r="A149" s="55"/>
      <c r="E149" s="55"/>
    </row>
    <row r="150" ht="14.25" customHeight="1">
      <c r="A150" s="55"/>
      <c r="E150" s="55"/>
    </row>
    <row r="151" ht="14.25" customHeight="1">
      <c r="A151" s="55"/>
      <c r="E151" s="55"/>
    </row>
    <row r="152" ht="14.25" customHeight="1">
      <c r="A152" s="55"/>
      <c r="E152" s="55"/>
    </row>
    <row r="153" ht="14.25" customHeight="1">
      <c r="A153" s="55"/>
      <c r="E153" s="55"/>
    </row>
    <row r="154" ht="14.25" customHeight="1">
      <c r="A154" s="55"/>
      <c r="E154" s="55"/>
    </row>
    <row r="155" ht="14.25" customHeight="1">
      <c r="A155" s="55"/>
      <c r="E155" s="55"/>
    </row>
    <row r="156" ht="14.25" customHeight="1">
      <c r="A156" s="55"/>
      <c r="E156" s="55"/>
    </row>
    <row r="157" ht="14.25" customHeight="1">
      <c r="A157" s="55"/>
      <c r="E157" s="55"/>
    </row>
    <row r="158" ht="14.25" customHeight="1">
      <c r="A158" s="55"/>
      <c r="E158" s="55"/>
    </row>
    <row r="159" ht="14.25" customHeight="1">
      <c r="A159" s="55"/>
      <c r="E159" s="55"/>
    </row>
    <row r="160" ht="14.25" customHeight="1">
      <c r="A160" s="55"/>
      <c r="E160" s="55"/>
    </row>
    <row r="161" ht="14.25" customHeight="1">
      <c r="A161" s="55"/>
      <c r="E161" s="55"/>
    </row>
    <row r="162" ht="14.25" customHeight="1">
      <c r="A162" s="55"/>
      <c r="E162" s="55"/>
    </row>
    <row r="163" ht="14.25" customHeight="1">
      <c r="A163" s="55"/>
      <c r="E163" s="55"/>
    </row>
    <row r="164" ht="14.25" customHeight="1">
      <c r="A164" s="55"/>
      <c r="E164" s="55"/>
    </row>
    <row r="165" ht="14.25" customHeight="1">
      <c r="A165" s="55"/>
      <c r="E165" s="55"/>
    </row>
    <row r="166" ht="14.25" customHeight="1">
      <c r="A166" s="55"/>
      <c r="E166" s="55"/>
    </row>
    <row r="167" ht="14.25" customHeight="1">
      <c r="A167" s="55"/>
      <c r="E167" s="55"/>
    </row>
    <row r="168" ht="14.25" customHeight="1">
      <c r="A168" s="55"/>
      <c r="E168" s="55"/>
    </row>
    <row r="169" ht="14.25" customHeight="1">
      <c r="A169" s="55"/>
      <c r="E169" s="55"/>
    </row>
    <row r="170" ht="14.25" customHeight="1">
      <c r="A170" s="55"/>
      <c r="E170" s="55"/>
    </row>
    <row r="171" ht="14.25" customHeight="1">
      <c r="A171" s="55"/>
      <c r="E171" s="55"/>
    </row>
    <row r="172" ht="14.25" customHeight="1">
      <c r="A172" s="55"/>
      <c r="E172" s="55"/>
    </row>
    <row r="173" ht="14.25" customHeight="1">
      <c r="A173" s="55"/>
      <c r="E173" s="55"/>
    </row>
    <row r="174" ht="14.25" customHeight="1">
      <c r="A174" s="55"/>
      <c r="E174" s="55"/>
    </row>
    <row r="175" ht="14.25" customHeight="1">
      <c r="A175" s="55"/>
      <c r="E175" s="55"/>
    </row>
    <row r="176" ht="14.25" customHeight="1">
      <c r="A176" s="55"/>
      <c r="E176" s="55"/>
    </row>
    <row r="177" ht="14.25" customHeight="1">
      <c r="A177" s="55"/>
      <c r="E177" s="55"/>
    </row>
    <row r="178" ht="14.25" customHeight="1">
      <c r="A178" s="55"/>
      <c r="E178" s="55"/>
    </row>
    <row r="179" ht="14.25" customHeight="1">
      <c r="A179" s="55"/>
      <c r="E179" s="55"/>
    </row>
    <row r="180" ht="14.25" customHeight="1">
      <c r="A180" s="55"/>
      <c r="E180" s="55"/>
    </row>
    <row r="181" ht="14.25" customHeight="1">
      <c r="A181" s="55"/>
      <c r="E181" s="55"/>
    </row>
    <row r="182" ht="14.25" customHeight="1">
      <c r="A182" s="55"/>
      <c r="E182" s="55"/>
    </row>
    <row r="183" ht="14.25" customHeight="1">
      <c r="A183" s="55"/>
      <c r="E183" s="55"/>
    </row>
    <row r="184" ht="14.25" customHeight="1">
      <c r="A184" s="55"/>
      <c r="E184" s="55"/>
    </row>
    <row r="185" ht="14.25" customHeight="1">
      <c r="A185" s="55"/>
      <c r="E185" s="55"/>
    </row>
    <row r="186" ht="14.25" customHeight="1">
      <c r="A186" s="55"/>
      <c r="E186" s="55"/>
    </row>
    <row r="187" ht="14.25" customHeight="1">
      <c r="A187" s="55"/>
      <c r="E187" s="55"/>
    </row>
    <row r="188" ht="14.25" customHeight="1">
      <c r="A188" s="55"/>
      <c r="E188" s="55"/>
    </row>
    <row r="189" ht="14.25" customHeight="1">
      <c r="A189" s="55"/>
      <c r="E189" s="55"/>
    </row>
    <row r="190" ht="14.25" customHeight="1">
      <c r="A190" s="55"/>
      <c r="E190" s="55"/>
    </row>
    <row r="191" ht="14.25" customHeight="1">
      <c r="A191" s="55"/>
      <c r="E191" s="55"/>
    </row>
    <row r="192" ht="14.25" customHeight="1">
      <c r="A192" s="55"/>
      <c r="E192" s="55"/>
    </row>
    <row r="193" ht="14.25" customHeight="1">
      <c r="A193" s="55"/>
      <c r="E193" s="55"/>
    </row>
    <row r="194" ht="14.25" customHeight="1">
      <c r="A194" s="55"/>
      <c r="E194" s="55"/>
    </row>
    <row r="195" ht="14.25" customHeight="1">
      <c r="A195" s="55"/>
      <c r="E195" s="55"/>
    </row>
    <row r="196" ht="14.25" customHeight="1">
      <c r="A196" s="55"/>
      <c r="E196" s="55"/>
    </row>
    <row r="197" ht="14.25" customHeight="1">
      <c r="A197" s="55"/>
      <c r="E197" s="55"/>
    </row>
    <row r="198" ht="14.25" customHeight="1">
      <c r="A198" s="55"/>
      <c r="E198" s="55"/>
    </row>
    <row r="199" ht="14.25" customHeight="1">
      <c r="A199" s="55"/>
      <c r="E199" s="55"/>
    </row>
    <row r="200" ht="14.25" customHeight="1">
      <c r="A200" s="55"/>
      <c r="E200" s="55"/>
    </row>
    <row r="201" ht="14.25" customHeight="1">
      <c r="A201" s="55"/>
      <c r="E201" s="55"/>
    </row>
    <row r="202" ht="14.25" customHeight="1">
      <c r="A202" s="55"/>
      <c r="E202" s="55"/>
    </row>
    <row r="203" ht="14.25" customHeight="1">
      <c r="A203" s="55"/>
      <c r="E203" s="55"/>
    </row>
    <row r="204" ht="14.25" customHeight="1">
      <c r="A204" s="55"/>
      <c r="E204" s="55"/>
    </row>
    <row r="205" ht="14.25" customHeight="1">
      <c r="A205" s="55"/>
      <c r="E205" s="55"/>
    </row>
    <row r="206" ht="14.25" customHeight="1">
      <c r="A206" s="55"/>
      <c r="E206" s="55"/>
    </row>
    <row r="207" ht="14.25" customHeight="1">
      <c r="A207" s="55"/>
      <c r="E207" s="55"/>
    </row>
    <row r="208" ht="14.25" customHeight="1">
      <c r="A208" s="55"/>
      <c r="E208" s="55"/>
    </row>
    <row r="209" ht="14.25" customHeight="1">
      <c r="A209" s="55"/>
      <c r="E209" s="55"/>
    </row>
    <row r="210" ht="14.25" customHeight="1">
      <c r="A210" s="55"/>
      <c r="E210" s="55"/>
    </row>
    <row r="211" ht="14.25" customHeight="1">
      <c r="A211" s="55"/>
      <c r="E211" s="55"/>
    </row>
    <row r="212" ht="14.25" customHeight="1">
      <c r="A212" s="55"/>
      <c r="E212" s="55"/>
    </row>
    <row r="213" ht="14.25" customHeight="1">
      <c r="A213" s="55"/>
      <c r="E213" s="55"/>
    </row>
    <row r="214" ht="14.25" customHeight="1">
      <c r="A214" s="55"/>
      <c r="E214" s="55"/>
    </row>
    <row r="215" ht="14.25" customHeight="1">
      <c r="A215" s="55"/>
      <c r="E215" s="55"/>
    </row>
    <row r="216" ht="14.25" customHeight="1">
      <c r="A216" s="55"/>
      <c r="E216" s="55"/>
    </row>
    <row r="217" ht="14.25" customHeight="1">
      <c r="A217" s="55"/>
      <c r="E217" s="55"/>
    </row>
    <row r="218" ht="14.25" customHeight="1">
      <c r="A218" s="55"/>
      <c r="E218" s="55"/>
    </row>
    <row r="219" ht="14.25" customHeight="1">
      <c r="A219" s="55"/>
      <c r="E219" s="55"/>
    </row>
    <row r="220" ht="14.25" customHeight="1">
      <c r="A220" s="55"/>
      <c r="E220" s="55"/>
    </row>
    <row r="221" ht="14.25" customHeight="1">
      <c r="A221" s="55"/>
      <c r="E221" s="55"/>
    </row>
    <row r="222" ht="14.25" customHeight="1">
      <c r="A222" s="55"/>
      <c r="E222" s="55"/>
    </row>
    <row r="223" ht="14.25" customHeight="1">
      <c r="A223" s="55"/>
      <c r="E223" s="55"/>
    </row>
    <row r="224" ht="14.25" customHeight="1">
      <c r="A224" s="55"/>
      <c r="E224" s="55"/>
    </row>
    <row r="225" ht="14.25" customHeight="1">
      <c r="A225" s="55"/>
      <c r="E225" s="55"/>
    </row>
    <row r="226" ht="14.25" customHeight="1">
      <c r="A226" s="55"/>
      <c r="E226" s="55"/>
    </row>
    <row r="227" ht="14.25" customHeight="1">
      <c r="A227" s="55"/>
      <c r="E227" s="55"/>
    </row>
    <row r="228" ht="14.25" customHeight="1">
      <c r="A228" s="55"/>
      <c r="E228" s="55"/>
    </row>
    <row r="229" ht="14.25" customHeight="1">
      <c r="A229" s="55"/>
      <c r="E229" s="55"/>
    </row>
    <row r="230" ht="14.25" customHeight="1">
      <c r="A230" s="55"/>
      <c r="E230" s="55"/>
    </row>
    <row r="231" ht="14.25" customHeight="1">
      <c r="A231" s="55"/>
      <c r="E231" s="55"/>
    </row>
    <row r="232" ht="14.25" customHeight="1">
      <c r="A232" s="55"/>
      <c r="E232" s="55"/>
    </row>
    <row r="233" ht="14.25" customHeight="1">
      <c r="A233" s="55"/>
      <c r="E233" s="55"/>
    </row>
    <row r="234" ht="14.25" customHeight="1">
      <c r="A234" s="55"/>
      <c r="E234" s="55"/>
    </row>
    <row r="235" ht="14.25" customHeight="1">
      <c r="A235" s="55"/>
      <c r="E235" s="55"/>
    </row>
    <row r="236" ht="14.25" customHeight="1">
      <c r="A236" s="55"/>
      <c r="E236" s="55"/>
    </row>
    <row r="237" ht="14.25" customHeight="1">
      <c r="A237" s="55"/>
      <c r="E237" s="55"/>
    </row>
    <row r="238" ht="14.25" customHeight="1">
      <c r="A238" s="55"/>
      <c r="E238" s="55"/>
    </row>
    <row r="239" ht="14.25" customHeight="1">
      <c r="A239" s="55"/>
      <c r="E239" s="55"/>
    </row>
    <row r="240" ht="14.25" customHeight="1">
      <c r="A240" s="55"/>
      <c r="E240" s="55"/>
    </row>
    <row r="241" ht="14.25" customHeight="1">
      <c r="A241" s="55"/>
      <c r="E241" s="55"/>
    </row>
    <row r="242" ht="14.25" customHeight="1">
      <c r="A242" s="55"/>
      <c r="E242" s="55"/>
    </row>
    <row r="243" ht="14.25" customHeight="1">
      <c r="A243" s="55"/>
      <c r="E243" s="55"/>
    </row>
    <row r="244" ht="14.25" customHeight="1">
      <c r="A244" s="55"/>
      <c r="E244" s="55"/>
    </row>
    <row r="245" ht="14.25" customHeight="1">
      <c r="A245" s="55"/>
      <c r="E245" s="55"/>
    </row>
    <row r="246" ht="14.25" customHeight="1">
      <c r="A246" s="55"/>
      <c r="E246" s="55"/>
    </row>
    <row r="247" ht="14.25" customHeight="1">
      <c r="A247" s="55"/>
      <c r="E247" s="55"/>
    </row>
    <row r="248" ht="14.25" customHeight="1">
      <c r="A248" s="55"/>
      <c r="E248" s="55"/>
    </row>
    <row r="249" ht="14.25" customHeight="1">
      <c r="A249" s="55"/>
      <c r="E249" s="55"/>
    </row>
    <row r="250" ht="14.25" customHeight="1">
      <c r="A250" s="55"/>
      <c r="E250" s="55"/>
    </row>
    <row r="251" ht="14.25" customHeight="1">
      <c r="A251" s="55"/>
      <c r="E251" s="55"/>
    </row>
    <row r="252" ht="14.25" customHeight="1">
      <c r="A252" s="55"/>
      <c r="E252" s="55"/>
    </row>
    <row r="253" ht="14.25" customHeight="1">
      <c r="A253" s="55"/>
      <c r="E253" s="55"/>
    </row>
    <row r="254" ht="14.25" customHeight="1">
      <c r="A254" s="55"/>
      <c r="E254" s="55"/>
    </row>
    <row r="255" ht="14.25" customHeight="1">
      <c r="A255" s="55"/>
      <c r="E255" s="55"/>
    </row>
    <row r="256" ht="14.25" customHeight="1">
      <c r="A256" s="55"/>
      <c r="E256" s="55"/>
    </row>
    <row r="257" ht="14.25" customHeight="1">
      <c r="A257" s="55"/>
      <c r="E257" s="55"/>
    </row>
    <row r="258" ht="14.25" customHeight="1">
      <c r="A258" s="55"/>
      <c r="E258" s="55"/>
    </row>
    <row r="259" ht="14.25" customHeight="1">
      <c r="A259" s="55"/>
      <c r="E259" s="55"/>
    </row>
    <row r="260" ht="14.25" customHeight="1">
      <c r="A260" s="55"/>
      <c r="E260" s="55"/>
    </row>
    <row r="261" ht="14.25" customHeight="1">
      <c r="A261" s="55"/>
      <c r="E261" s="55"/>
    </row>
    <row r="262" ht="14.25" customHeight="1">
      <c r="A262" s="55"/>
      <c r="E262" s="55"/>
    </row>
    <row r="263" ht="14.25" customHeight="1">
      <c r="A263" s="55"/>
      <c r="E263" s="55"/>
    </row>
    <row r="264" ht="14.25" customHeight="1">
      <c r="A264" s="55"/>
      <c r="E264" s="55"/>
    </row>
    <row r="265" ht="14.25" customHeight="1">
      <c r="A265" s="55"/>
      <c r="E265" s="55"/>
    </row>
    <row r="266" ht="14.25" customHeight="1">
      <c r="A266" s="55"/>
      <c r="E266" s="55"/>
    </row>
    <row r="267" ht="14.25" customHeight="1">
      <c r="A267" s="55"/>
      <c r="E267" s="55"/>
    </row>
    <row r="268" ht="14.25" customHeight="1">
      <c r="A268" s="55"/>
      <c r="E268" s="55"/>
    </row>
    <row r="269" ht="14.25" customHeight="1">
      <c r="A269" s="55"/>
      <c r="E269" s="55"/>
    </row>
    <row r="270" ht="14.25" customHeight="1">
      <c r="A270" s="55"/>
      <c r="E270" s="55"/>
    </row>
    <row r="271" ht="14.25" customHeight="1">
      <c r="A271" s="55"/>
      <c r="E271" s="55"/>
    </row>
    <row r="272" ht="14.25" customHeight="1">
      <c r="A272" s="55"/>
      <c r="E272" s="55"/>
    </row>
    <row r="273" ht="14.25" customHeight="1">
      <c r="A273" s="55"/>
      <c r="E273" s="55"/>
    </row>
    <row r="274" ht="14.25" customHeight="1">
      <c r="A274" s="55"/>
      <c r="E274" s="55"/>
    </row>
    <row r="275" ht="14.25" customHeight="1">
      <c r="A275" s="55"/>
      <c r="E275" s="55"/>
    </row>
    <row r="276" ht="14.25" customHeight="1">
      <c r="A276" s="55"/>
      <c r="E276" s="55"/>
    </row>
    <row r="277" ht="14.25" customHeight="1">
      <c r="A277" s="55"/>
      <c r="E277" s="55"/>
    </row>
    <row r="278" ht="14.25" customHeight="1">
      <c r="A278" s="55"/>
      <c r="E278" s="55"/>
    </row>
    <row r="279" ht="14.25" customHeight="1">
      <c r="A279" s="55"/>
      <c r="E279" s="55"/>
    </row>
    <row r="280" ht="14.25" customHeight="1">
      <c r="A280" s="55"/>
      <c r="E280" s="55"/>
    </row>
    <row r="281" ht="14.25" customHeight="1">
      <c r="A281" s="55"/>
      <c r="E281" s="55"/>
    </row>
    <row r="282" ht="14.25" customHeight="1">
      <c r="A282" s="55"/>
      <c r="E282" s="55"/>
    </row>
    <row r="283" ht="14.25" customHeight="1">
      <c r="A283" s="55"/>
      <c r="E283" s="55"/>
    </row>
    <row r="284" ht="14.25" customHeight="1">
      <c r="A284" s="55"/>
      <c r="E284" s="55"/>
    </row>
    <row r="285" ht="14.25" customHeight="1">
      <c r="A285" s="55"/>
      <c r="E285" s="55"/>
    </row>
    <row r="286" ht="14.25" customHeight="1">
      <c r="A286" s="55"/>
      <c r="E286" s="55"/>
    </row>
    <row r="287" ht="14.25" customHeight="1">
      <c r="A287" s="55"/>
      <c r="E287" s="55"/>
    </row>
    <row r="288" ht="14.25" customHeight="1">
      <c r="A288" s="55"/>
      <c r="E288" s="55"/>
    </row>
    <row r="289" ht="14.25" customHeight="1">
      <c r="A289" s="55"/>
      <c r="E289" s="55"/>
    </row>
    <row r="290" ht="14.25" customHeight="1">
      <c r="A290" s="55"/>
      <c r="E290" s="55"/>
    </row>
    <row r="291" ht="14.25" customHeight="1">
      <c r="A291" s="55"/>
      <c r="E291" s="55"/>
    </row>
    <row r="292" ht="14.25" customHeight="1">
      <c r="A292" s="55"/>
      <c r="E292" s="55"/>
    </row>
    <row r="293" ht="14.25" customHeight="1">
      <c r="A293" s="55"/>
      <c r="E293" s="55"/>
    </row>
    <row r="294" ht="14.25" customHeight="1">
      <c r="A294" s="55"/>
      <c r="E294" s="55"/>
    </row>
    <row r="295" ht="14.25" customHeight="1">
      <c r="A295" s="55"/>
      <c r="E295" s="55"/>
    </row>
    <row r="296" ht="14.25" customHeight="1">
      <c r="A296" s="55"/>
      <c r="E296" s="55"/>
    </row>
    <row r="297" ht="14.25" customHeight="1">
      <c r="A297" s="55"/>
      <c r="E297" s="55"/>
    </row>
    <row r="298" ht="14.25" customHeight="1">
      <c r="A298" s="55"/>
      <c r="E298" s="55"/>
    </row>
    <row r="299" ht="14.25" customHeight="1">
      <c r="A299" s="55"/>
      <c r="E299" s="55"/>
    </row>
    <row r="300" ht="14.25" customHeight="1">
      <c r="A300" s="55"/>
      <c r="E300" s="55"/>
    </row>
    <row r="301" ht="14.25" customHeight="1">
      <c r="A301" s="55"/>
      <c r="E301" s="55"/>
    </row>
    <row r="302" ht="14.25" customHeight="1">
      <c r="A302" s="55"/>
      <c r="E302" s="55"/>
    </row>
    <row r="303" ht="14.25" customHeight="1">
      <c r="A303" s="55"/>
      <c r="E303" s="55"/>
    </row>
    <row r="304" ht="14.25" customHeight="1">
      <c r="A304" s="55"/>
      <c r="E304" s="55"/>
    </row>
    <row r="305" ht="14.25" customHeight="1">
      <c r="A305" s="55"/>
      <c r="E305" s="55"/>
    </row>
    <row r="306" ht="14.25" customHeight="1">
      <c r="A306" s="55"/>
      <c r="E306" s="55"/>
    </row>
    <row r="307" ht="14.25" customHeight="1">
      <c r="A307" s="55"/>
      <c r="E307" s="55"/>
    </row>
    <row r="308" ht="14.25" customHeight="1">
      <c r="A308" s="55"/>
      <c r="E308" s="55"/>
    </row>
    <row r="309" ht="14.25" customHeight="1">
      <c r="A309" s="55"/>
      <c r="E309" s="55"/>
    </row>
    <row r="310" ht="14.25" customHeight="1">
      <c r="A310" s="55"/>
      <c r="E310" s="55"/>
    </row>
    <row r="311" ht="14.25" customHeight="1">
      <c r="A311" s="55"/>
      <c r="E311" s="55"/>
    </row>
    <row r="312" ht="14.25" customHeight="1">
      <c r="A312" s="55"/>
      <c r="E312" s="55"/>
    </row>
    <row r="313" ht="14.25" customHeight="1">
      <c r="A313" s="55"/>
      <c r="E313" s="55"/>
    </row>
    <row r="314" ht="14.25" customHeight="1">
      <c r="A314" s="55"/>
      <c r="E314" s="55"/>
    </row>
    <row r="315" ht="14.25" customHeight="1">
      <c r="A315" s="55"/>
      <c r="E315" s="55"/>
    </row>
    <row r="316" ht="14.25" customHeight="1">
      <c r="A316" s="55"/>
      <c r="E316" s="55"/>
    </row>
    <row r="317" ht="14.25" customHeight="1">
      <c r="A317" s="55"/>
      <c r="E317" s="55"/>
    </row>
    <row r="318" ht="14.25" customHeight="1">
      <c r="A318" s="55"/>
      <c r="E318" s="55"/>
    </row>
    <row r="319" ht="14.25" customHeight="1">
      <c r="A319" s="55"/>
      <c r="E319" s="55"/>
    </row>
    <row r="320" ht="14.25" customHeight="1">
      <c r="A320" s="55"/>
      <c r="E320" s="55"/>
    </row>
    <row r="321" ht="14.25" customHeight="1">
      <c r="A321" s="55"/>
      <c r="E321" s="55"/>
    </row>
    <row r="322" ht="14.25" customHeight="1">
      <c r="A322" s="55"/>
      <c r="E322" s="55"/>
    </row>
    <row r="323" ht="14.25" customHeight="1">
      <c r="A323" s="55"/>
      <c r="E323" s="55"/>
    </row>
    <row r="324" ht="14.25" customHeight="1">
      <c r="A324" s="55"/>
      <c r="E324" s="55"/>
    </row>
    <row r="325" ht="14.25" customHeight="1">
      <c r="A325" s="55"/>
      <c r="E325" s="55"/>
    </row>
    <row r="326" ht="14.25" customHeight="1">
      <c r="A326" s="55"/>
      <c r="E326" s="55"/>
    </row>
    <row r="327" ht="14.25" customHeight="1">
      <c r="A327" s="55"/>
      <c r="E327" s="55"/>
    </row>
    <row r="328" ht="14.25" customHeight="1">
      <c r="A328" s="55"/>
      <c r="E328" s="55"/>
    </row>
    <row r="329" ht="14.25" customHeight="1">
      <c r="A329" s="55"/>
      <c r="E329" s="55"/>
    </row>
    <row r="330" ht="14.25" customHeight="1">
      <c r="A330" s="55"/>
      <c r="E330" s="55"/>
    </row>
    <row r="331" ht="14.25" customHeight="1">
      <c r="A331" s="55"/>
      <c r="E331" s="55"/>
    </row>
    <row r="332" ht="14.25" customHeight="1">
      <c r="A332" s="55"/>
      <c r="E332" s="55"/>
    </row>
    <row r="333" ht="14.25" customHeight="1">
      <c r="A333" s="55"/>
      <c r="E333" s="55"/>
    </row>
    <row r="334" ht="14.25" customHeight="1">
      <c r="A334" s="55"/>
      <c r="E334" s="55"/>
    </row>
    <row r="335" ht="14.25" customHeight="1">
      <c r="A335" s="55"/>
      <c r="E335" s="55"/>
    </row>
    <row r="336" ht="14.25" customHeight="1">
      <c r="A336" s="55"/>
      <c r="E336" s="55"/>
    </row>
    <row r="337" ht="14.25" customHeight="1">
      <c r="A337" s="55"/>
      <c r="E337" s="55"/>
    </row>
    <row r="338" ht="14.25" customHeight="1">
      <c r="A338" s="55"/>
      <c r="E338" s="55"/>
    </row>
    <row r="339" ht="14.25" customHeight="1">
      <c r="A339" s="55"/>
      <c r="E339" s="55"/>
    </row>
    <row r="340" ht="14.25" customHeight="1">
      <c r="A340" s="55"/>
      <c r="E340" s="55"/>
    </row>
    <row r="341" ht="14.25" customHeight="1">
      <c r="A341" s="55"/>
      <c r="E341" s="55"/>
    </row>
    <row r="342" ht="14.25" customHeight="1">
      <c r="A342" s="55"/>
      <c r="E342" s="55"/>
    </row>
    <row r="343" ht="14.25" customHeight="1">
      <c r="A343" s="55"/>
      <c r="E343" s="55"/>
    </row>
    <row r="344" ht="14.25" customHeight="1">
      <c r="A344" s="55"/>
      <c r="E344" s="55"/>
    </row>
    <row r="345" ht="14.25" customHeight="1">
      <c r="A345" s="55"/>
      <c r="E345" s="55"/>
    </row>
    <row r="346" ht="14.25" customHeight="1">
      <c r="A346" s="55"/>
      <c r="E346" s="55"/>
    </row>
    <row r="347" ht="14.25" customHeight="1">
      <c r="A347" s="55"/>
      <c r="E347" s="55"/>
    </row>
    <row r="348" ht="14.25" customHeight="1">
      <c r="A348" s="55"/>
      <c r="E348" s="55"/>
    </row>
    <row r="349" ht="14.25" customHeight="1">
      <c r="A349" s="55"/>
      <c r="E349" s="55"/>
    </row>
    <row r="350" ht="14.25" customHeight="1">
      <c r="A350" s="55"/>
      <c r="E350" s="55"/>
    </row>
    <row r="351" ht="14.25" customHeight="1">
      <c r="A351" s="55"/>
      <c r="E351" s="55"/>
    </row>
    <row r="352" ht="14.25" customHeight="1">
      <c r="A352" s="55"/>
      <c r="E352" s="55"/>
    </row>
    <row r="353" ht="14.25" customHeight="1">
      <c r="A353" s="55"/>
      <c r="E353" s="55"/>
    </row>
    <row r="354" ht="14.25" customHeight="1">
      <c r="A354" s="55"/>
      <c r="E354" s="55"/>
    </row>
    <row r="355" ht="14.25" customHeight="1">
      <c r="A355" s="55"/>
      <c r="E355" s="55"/>
    </row>
    <row r="356" ht="14.25" customHeight="1">
      <c r="A356" s="55"/>
      <c r="E356" s="55"/>
    </row>
    <row r="357" ht="14.25" customHeight="1">
      <c r="A357" s="55"/>
      <c r="E357" s="55"/>
    </row>
    <row r="358" ht="14.25" customHeight="1">
      <c r="A358" s="55"/>
      <c r="E358" s="55"/>
    </row>
    <row r="359" ht="14.25" customHeight="1">
      <c r="A359" s="55"/>
      <c r="E359" s="55"/>
    </row>
    <row r="360" ht="14.25" customHeight="1">
      <c r="A360" s="55"/>
      <c r="E360" s="55"/>
    </row>
    <row r="361" ht="14.25" customHeight="1">
      <c r="A361" s="55"/>
      <c r="E361" s="55"/>
    </row>
    <row r="362" ht="14.25" customHeight="1">
      <c r="A362" s="55"/>
      <c r="E362" s="55"/>
    </row>
    <row r="363" ht="14.25" customHeight="1">
      <c r="A363" s="55"/>
      <c r="E363" s="55"/>
    </row>
    <row r="364" ht="14.25" customHeight="1">
      <c r="A364" s="55"/>
      <c r="E364" s="55"/>
    </row>
    <row r="365" ht="14.25" customHeight="1">
      <c r="A365" s="55"/>
      <c r="E365" s="55"/>
    </row>
    <row r="366" ht="14.25" customHeight="1">
      <c r="A366" s="55"/>
      <c r="E366" s="55"/>
    </row>
    <row r="367" ht="14.25" customHeight="1">
      <c r="A367" s="55"/>
      <c r="E367" s="55"/>
    </row>
    <row r="368" ht="14.25" customHeight="1">
      <c r="A368" s="55"/>
      <c r="E368" s="55"/>
    </row>
    <row r="369" ht="14.25" customHeight="1">
      <c r="A369" s="55"/>
      <c r="E369" s="55"/>
    </row>
    <row r="370" ht="14.25" customHeight="1">
      <c r="A370" s="55"/>
      <c r="E370" s="55"/>
    </row>
    <row r="371" ht="14.25" customHeight="1">
      <c r="A371" s="55"/>
      <c r="E371" s="55"/>
    </row>
    <row r="372" ht="14.25" customHeight="1">
      <c r="A372" s="55"/>
      <c r="E372" s="55"/>
    </row>
    <row r="373" ht="14.25" customHeight="1">
      <c r="A373" s="55"/>
      <c r="E373" s="55"/>
    </row>
    <row r="374" ht="14.25" customHeight="1">
      <c r="A374" s="55"/>
      <c r="E374" s="55"/>
    </row>
    <row r="375" ht="14.25" customHeight="1">
      <c r="A375" s="55"/>
      <c r="E375" s="55"/>
    </row>
    <row r="376" ht="14.25" customHeight="1">
      <c r="A376" s="55"/>
      <c r="E376" s="55"/>
    </row>
    <row r="377" ht="14.25" customHeight="1">
      <c r="A377" s="55"/>
      <c r="E377" s="55"/>
    </row>
    <row r="378" ht="14.25" customHeight="1">
      <c r="A378" s="55"/>
      <c r="E378" s="55"/>
    </row>
    <row r="379" ht="14.25" customHeight="1">
      <c r="A379" s="55"/>
      <c r="E379" s="55"/>
    </row>
    <row r="380" ht="14.25" customHeight="1">
      <c r="A380" s="55"/>
      <c r="E380" s="55"/>
    </row>
    <row r="381" ht="14.25" customHeight="1">
      <c r="A381" s="55"/>
      <c r="E381" s="55"/>
    </row>
    <row r="382" ht="14.25" customHeight="1">
      <c r="A382" s="55"/>
      <c r="E382" s="55"/>
    </row>
    <row r="383" ht="14.25" customHeight="1">
      <c r="A383" s="55"/>
      <c r="E383" s="55"/>
    </row>
    <row r="384" ht="14.25" customHeight="1">
      <c r="A384" s="55"/>
      <c r="E384" s="55"/>
    </row>
    <row r="385" ht="14.25" customHeight="1">
      <c r="A385" s="55"/>
      <c r="E385" s="55"/>
    </row>
    <row r="386" ht="14.25" customHeight="1">
      <c r="A386" s="55"/>
      <c r="E386" s="55"/>
    </row>
    <row r="387" ht="14.25" customHeight="1">
      <c r="A387" s="55"/>
      <c r="E387" s="55"/>
    </row>
    <row r="388" ht="14.25" customHeight="1">
      <c r="A388" s="55"/>
      <c r="E388" s="55"/>
    </row>
    <row r="389" ht="14.25" customHeight="1">
      <c r="A389" s="55"/>
      <c r="E389" s="55"/>
    </row>
    <row r="390" ht="14.25" customHeight="1">
      <c r="A390" s="55"/>
      <c r="E390" s="55"/>
    </row>
    <row r="391" ht="14.25" customHeight="1">
      <c r="A391" s="55"/>
      <c r="E391" s="55"/>
    </row>
    <row r="392" ht="14.25" customHeight="1">
      <c r="A392" s="55"/>
      <c r="E392" s="55"/>
    </row>
    <row r="393" ht="14.25" customHeight="1">
      <c r="A393" s="55"/>
      <c r="E393" s="55"/>
    </row>
    <row r="394" ht="14.25" customHeight="1">
      <c r="A394" s="55"/>
      <c r="E394" s="55"/>
    </row>
    <row r="395" ht="14.25" customHeight="1">
      <c r="A395" s="55"/>
      <c r="E395" s="55"/>
    </row>
    <row r="396" ht="14.25" customHeight="1">
      <c r="A396" s="55"/>
      <c r="E396" s="55"/>
    </row>
    <row r="397" ht="14.25" customHeight="1">
      <c r="A397" s="55"/>
      <c r="E397" s="55"/>
    </row>
    <row r="398" ht="14.25" customHeight="1">
      <c r="A398" s="55"/>
      <c r="E398" s="55"/>
    </row>
    <row r="399" ht="14.25" customHeight="1">
      <c r="A399" s="55"/>
      <c r="E399" s="55"/>
    </row>
    <row r="400" ht="14.25" customHeight="1">
      <c r="A400" s="55"/>
      <c r="E400" s="55"/>
    </row>
    <row r="401" ht="14.25" customHeight="1">
      <c r="A401" s="55"/>
      <c r="E401" s="55"/>
    </row>
    <row r="402" ht="14.25" customHeight="1">
      <c r="A402" s="55"/>
      <c r="E402" s="55"/>
    </row>
    <row r="403" ht="14.25" customHeight="1">
      <c r="A403" s="55"/>
      <c r="E403" s="55"/>
    </row>
    <row r="404" ht="14.25" customHeight="1">
      <c r="A404" s="55"/>
      <c r="E404" s="55"/>
    </row>
    <row r="405" ht="14.25" customHeight="1">
      <c r="A405" s="55"/>
      <c r="E405" s="55"/>
    </row>
    <row r="406" ht="14.25" customHeight="1">
      <c r="A406" s="55"/>
      <c r="E406" s="55"/>
    </row>
    <row r="407" ht="14.25" customHeight="1">
      <c r="A407" s="55"/>
      <c r="E407" s="55"/>
    </row>
    <row r="408" ht="14.25" customHeight="1">
      <c r="A408" s="55"/>
      <c r="E408" s="55"/>
    </row>
    <row r="409" ht="14.25" customHeight="1">
      <c r="A409" s="55"/>
      <c r="E409" s="55"/>
    </row>
    <row r="410" ht="14.25" customHeight="1">
      <c r="A410" s="55"/>
      <c r="E410" s="55"/>
    </row>
    <row r="411" ht="14.25" customHeight="1">
      <c r="A411" s="55"/>
      <c r="E411" s="55"/>
    </row>
    <row r="412" ht="14.25" customHeight="1">
      <c r="A412" s="55"/>
      <c r="E412" s="55"/>
    </row>
    <row r="413" ht="14.25" customHeight="1">
      <c r="A413" s="55"/>
      <c r="E413" s="55"/>
    </row>
    <row r="414" ht="14.25" customHeight="1">
      <c r="A414" s="55"/>
      <c r="E414" s="55"/>
    </row>
    <row r="415" ht="14.25" customHeight="1">
      <c r="A415" s="55"/>
      <c r="E415" s="55"/>
    </row>
    <row r="416" ht="14.25" customHeight="1">
      <c r="A416" s="55"/>
      <c r="E416" s="55"/>
    </row>
    <row r="417" ht="14.25" customHeight="1">
      <c r="A417" s="55"/>
      <c r="E417" s="55"/>
    </row>
    <row r="418" ht="14.25" customHeight="1">
      <c r="A418" s="55"/>
      <c r="E418" s="55"/>
    </row>
    <row r="419" ht="14.25" customHeight="1">
      <c r="A419" s="55"/>
      <c r="E419" s="55"/>
    </row>
    <row r="420" ht="14.25" customHeight="1">
      <c r="A420" s="55"/>
      <c r="E420" s="55"/>
    </row>
    <row r="421" ht="14.25" customHeight="1">
      <c r="A421" s="55"/>
      <c r="E421" s="55"/>
    </row>
    <row r="422" ht="14.25" customHeight="1">
      <c r="A422" s="55"/>
      <c r="E422" s="55"/>
    </row>
    <row r="423" ht="14.25" customHeight="1">
      <c r="A423" s="55"/>
      <c r="E423" s="55"/>
    </row>
    <row r="424" ht="14.25" customHeight="1">
      <c r="A424" s="55"/>
      <c r="E424" s="55"/>
    </row>
    <row r="425" ht="14.25" customHeight="1">
      <c r="A425" s="55"/>
      <c r="E425" s="55"/>
    </row>
    <row r="426" ht="14.25" customHeight="1">
      <c r="A426" s="55"/>
      <c r="E426" s="55"/>
    </row>
    <row r="427" ht="14.25" customHeight="1">
      <c r="A427" s="55"/>
      <c r="E427" s="55"/>
    </row>
    <row r="428" ht="14.25" customHeight="1">
      <c r="A428" s="55"/>
      <c r="E428" s="55"/>
    </row>
    <row r="429" ht="14.25" customHeight="1">
      <c r="A429" s="55"/>
      <c r="E429" s="55"/>
    </row>
    <row r="430" ht="14.25" customHeight="1">
      <c r="A430" s="55"/>
      <c r="E430" s="55"/>
    </row>
    <row r="431" ht="14.25" customHeight="1">
      <c r="A431" s="55"/>
      <c r="E431" s="55"/>
    </row>
    <row r="432" ht="14.25" customHeight="1">
      <c r="A432" s="55"/>
      <c r="E432" s="55"/>
    </row>
    <row r="433" ht="14.25" customHeight="1">
      <c r="A433" s="55"/>
      <c r="E433" s="55"/>
    </row>
    <row r="434" ht="14.25" customHeight="1">
      <c r="A434" s="55"/>
      <c r="E434" s="55"/>
    </row>
    <row r="435" ht="14.25" customHeight="1">
      <c r="A435" s="55"/>
      <c r="E435" s="55"/>
    </row>
    <row r="436" ht="14.25" customHeight="1">
      <c r="A436" s="55"/>
      <c r="E436" s="55"/>
    </row>
    <row r="437" ht="14.25" customHeight="1">
      <c r="A437" s="55"/>
      <c r="E437" s="55"/>
    </row>
    <row r="438" ht="14.25" customHeight="1">
      <c r="A438" s="55"/>
      <c r="E438" s="55"/>
    </row>
    <row r="439" ht="14.25" customHeight="1">
      <c r="A439" s="55"/>
      <c r="E439" s="55"/>
    </row>
    <row r="440" ht="14.25" customHeight="1">
      <c r="A440" s="55"/>
      <c r="E440" s="55"/>
    </row>
    <row r="441" ht="14.25" customHeight="1">
      <c r="A441" s="55"/>
      <c r="E441" s="55"/>
    </row>
    <row r="442" ht="14.25" customHeight="1">
      <c r="A442" s="55"/>
      <c r="E442" s="55"/>
    </row>
    <row r="443" ht="14.25" customHeight="1">
      <c r="A443" s="55"/>
      <c r="E443" s="55"/>
    </row>
    <row r="444" ht="14.25" customHeight="1">
      <c r="A444" s="55"/>
      <c r="E444" s="55"/>
    </row>
    <row r="445" ht="14.25" customHeight="1">
      <c r="A445" s="55"/>
      <c r="E445" s="55"/>
    </row>
    <row r="446" ht="14.25" customHeight="1">
      <c r="A446" s="55"/>
      <c r="E446" s="55"/>
    </row>
    <row r="447" ht="14.25" customHeight="1">
      <c r="A447" s="55"/>
      <c r="E447" s="55"/>
    </row>
    <row r="448" ht="14.25" customHeight="1">
      <c r="A448" s="55"/>
      <c r="E448" s="55"/>
    </row>
    <row r="449" ht="14.25" customHeight="1">
      <c r="A449" s="55"/>
      <c r="E449" s="55"/>
    </row>
    <row r="450" ht="14.25" customHeight="1">
      <c r="A450" s="55"/>
      <c r="E450" s="55"/>
    </row>
    <row r="451" ht="14.25" customHeight="1">
      <c r="A451" s="55"/>
      <c r="E451" s="55"/>
    </row>
    <row r="452" ht="14.25" customHeight="1">
      <c r="A452" s="55"/>
      <c r="E452" s="55"/>
    </row>
    <row r="453" ht="14.25" customHeight="1">
      <c r="A453" s="55"/>
      <c r="E453" s="55"/>
    </row>
    <row r="454" ht="14.25" customHeight="1">
      <c r="A454" s="55"/>
      <c r="E454" s="55"/>
    </row>
    <row r="455" ht="14.25" customHeight="1">
      <c r="A455" s="55"/>
      <c r="E455" s="55"/>
    </row>
    <row r="456" ht="14.25" customHeight="1">
      <c r="A456" s="55"/>
      <c r="E456" s="55"/>
    </row>
    <row r="457" ht="14.25" customHeight="1">
      <c r="A457" s="55"/>
      <c r="E457" s="55"/>
    </row>
    <row r="458" ht="14.25" customHeight="1">
      <c r="A458" s="55"/>
      <c r="E458" s="55"/>
    </row>
    <row r="459" ht="14.25" customHeight="1">
      <c r="A459" s="55"/>
      <c r="E459" s="55"/>
    </row>
    <row r="460" ht="14.25" customHeight="1">
      <c r="A460" s="55"/>
      <c r="E460" s="55"/>
    </row>
    <row r="461" ht="14.25" customHeight="1">
      <c r="A461" s="55"/>
      <c r="E461" s="55"/>
    </row>
    <row r="462" ht="14.25" customHeight="1">
      <c r="A462" s="55"/>
      <c r="E462" s="55"/>
    </row>
    <row r="463" ht="14.25" customHeight="1">
      <c r="A463" s="55"/>
      <c r="E463" s="55"/>
    </row>
    <row r="464" ht="14.25" customHeight="1">
      <c r="A464" s="55"/>
      <c r="E464" s="55"/>
    </row>
    <row r="465" ht="14.25" customHeight="1">
      <c r="A465" s="55"/>
      <c r="E465" s="55"/>
    </row>
    <row r="466" ht="14.25" customHeight="1">
      <c r="A466" s="55"/>
      <c r="E466" s="55"/>
    </row>
    <row r="467" ht="14.25" customHeight="1">
      <c r="A467" s="55"/>
      <c r="E467" s="55"/>
    </row>
    <row r="468" ht="14.25" customHeight="1">
      <c r="A468" s="55"/>
      <c r="E468" s="55"/>
    </row>
    <row r="469" ht="14.25" customHeight="1">
      <c r="A469" s="55"/>
      <c r="E469" s="55"/>
    </row>
    <row r="470" ht="14.25" customHeight="1">
      <c r="A470" s="55"/>
      <c r="E470" s="55"/>
    </row>
    <row r="471" ht="14.25" customHeight="1">
      <c r="A471" s="55"/>
      <c r="E471" s="55"/>
    </row>
    <row r="472" ht="14.25" customHeight="1">
      <c r="A472" s="55"/>
      <c r="E472" s="55"/>
    </row>
    <row r="473" ht="14.25" customHeight="1">
      <c r="A473" s="55"/>
      <c r="E473" s="55"/>
    </row>
    <row r="474" ht="14.25" customHeight="1">
      <c r="A474" s="55"/>
      <c r="E474" s="55"/>
    </row>
    <row r="475" ht="14.25" customHeight="1">
      <c r="A475" s="55"/>
      <c r="E475" s="55"/>
    </row>
    <row r="476" ht="14.25" customHeight="1">
      <c r="A476" s="55"/>
      <c r="E476" s="55"/>
    </row>
    <row r="477" ht="14.25" customHeight="1">
      <c r="A477" s="55"/>
      <c r="E477" s="55"/>
    </row>
    <row r="478" ht="14.25" customHeight="1">
      <c r="A478" s="55"/>
      <c r="E478" s="55"/>
    </row>
    <row r="479" ht="14.25" customHeight="1">
      <c r="A479" s="55"/>
      <c r="E479" s="55"/>
    </row>
    <row r="480" ht="14.25" customHeight="1">
      <c r="A480" s="55"/>
      <c r="E480" s="55"/>
    </row>
    <row r="481" ht="14.25" customHeight="1">
      <c r="A481" s="55"/>
      <c r="E481" s="55"/>
    </row>
    <row r="482" ht="14.25" customHeight="1">
      <c r="A482" s="55"/>
      <c r="E482" s="55"/>
    </row>
    <row r="483" ht="14.25" customHeight="1">
      <c r="A483" s="55"/>
      <c r="E483" s="55"/>
    </row>
    <row r="484" ht="14.25" customHeight="1">
      <c r="A484" s="55"/>
      <c r="E484" s="55"/>
    </row>
    <row r="485" ht="14.25" customHeight="1">
      <c r="A485" s="55"/>
      <c r="E485" s="55"/>
    </row>
    <row r="486" ht="14.25" customHeight="1">
      <c r="A486" s="55"/>
      <c r="E486" s="55"/>
    </row>
    <row r="487" ht="14.25" customHeight="1">
      <c r="A487" s="55"/>
      <c r="E487" s="55"/>
    </row>
    <row r="488" ht="14.25" customHeight="1">
      <c r="A488" s="55"/>
      <c r="E488" s="55"/>
    </row>
    <row r="489" ht="14.25" customHeight="1">
      <c r="A489" s="55"/>
      <c r="E489" s="55"/>
    </row>
    <row r="490" ht="14.25" customHeight="1">
      <c r="A490" s="55"/>
      <c r="E490" s="55"/>
    </row>
    <row r="491" ht="14.25" customHeight="1">
      <c r="A491" s="55"/>
      <c r="E491" s="55"/>
    </row>
    <row r="492" ht="14.25" customHeight="1">
      <c r="A492" s="55"/>
      <c r="E492" s="55"/>
    </row>
    <row r="493" ht="14.25" customHeight="1">
      <c r="A493" s="55"/>
      <c r="E493" s="55"/>
    </row>
    <row r="494" ht="14.25" customHeight="1">
      <c r="A494" s="55"/>
      <c r="E494" s="55"/>
    </row>
    <row r="495" ht="14.25" customHeight="1">
      <c r="A495" s="55"/>
      <c r="E495" s="55"/>
    </row>
    <row r="496" ht="14.25" customHeight="1">
      <c r="A496" s="55"/>
      <c r="E496" s="55"/>
    </row>
    <row r="497" ht="14.25" customHeight="1">
      <c r="A497" s="55"/>
      <c r="E497" s="55"/>
    </row>
    <row r="498" ht="14.25" customHeight="1">
      <c r="A498" s="55"/>
      <c r="E498" s="55"/>
    </row>
    <row r="499" ht="14.25" customHeight="1">
      <c r="A499" s="55"/>
      <c r="E499" s="55"/>
    </row>
    <row r="500" ht="14.25" customHeight="1">
      <c r="A500" s="55"/>
      <c r="E500" s="55"/>
    </row>
    <row r="501" ht="14.25" customHeight="1">
      <c r="A501" s="55"/>
      <c r="E501" s="55"/>
    </row>
    <row r="502" ht="14.25" customHeight="1">
      <c r="A502" s="55"/>
      <c r="E502" s="55"/>
    </row>
    <row r="503" ht="14.25" customHeight="1">
      <c r="A503" s="55"/>
      <c r="E503" s="55"/>
    </row>
    <row r="504" ht="14.25" customHeight="1">
      <c r="A504" s="55"/>
      <c r="E504" s="55"/>
    </row>
    <row r="505" ht="14.25" customHeight="1">
      <c r="A505" s="55"/>
      <c r="E505" s="55"/>
    </row>
    <row r="506" ht="14.25" customHeight="1">
      <c r="A506" s="55"/>
      <c r="E506" s="55"/>
    </row>
    <row r="507" ht="14.25" customHeight="1">
      <c r="A507" s="55"/>
      <c r="E507" s="55"/>
    </row>
    <row r="508" ht="14.25" customHeight="1">
      <c r="A508" s="55"/>
      <c r="E508" s="55"/>
    </row>
    <row r="509" ht="14.25" customHeight="1">
      <c r="A509" s="55"/>
      <c r="E509" s="55"/>
    </row>
    <row r="510" ht="14.25" customHeight="1">
      <c r="A510" s="55"/>
      <c r="E510" s="55"/>
    </row>
    <row r="511" ht="14.25" customHeight="1">
      <c r="A511" s="55"/>
      <c r="E511" s="55"/>
    </row>
    <row r="512" ht="14.25" customHeight="1">
      <c r="A512" s="55"/>
      <c r="E512" s="55"/>
    </row>
    <row r="513" ht="14.25" customHeight="1">
      <c r="A513" s="55"/>
      <c r="E513" s="55"/>
    </row>
    <row r="514" ht="14.25" customHeight="1">
      <c r="A514" s="55"/>
      <c r="E514" s="55"/>
    </row>
    <row r="515" ht="14.25" customHeight="1">
      <c r="A515" s="55"/>
      <c r="E515" s="55"/>
    </row>
    <row r="516" ht="14.25" customHeight="1">
      <c r="A516" s="55"/>
      <c r="E516" s="55"/>
    </row>
    <row r="517" ht="14.25" customHeight="1">
      <c r="A517" s="55"/>
      <c r="E517" s="55"/>
    </row>
    <row r="518" ht="14.25" customHeight="1">
      <c r="A518" s="55"/>
      <c r="E518" s="55"/>
    </row>
    <row r="519" ht="14.25" customHeight="1">
      <c r="A519" s="55"/>
      <c r="E519" s="55"/>
    </row>
    <row r="520" ht="14.25" customHeight="1">
      <c r="A520" s="55"/>
      <c r="E520" s="55"/>
    </row>
    <row r="521" ht="14.25" customHeight="1">
      <c r="A521" s="55"/>
      <c r="E521" s="55"/>
    </row>
    <row r="522" ht="14.25" customHeight="1">
      <c r="A522" s="55"/>
      <c r="E522" s="55"/>
    </row>
    <row r="523" ht="14.25" customHeight="1">
      <c r="A523" s="55"/>
      <c r="E523" s="55"/>
    </row>
    <row r="524" ht="14.25" customHeight="1">
      <c r="A524" s="55"/>
      <c r="E524" s="55"/>
    </row>
    <row r="525" ht="14.25" customHeight="1">
      <c r="A525" s="55"/>
      <c r="E525" s="55"/>
    </row>
    <row r="526" ht="14.25" customHeight="1">
      <c r="A526" s="55"/>
      <c r="E526" s="55"/>
    </row>
    <row r="527" ht="14.25" customHeight="1">
      <c r="A527" s="55"/>
      <c r="E527" s="55"/>
    </row>
    <row r="528" ht="14.25" customHeight="1">
      <c r="A528" s="55"/>
      <c r="E528" s="55"/>
    </row>
    <row r="529" ht="14.25" customHeight="1">
      <c r="A529" s="55"/>
      <c r="E529" s="55"/>
    </row>
    <row r="530" ht="14.25" customHeight="1">
      <c r="A530" s="55"/>
      <c r="E530" s="55"/>
    </row>
    <row r="531" ht="14.25" customHeight="1">
      <c r="A531" s="55"/>
      <c r="E531" s="55"/>
    </row>
    <row r="532" ht="14.25" customHeight="1">
      <c r="A532" s="55"/>
      <c r="E532" s="55"/>
    </row>
    <row r="533" ht="14.25" customHeight="1">
      <c r="A533" s="55"/>
      <c r="E533" s="55"/>
    </row>
    <row r="534" ht="14.25" customHeight="1">
      <c r="A534" s="55"/>
      <c r="E534" s="55"/>
    </row>
    <row r="535" ht="14.25" customHeight="1">
      <c r="A535" s="55"/>
      <c r="E535" s="55"/>
    </row>
    <row r="536" ht="14.25" customHeight="1">
      <c r="A536" s="55"/>
      <c r="E536" s="55"/>
    </row>
    <row r="537" ht="14.25" customHeight="1">
      <c r="A537" s="55"/>
      <c r="E537" s="55"/>
    </row>
    <row r="538" ht="14.25" customHeight="1">
      <c r="A538" s="55"/>
      <c r="E538" s="55"/>
    </row>
    <row r="539" ht="14.25" customHeight="1">
      <c r="A539" s="55"/>
      <c r="E539" s="55"/>
    </row>
    <row r="540" ht="14.25" customHeight="1">
      <c r="A540" s="55"/>
      <c r="E540" s="55"/>
    </row>
    <row r="541" ht="14.25" customHeight="1">
      <c r="A541" s="55"/>
      <c r="E541" s="55"/>
    </row>
    <row r="542" ht="14.25" customHeight="1">
      <c r="A542" s="55"/>
      <c r="E542" s="55"/>
    </row>
    <row r="543" ht="14.25" customHeight="1">
      <c r="A543" s="55"/>
      <c r="E543" s="55"/>
    </row>
    <row r="544" ht="14.25" customHeight="1">
      <c r="A544" s="55"/>
      <c r="E544" s="55"/>
    </row>
    <row r="545" ht="14.25" customHeight="1">
      <c r="A545" s="55"/>
      <c r="E545" s="55"/>
    </row>
    <row r="546" ht="14.25" customHeight="1">
      <c r="A546" s="55"/>
      <c r="E546" s="55"/>
    </row>
    <row r="547" ht="14.25" customHeight="1">
      <c r="A547" s="55"/>
      <c r="E547" s="55"/>
    </row>
    <row r="548" ht="14.25" customHeight="1">
      <c r="A548" s="55"/>
      <c r="E548" s="55"/>
    </row>
    <row r="549" ht="14.25" customHeight="1">
      <c r="A549" s="55"/>
      <c r="E549" s="55"/>
    </row>
    <row r="550" ht="14.25" customHeight="1">
      <c r="A550" s="55"/>
      <c r="E550" s="55"/>
    </row>
    <row r="551" ht="14.25" customHeight="1">
      <c r="A551" s="55"/>
      <c r="E551" s="55"/>
    </row>
    <row r="552" ht="14.25" customHeight="1">
      <c r="A552" s="55"/>
      <c r="E552" s="55"/>
    </row>
    <row r="553" ht="14.25" customHeight="1">
      <c r="A553" s="55"/>
      <c r="E553" s="55"/>
    </row>
    <row r="554" ht="14.25" customHeight="1">
      <c r="A554" s="55"/>
      <c r="E554" s="55"/>
    </row>
    <row r="555" ht="14.25" customHeight="1">
      <c r="A555" s="55"/>
      <c r="E555" s="55"/>
    </row>
    <row r="556" ht="14.25" customHeight="1">
      <c r="A556" s="55"/>
      <c r="E556" s="55"/>
    </row>
    <row r="557" ht="14.25" customHeight="1">
      <c r="A557" s="55"/>
      <c r="E557" s="55"/>
    </row>
    <row r="558" ht="14.25" customHeight="1">
      <c r="A558" s="55"/>
      <c r="E558" s="55"/>
    </row>
    <row r="559" ht="14.25" customHeight="1">
      <c r="A559" s="55"/>
      <c r="E559" s="55"/>
    </row>
    <row r="560" ht="14.25" customHeight="1">
      <c r="A560" s="55"/>
      <c r="E560" s="55"/>
    </row>
    <row r="561" ht="14.25" customHeight="1">
      <c r="A561" s="55"/>
      <c r="E561" s="55"/>
    </row>
    <row r="562" ht="14.25" customHeight="1">
      <c r="A562" s="55"/>
      <c r="E562" s="55"/>
    </row>
    <row r="563" ht="14.25" customHeight="1">
      <c r="A563" s="55"/>
      <c r="E563" s="55"/>
    </row>
    <row r="564" ht="14.25" customHeight="1">
      <c r="A564" s="55"/>
      <c r="E564" s="55"/>
    </row>
    <row r="565" ht="14.25" customHeight="1">
      <c r="A565" s="55"/>
      <c r="E565" s="55"/>
    </row>
    <row r="566" ht="14.25" customHeight="1">
      <c r="A566" s="55"/>
      <c r="E566" s="55"/>
    </row>
    <row r="567" ht="14.25" customHeight="1">
      <c r="A567" s="55"/>
      <c r="E567" s="55"/>
    </row>
    <row r="568" ht="14.25" customHeight="1">
      <c r="A568" s="55"/>
      <c r="E568" s="55"/>
    </row>
    <row r="569" ht="14.25" customHeight="1">
      <c r="A569" s="55"/>
      <c r="E569" s="55"/>
    </row>
    <row r="570" ht="14.25" customHeight="1">
      <c r="A570" s="55"/>
      <c r="E570" s="55"/>
    </row>
    <row r="571" ht="14.25" customHeight="1">
      <c r="A571" s="55"/>
      <c r="E571" s="55"/>
    </row>
    <row r="572" ht="14.25" customHeight="1">
      <c r="A572" s="55"/>
      <c r="E572" s="55"/>
    </row>
    <row r="573" ht="14.25" customHeight="1">
      <c r="A573" s="55"/>
      <c r="E573" s="55"/>
    </row>
    <row r="574" ht="14.25" customHeight="1">
      <c r="A574" s="55"/>
      <c r="E574" s="55"/>
    </row>
    <row r="575" ht="14.25" customHeight="1">
      <c r="A575" s="55"/>
      <c r="E575" s="55"/>
    </row>
    <row r="576" ht="14.25" customHeight="1">
      <c r="A576" s="55"/>
      <c r="E576" s="55"/>
    </row>
    <row r="577" ht="14.25" customHeight="1">
      <c r="A577" s="55"/>
      <c r="E577" s="55"/>
    </row>
    <row r="578" ht="14.25" customHeight="1">
      <c r="A578" s="55"/>
      <c r="E578" s="55"/>
    </row>
    <row r="579" ht="14.25" customHeight="1">
      <c r="A579" s="55"/>
      <c r="E579" s="55"/>
    </row>
    <row r="580" ht="14.25" customHeight="1">
      <c r="A580" s="55"/>
      <c r="E580" s="55"/>
    </row>
    <row r="581" ht="14.25" customHeight="1">
      <c r="A581" s="55"/>
      <c r="E581" s="55"/>
    </row>
    <row r="582" ht="14.25" customHeight="1">
      <c r="A582" s="55"/>
      <c r="E582" s="55"/>
    </row>
    <row r="583" ht="14.25" customHeight="1">
      <c r="A583" s="55"/>
      <c r="E583" s="55"/>
    </row>
    <row r="584" ht="14.25" customHeight="1">
      <c r="A584" s="55"/>
      <c r="E584" s="55"/>
    </row>
    <row r="585" ht="14.25" customHeight="1">
      <c r="A585" s="55"/>
      <c r="E585" s="55"/>
    </row>
    <row r="586" ht="14.25" customHeight="1">
      <c r="A586" s="55"/>
      <c r="E586" s="55"/>
    </row>
    <row r="587" ht="14.25" customHeight="1">
      <c r="A587" s="55"/>
      <c r="E587" s="55"/>
    </row>
    <row r="588" ht="14.25" customHeight="1">
      <c r="A588" s="55"/>
      <c r="E588" s="55"/>
    </row>
    <row r="589" ht="14.25" customHeight="1">
      <c r="A589" s="55"/>
      <c r="E589" s="55"/>
    </row>
    <row r="590" ht="14.25" customHeight="1">
      <c r="A590" s="55"/>
      <c r="E590" s="55"/>
    </row>
    <row r="591" ht="14.25" customHeight="1">
      <c r="A591" s="55"/>
      <c r="E591" s="55"/>
    </row>
    <row r="592" ht="14.25" customHeight="1">
      <c r="A592" s="55"/>
      <c r="E592" s="55"/>
    </row>
    <row r="593" ht="14.25" customHeight="1">
      <c r="A593" s="55"/>
      <c r="E593" s="55"/>
    </row>
    <row r="594" ht="14.25" customHeight="1">
      <c r="A594" s="55"/>
      <c r="E594" s="55"/>
    </row>
    <row r="595" ht="14.25" customHeight="1">
      <c r="A595" s="55"/>
      <c r="E595" s="55"/>
    </row>
    <row r="596" ht="14.25" customHeight="1">
      <c r="A596" s="55"/>
      <c r="E596" s="55"/>
    </row>
    <row r="597" ht="14.25" customHeight="1">
      <c r="A597" s="55"/>
      <c r="E597" s="55"/>
    </row>
    <row r="598" ht="14.25" customHeight="1">
      <c r="A598" s="55"/>
      <c r="E598" s="55"/>
    </row>
    <row r="599" ht="14.25" customHeight="1">
      <c r="A599" s="55"/>
      <c r="E599" s="55"/>
    </row>
    <row r="600" ht="14.25" customHeight="1">
      <c r="A600" s="55"/>
      <c r="E600" s="55"/>
    </row>
    <row r="601" ht="14.25" customHeight="1">
      <c r="A601" s="55"/>
      <c r="E601" s="55"/>
    </row>
    <row r="602" ht="14.25" customHeight="1">
      <c r="A602" s="55"/>
      <c r="E602" s="55"/>
    </row>
    <row r="603" ht="14.25" customHeight="1">
      <c r="A603" s="55"/>
      <c r="E603" s="55"/>
    </row>
    <row r="604" ht="14.25" customHeight="1">
      <c r="A604" s="55"/>
      <c r="E604" s="55"/>
    </row>
    <row r="605" ht="14.25" customHeight="1">
      <c r="A605" s="55"/>
      <c r="E605" s="55"/>
    </row>
    <row r="606" ht="14.25" customHeight="1">
      <c r="A606" s="55"/>
      <c r="E606" s="55"/>
    </row>
    <row r="607" ht="14.25" customHeight="1">
      <c r="A607" s="55"/>
      <c r="E607" s="55"/>
    </row>
    <row r="608" ht="14.25" customHeight="1">
      <c r="A608" s="55"/>
      <c r="E608" s="55"/>
    </row>
    <row r="609" ht="14.25" customHeight="1">
      <c r="A609" s="55"/>
      <c r="E609" s="55"/>
    </row>
    <row r="610" ht="14.25" customHeight="1">
      <c r="A610" s="55"/>
      <c r="E610" s="55"/>
    </row>
    <row r="611" ht="14.25" customHeight="1">
      <c r="A611" s="55"/>
      <c r="E611" s="55"/>
    </row>
    <row r="612" ht="14.25" customHeight="1">
      <c r="A612" s="55"/>
      <c r="E612" s="55"/>
    </row>
    <row r="613" ht="14.25" customHeight="1">
      <c r="A613" s="55"/>
      <c r="E613" s="55"/>
    </row>
    <row r="614" ht="14.25" customHeight="1">
      <c r="A614" s="55"/>
      <c r="E614" s="55"/>
    </row>
    <row r="615" ht="14.25" customHeight="1">
      <c r="A615" s="55"/>
      <c r="E615" s="55"/>
    </row>
    <row r="616" ht="14.25" customHeight="1">
      <c r="A616" s="55"/>
      <c r="E616" s="55"/>
    </row>
    <row r="617" ht="14.25" customHeight="1">
      <c r="A617" s="55"/>
      <c r="E617" s="55"/>
    </row>
    <row r="618" ht="14.25" customHeight="1">
      <c r="A618" s="55"/>
      <c r="E618" s="55"/>
    </row>
    <row r="619" ht="14.25" customHeight="1">
      <c r="A619" s="55"/>
      <c r="E619" s="55"/>
    </row>
    <row r="620" ht="14.25" customHeight="1">
      <c r="A620" s="55"/>
      <c r="E620" s="55"/>
    </row>
    <row r="621" ht="14.25" customHeight="1">
      <c r="A621" s="55"/>
      <c r="E621" s="55"/>
    </row>
    <row r="622" ht="14.25" customHeight="1">
      <c r="A622" s="55"/>
      <c r="E622" s="55"/>
    </row>
    <row r="623" ht="14.25" customHeight="1">
      <c r="A623" s="55"/>
      <c r="E623" s="55"/>
    </row>
    <row r="624" ht="14.25" customHeight="1">
      <c r="A624" s="55"/>
      <c r="E624" s="55"/>
    </row>
    <row r="625" ht="14.25" customHeight="1">
      <c r="A625" s="55"/>
      <c r="E625" s="55"/>
    </row>
    <row r="626" ht="14.25" customHeight="1">
      <c r="A626" s="55"/>
      <c r="E626" s="55"/>
    </row>
    <row r="627" ht="14.25" customHeight="1">
      <c r="A627" s="55"/>
      <c r="E627" s="55"/>
    </row>
    <row r="628" ht="14.25" customHeight="1">
      <c r="A628" s="55"/>
      <c r="E628" s="55"/>
    </row>
    <row r="629" ht="14.25" customHeight="1">
      <c r="A629" s="55"/>
      <c r="E629" s="55"/>
    </row>
    <row r="630" ht="14.25" customHeight="1">
      <c r="A630" s="55"/>
      <c r="E630" s="55"/>
    </row>
    <row r="631" ht="14.25" customHeight="1">
      <c r="A631" s="55"/>
      <c r="E631" s="55"/>
    </row>
    <row r="632" ht="14.25" customHeight="1">
      <c r="A632" s="55"/>
      <c r="E632" s="55"/>
    </row>
    <row r="633" ht="14.25" customHeight="1">
      <c r="A633" s="55"/>
      <c r="E633" s="55"/>
    </row>
    <row r="634" ht="14.25" customHeight="1">
      <c r="A634" s="55"/>
      <c r="E634" s="55"/>
    </row>
    <row r="635" ht="14.25" customHeight="1">
      <c r="A635" s="55"/>
      <c r="E635" s="55"/>
    </row>
    <row r="636" ht="14.25" customHeight="1">
      <c r="A636" s="55"/>
      <c r="E636" s="55"/>
    </row>
    <row r="637" ht="14.25" customHeight="1">
      <c r="A637" s="55"/>
      <c r="E637" s="55"/>
    </row>
    <row r="638" ht="14.25" customHeight="1">
      <c r="A638" s="55"/>
      <c r="E638" s="55"/>
    </row>
    <row r="639" ht="14.25" customHeight="1">
      <c r="A639" s="55"/>
      <c r="E639" s="55"/>
    </row>
    <row r="640" ht="14.25" customHeight="1">
      <c r="A640" s="55"/>
      <c r="E640" s="55"/>
    </row>
    <row r="641" ht="14.25" customHeight="1">
      <c r="A641" s="55"/>
      <c r="E641" s="55"/>
    </row>
    <row r="642" ht="14.25" customHeight="1">
      <c r="A642" s="55"/>
      <c r="E642" s="55"/>
    </row>
    <row r="643" ht="14.25" customHeight="1">
      <c r="A643" s="55"/>
      <c r="E643" s="55"/>
    </row>
    <row r="644" ht="14.25" customHeight="1">
      <c r="A644" s="55"/>
      <c r="E644" s="55"/>
    </row>
    <row r="645" ht="14.25" customHeight="1">
      <c r="A645" s="55"/>
      <c r="E645" s="55"/>
    </row>
    <row r="646" ht="14.25" customHeight="1">
      <c r="A646" s="55"/>
      <c r="E646" s="55"/>
    </row>
    <row r="647" ht="14.25" customHeight="1">
      <c r="A647" s="55"/>
      <c r="E647" s="55"/>
    </row>
    <row r="648" ht="14.25" customHeight="1">
      <c r="A648" s="55"/>
      <c r="E648" s="55"/>
    </row>
    <row r="649" ht="14.25" customHeight="1">
      <c r="A649" s="55"/>
      <c r="E649" s="55"/>
    </row>
    <row r="650" ht="14.25" customHeight="1">
      <c r="A650" s="55"/>
      <c r="E650" s="55"/>
    </row>
    <row r="651" ht="14.25" customHeight="1">
      <c r="A651" s="55"/>
      <c r="E651" s="55"/>
    </row>
    <row r="652" ht="14.25" customHeight="1">
      <c r="A652" s="55"/>
      <c r="E652" s="55"/>
    </row>
    <row r="653" ht="14.25" customHeight="1">
      <c r="A653" s="55"/>
      <c r="E653" s="55"/>
    </row>
    <row r="654" ht="14.25" customHeight="1">
      <c r="A654" s="55"/>
      <c r="E654" s="55"/>
    </row>
    <row r="655" ht="14.25" customHeight="1">
      <c r="A655" s="55"/>
      <c r="E655" s="55"/>
    </row>
    <row r="656" ht="14.25" customHeight="1">
      <c r="A656" s="55"/>
      <c r="E656" s="55"/>
    </row>
    <row r="657" ht="14.25" customHeight="1">
      <c r="A657" s="55"/>
      <c r="E657" s="55"/>
    </row>
    <row r="658" ht="14.25" customHeight="1">
      <c r="A658" s="55"/>
      <c r="E658" s="55"/>
    </row>
    <row r="659" ht="14.25" customHeight="1">
      <c r="A659" s="55"/>
      <c r="E659" s="55"/>
    </row>
    <row r="660" ht="14.25" customHeight="1">
      <c r="A660" s="55"/>
      <c r="E660" s="55"/>
    </row>
    <row r="661" ht="14.25" customHeight="1">
      <c r="A661" s="55"/>
      <c r="E661" s="55"/>
    </row>
    <row r="662" ht="14.25" customHeight="1">
      <c r="A662" s="55"/>
      <c r="E662" s="55"/>
    </row>
    <row r="663" ht="14.25" customHeight="1">
      <c r="A663" s="55"/>
      <c r="E663" s="55"/>
    </row>
    <row r="664" ht="14.25" customHeight="1">
      <c r="A664" s="55"/>
      <c r="E664" s="55"/>
    </row>
    <row r="665" ht="14.25" customHeight="1">
      <c r="A665" s="55"/>
      <c r="E665" s="55"/>
    </row>
    <row r="666" ht="14.25" customHeight="1">
      <c r="A666" s="55"/>
      <c r="E666" s="55"/>
    </row>
    <row r="667" ht="14.25" customHeight="1">
      <c r="A667" s="55"/>
      <c r="E667" s="55"/>
    </row>
    <row r="668" ht="14.25" customHeight="1">
      <c r="A668" s="55"/>
      <c r="E668" s="55"/>
    </row>
    <row r="669" ht="14.25" customHeight="1">
      <c r="A669" s="55"/>
      <c r="E669" s="55"/>
    </row>
    <row r="670" ht="14.25" customHeight="1">
      <c r="A670" s="55"/>
      <c r="E670" s="55"/>
    </row>
    <row r="671" ht="14.25" customHeight="1">
      <c r="A671" s="55"/>
      <c r="E671" s="55"/>
    </row>
    <row r="672" ht="14.25" customHeight="1">
      <c r="A672" s="55"/>
      <c r="E672" s="55"/>
    </row>
    <row r="673" ht="14.25" customHeight="1">
      <c r="A673" s="55"/>
      <c r="E673" s="55"/>
    </row>
    <row r="674" ht="14.25" customHeight="1">
      <c r="A674" s="55"/>
      <c r="E674" s="55"/>
    </row>
    <row r="675" ht="14.25" customHeight="1">
      <c r="A675" s="55"/>
      <c r="E675" s="55"/>
    </row>
    <row r="676" ht="14.25" customHeight="1">
      <c r="A676" s="55"/>
      <c r="E676" s="55"/>
    </row>
    <row r="677" ht="14.25" customHeight="1">
      <c r="A677" s="55"/>
      <c r="E677" s="55"/>
    </row>
    <row r="678" ht="14.25" customHeight="1">
      <c r="A678" s="55"/>
      <c r="E678" s="55"/>
    </row>
    <row r="679" ht="14.25" customHeight="1">
      <c r="A679" s="55"/>
      <c r="E679" s="55"/>
    </row>
    <row r="680" ht="14.25" customHeight="1">
      <c r="A680" s="55"/>
      <c r="E680" s="55"/>
    </row>
    <row r="681" ht="14.25" customHeight="1">
      <c r="A681" s="55"/>
      <c r="E681" s="55"/>
    </row>
    <row r="682" ht="14.25" customHeight="1">
      <c r="A682" s="55"/>
      <c r="E682" s="55"/>
    </row>
    <row r="683" ht="14.25" customHeight="1">
      <c r="A683" s="55"/>
      <c r="E683" s="55"/>
    </row>
    <row r="684" ht="14.25" customHeight="1">
      <c r="A684" s="55"/>
      <c r="E684" s="55"/>
    </row>
    <row r="685" ht="14.25" customHeight="1">
      <c r="A685" s="55"/>
      <c r="E685" s="55"/>
    </row>
    <row r="686" ht="14.25" customHeight="1">
      <c r="A686" s="55"/>
      <c r="E686" s="55"/>
    </row>
    <row r="687" ht="14.25" customHeight="1">
      <c r="A687" s="55"/>
      <c r="E687" s="55"/>
    </row>
    <row r="688" ht="14.25" customHeight="1">
      <c r="A688" s="55"/>
      <c r="E688" s="55"/>
    </row>
    <row r="689" ht="14.25" customHeight="1">
      <c r="A689" s="55"/>
      <c r="E689" s="55"/>
    </row>
    <row r="690" ht="14.25" customHeight="1">
      <c r="A690" s="55"/>
      <c r="E690" s="55"/>
    </row>
    <row r="691" ht="14.25" customHeight="1">
      <c r="A691" s="55"/>
      <c r="E691" s="55"/>
    </row>
    <row r="692" ht="14.25" customHeight="1">
      <c r="A692" s="55"/>
      <c r="E692" s="55"/>
    </row>
    <row r="693" ht="14.25" customHeight="1">
      <c r="A693" s="55"/>
      <c r="E693" s="55"/>
    </row>
    <row r="694" ht="14.25" customHeight="1">
      <c r="A694" s="55"/>
      <c r="E694" s="55"/>
    </row>
    <row r="695" ht="14.25" customHeight="1">
      <c r="A695" s="55"/>
      <c r="E695" s="55"/>
    </row>
    <row r="696" ht="14.25" customHeight="1">
      <c r="A696" s="55"/>
      <c r="E696" s="55"/>
    </row>
    <row r="697" ht="14.25" customHeight="1">
      <c r="A697" s="55"/>
      <c r="E697" s="55"/>
    </row>
    <row r="698" ht="14.25" customHeight="1">
      <c r="A698" s="55"/>
      <c r="E698" s="55"/>
    </row>
    <row r="699" ht="14.25" customHeight="1">
      <c r="A699" s="55"/>
      <c r="E699" s="55"/>
    </row>
    <row r="700" ht="14.25" customHeight="1">
      <c r="A700" s="55"/>
      <c r="E700" s="55"/>
    </row>
    <row r="701" ht="14.25" customHeight="1">
      <c r="A701" s="55"/>
      <c r="E701" s="55"/>
    </row>
    <row r="702" ht="14.25" customHeight="1">
      <c r="A702" s="55"/>
      <c r="E702" s="55"/>
    </row>
    <row r="703" ht="14.25" customHeight="1">
      <c r="A703" s="55"/>
      <c r="E703" s="55"/>
    </row>
    <row r="704" ht="14.25" customHeight="1">
      <c r="A704" s="55"/>
      <c r="E704" s="55"/>
    </row>
    <row r="705" ht="14.25" customHeight="1">
      <c r="A705" s="55"/>
      <c r="E705" s="55"/>
    </row>
    <row r="706" ht="14.25" customHeight="1">
      <c r="A706" s="55"/>
      <c r="E706" s="55"/>
    </row>
    <row r="707" ht="14.25" customHeight="1">
      <c r="A707" s="55"/>
      <c r="E707" s="55"/>
    </row>
    <row r="708" ht="14.25" customHeight="1">
      <c r="A708" s="55"/>
      <c r="E708" s="55"/>
    </row>
    <row r="709" ht="14.25" customHeight="1">
      <c r="A709" s="55"/>
      <c r="E709" s="55"/>
    </row>
    <row r="710" ht="14.25" customHeight="1">
      <c r="A710" s="55"/>
      <c r="E710" s="55"/>
    </row>
    <row r="711" ht="14.25" customHeight="1">
      <c r="A711" s="55"/>
      <c r="E711" s="55"/>
    </row>
    <row r="712" ht="14.25" customHeight="1">
      <c r="A712" s="55"/>
      <c r="E712" s="55"/>
    </row>
    <row r="713" ht="14.25" customHeight="1">
      <c r="A713" s="55"/>
      <c r="E713" s="55"/>
    </row>
    <row r="714" ht="14.25" customHeight="1">
      <c r="A714" s="55"/>
      <c r="E714" s="55"/>
    </row>
    <row r="715" ht="14.25" customHeight="1">
      <c r="A715" s="55"/>
      <c r="E715" s="55"/>
    </row>
    <row r="716" ht="14.25" customHeight="1">
      <c r="A716" s="55"/>
      <c r="E716" s="55"/>
    </row>
    <row r="717" ht="14.25" customHeight="1">
      <c r="A717" s="55"/>
      <c r="E717" s="55"/>
    </row>
    <row r="718" ht="14.25" customHeight="1">
      <c r="A718" s="55"/>
      <c r="E718" s="55"/>
    </row>
    <row r="719" ht="14.25" customHeight="1">
      <c r="A719" s="55"/>
      <c r="E719" s="55"/>
    </row>
    <row r="720" ht="14.25" customHeight="1">
      <c r="A720" s="55"/>
      <c r="E720" s="55"/>
    </row>
    <row r="721" ht="14.25" customHeight="1">
      <c r="A721" s="55"/>
      <c r="E721" s="55"/>
    </row>
    <row r="722" ht="14.25" customHeight="1">
      <c r="A722" s="55"/>
      <c r="E722" s="55"/>
    </row>
    <row r="723" ht="14.25" customHeight="1">
      <c r="A723" s="55"/>
      <c r="E723" s="55"/>
    </row>
    <row r="724" ht="14.25" customHeight="1">
      <c r="A724" s="55"/>
      <c r="E724" s="55"/>
    </row>
    <row r="725" ht="14.25" customHeight="1">
      <c r="A725" s="55"/>
      <c r="E725" s="55"/>
    </row>
    <row r="726" ht="14.25" customHeight="1">
      <c r="A726" s="55"/>
      <c r="E726" s="55"/>
    </row>
    <row r="727" ht="14.25" customHeight="1">
      <c r="A727" s="55"/>
      <c r="E727" s="55"/>
    </row>
    <row r="728" ht="14.25" customHeight="1">
      <c r="A728" s="55"/>
      <c r="E728" s="55"/>
    </row>
    <row r="729" ht="14.25" customHeight="1">
      <c r="A729" s="55"/>
      <c r="E729" s="55"/>
    </row>
    <row r="730" ht="14.25" customHeight="1">
      <c r="A730" s="55"/>
      <c r="E730" s="55"/>
    </row>
    <row r="731" ht="14.25" customHeight="1">
      <c r="A731" s="55"/>
      <c r="E731" s="55"/>
    </row>
    <row r="732" ht="14.25" customHeight="1">
      <c r="A732" s="55"/>
      <c r="E732" s="55"/>
    </row>
    <row r="733" ht="14.25" customHeight="1">
      <c r="A733" s="55"/>
      <c r="E733" s="55"/>
    </row>
    <row r="734" ht="14.25" customHeight="1">
      <c r="A734" s="55"/>
      <c r="E734" s="55"/>
    </row>
    <row r="735" ht="14.25" customHeight="1">
      <c r="A735" s="55"/>
      <c r="E735" s="55"/>
    </row>
    <row r="736" ht="14.25" customHeight="1">
      <c r="A736" s="55"/>
      <c r="E736" s="55"/>
    </row>
    <row r="737" ht="14.25" customHeight="1">
      <c r="A737" s="55"/>
      <c r="E737" s="55"/>
    </row>
    <row r="738" ht="14.25" customHeight="1">
      <c r="A738" s="55"/>
      <c r="E738" s="55"/>
    </row>
    <row r="739" ht="14.25" customHeight="1">
      <c r="A739" s="55"/>
      <c r="E739" s="55"/>
    </row>
    <row r="740" ht="14.25" customHeight="1">
      <c r="A740" s="55"/>
      <c r="E740" s="55"/>
    </row>
    <row r="741" ht="14.25" customHeight="1">
      <c r="A741" s="55"/>
      <c r="E741" s="55"/>
    </row>
    <row r="742" ht="14.25" customHeight="1">
      <c r="A742" s="55"/>
      <c r="E742" s="55"/>
    </row>
    <row r="743" ht="14.25" customHeight="1">
      <c r="A743" s="55"/>
      <c r="E743" s="55"/>
    </row>
    <row r="744" ht="14.25" customHeight="1">
      <c r="A744" s="55"/>
      <c r="E744" s="55"/>
    </row>
    <row r="745" ht="14.25" customHeight="1">
      <c r="A745" s="55"/>
      <c r="E745" s="55"/>
    </row>
    <row r="746" ht="14.25" customHeight="1">
      <c r="A746" s="55"/>
      <c r="E746" s="55"/>
    </row>
    <row r="747" ht="14.25" customHeight="1">
      <c r="A747" s="55"/>
      <c r="E747" s="55"/>
    </row>
    <row r="748" ht="14.25" customHeight="1">
      <c r="A748" s="55"/>
      <c r="E748" s="55"/>
    </row>
    <row r="749" ht="14.25" customHeight="1">
      <c r="A749" s="55"/>
      <c r="E749" s="55"/>
    </row>
    <row r="750" ht="14.25" customHeight="1">
      <c r="A750" s="55"/>
      <c r="E750" s="55"/>
    </row>
    <row r="751" ht="14.25" customHeight="1">
      <c r="A751" s="55"/>
      <c r="E751" s="55"/>
    </row>
    <row r="752" ht="14.25" customHeight="1">
      <c r="A752" s="55"/>
      <c r="E752" s="55"/>
    </row>
    <row r="753" ht="14.25" customHeight="1">
      <c r="A753" s="55"/>
      <c r="E753" s="55"/>
    </row>
    <row r="754" ht="14.25" customHeight="1">
      <c r="A754" s="55"/>
      <c r="E754" s="55"/>
    </row>
    <row r="755" ht="14.25" customHeight="1">
      <c r="A755" s="55"/>
      <c r="E755" s="55"/>
    </row>
    <row r="756" ht="14.25" customHeight="1">
      <c r="A756" s="55"/>
      <c r="E756" s="55"/>
    </row>
    <row r="757" ht="14.25" customHeight="1">
      <c r="A757" s="55"/>
      <c r="E757" s="55"/>
    </row>
    <row r="758" ht="14.25" customHeight="1">
      <c r="A758" s="55"/>
      <c r="E758" s="55"/>
    </row>
    <row r="759" ht="14.25" customHeight="1">
      <c r="A759" s="55"/>
      <c r="E759" s="55"/>
    </row>
    <row r="760" ht="14.25" customHeight="1">
      <c r="A760" s="55"/>
      <c r="E760" s="55"/>
    </row>
    <row r="761" ht="14.25" customHeight="1">
      <c r="A761" s="55"/>
      <c r="E761" s="55"/>
    </row>
    <row r="762" ht="14.25" customHeight="1">
      <c r="A762" s="55"/>
      <c r="E762" s="55"/>
    </row>
    <row r="763" ht="14.25" customHeight="1">
      <c r="A763" s="55"/>
      <c r="E763" s="55"/>
    </row>
    <row r="764" ht="14.25" customHeight="1">
      <c r="A764" s="55"/>
      <c r="E764" s="55"/>
    </row>
    <row r="765" ht="14.25" customHeight="1">
      <c r="A765" s="55"/>
      <c r="E765" s="55"/>
    </row>
    <row r="766" ht="14.25" customHeight="1">
      <c r="A766" s="55"/>
      <c r="E766" s="55"/>
    </row>
    <row r="767" ht="14.25" customHeight="1">
      <c r="A767" s="55"/>
      <c r="E767" s="55"/>
    </row>
    <row r="768" ht="14.25" customHeight="1">
      <c r="A768" s="55"/>
      <c r="E768" s="55"/>
    </row>
    <row r="769" ht="14.25" customHeight="1">
      <c r="A769" s="55"/>
      <c r="E769" s="55"/>
    </row>
    <row r="770" ht="14.25" customHeight="1">
      <c r="A770" s="55"/>
      <c r="E770" s="55"/>
    </row>
    <row r="771" ht="14.25" customHeight="1">
      <c r="A771" s="55"/>
      <c r="E771" s="55"/>
    </row>
    <row r="772" ht="14.25" customHeight="1">
      <c r="A772" s="55"/>
      <c r="E772" s="55"/>
    </row>
    <row r="773" ht="14.25" customHeight="1">
      <c r="A773" s="55"/>
      <c r="E773" s="55"/>
    </row>
    <row r="774" ht="14.25" customHeight="1">
      <c r="A774" s="55"/>
      <c r="E774" s="55"/>
    </row>
    <row r="775" ht="14.25" customHeight="1">
      <c r="A775" s="55"/>
      <c r="E775" s="55"/>
    </row>
    <row r="776" ht="14.25" customHeight="1">
      <c r="A776" s="55"/>
      <c r="E776" s="55"/>
    </row>
    <row r="777" ht="14.25" customHeight="1">
      <c r="A777" s="55"/>
      <c r="E777" s="55"/>
    </row>
    <row r="778" ht="14.25" customHeight="1">
      <c r="A778" s="55"/>
      <c r="E778" s="55"/>
    </row>
    <row r="779" ht="14.25" customHeight="1">
      <c r="A779" s="55"/>
      <c r="E779" s="55"/>
    </row>
    <row r="780" ht="14.25" customHeight="1">
      <c r="A780" s="55"/>
      <c r="E780" s="55"/>
    </row>
    <row r="781" ht="14.25" customHeight="1">
      <c r="A781" s="55"/>
      <c r="E781" s="55"/>
    </row>
    <row r="782" ht="14.25" customHeight="1">
      <c r="A782" s="55"/>
      <c r="E782" s="55"/>
    </row>
    <row r="783" ht="14.25" customHeight="1">
      <c r="A783" s="55"/>
      <c r="E783" s="55"/>
    </row>
    <row r="784" ht="14.25" customHeight="1">
      <c r="A784" s="55"/>
      <c r="E784" s="55"/>
    </row>
    <row r="785" ht="14.25" customHeight="1">
      <c r="A785" s="55"/>
      <c r="E785" s="55"/>
    </row>
    <row r="786" ht="14.25" customHeight="1">
      <c r="A786" s="55"/>
      <c r="E786" s="55"/>
    </row>
    <row r="787" ht="14.25" customHeight="1">
      <c r="A787" s="55"/>
      <c r="E787" s="55"/>
    </row>
    <row r="788" ht="14.25" customHeight="1">
      <c r="A788" s="55"/>
      <c r="E788" s="55"/>
    </row>
    <row r="789" ht="14.25" customHeight="1">
      <c r="A789" s="55"/>
      <c r="E789" s="55"/>
    </row>
    <row r="790" ht="14.25" customHeight="1">
      <c r="A790" s="55"/>
      <c r="E790" s="55"/>
    </row>
    <row r="791" ht="14.25" customHeight="1">
      <c r="A791" s="55"/>
      <c r="E791" s="55"/>
    </row>
    <row r="792" ht="14.25" customHeight="1">
      <c r="A792" s="55"/>
      <c r="E792" s="55"/>
    </row>
    <row r="793" ht="14.25" customHeight="1">
      <c r="A793" s="55"/>
      <c r="E793" s="55"/>
    </row>
    <row r="794" ht="14.25" customHeight="1">
      <c r="A794" s="55"/>
      <c r="E794" s="55"/>
    </row>
    <row r="795" ht="14.25" customHeight="1">
      <c r="A795" s="55"/>
      <c r="E795" s="55"/>
    </row>
    <row r="796" ht="14.25" customHeight="1">
      <c r="A796" s="55"/>
      <c r="E796" s="55"/>
    </row>
    <row r="797" ht="14.25" customHeight="1">
      <c r="A797" s="55"/>
      <c r="E797" s="55"/>
    </row>
    <row r="798" ht="14.25" customHeight="1">
      <c r="A798" s="55"/>
      <c r="E798" s="55"/>
    </row>
    <row r="799" ht="14.25" customHeight="1">
      <c r="A799" s="55"/>
      <c r="E799" s="55"/>
    </row>
    <row r="800" ht="14.25" customHeight="1">
      <c r="A800" s="55"/>
      <c r="E800" s="55"/>
    </row>
    <row r="801" ht="14.25" customHeight="1">
      <c r="A801" s="55"/>
      <c r="E801" s="55"/>
    </row>
    <row r="802" ht="14.25" customHeight="1">
      <c r="A802" s="55"/>
      <c r="E802" s="55"/>
    </row>
    <row r="803" ht="14.25" customHeight="1">
      <c r="A803" s="55"/>
      <c r="E803" s="55"/>
    </row>
    <row r="804" ht="14.25" customHeight="1">
      <c r="A804" s="55"/>
      <c r="E804" s="55"/>
    </row>
    <row r="805" ht="14.25" customHeight="1">
      <c r="A805" s="55"/>
      <c r="E805" s="55"/>
    </row>
    <row r="806" ht="14.25" customHeight="1">
      <c r="A806" s="55"/>
      <c r="E806" s="55"/>
    </row>
    <row r="807" ht="14.25" customHeight="1">
      <c r="A807" s="55"/>
      <c r="E807" s="55"/>
    </row>
    <row r="808" ht="14.25" customHeight="1">
      <c r="A808" s="55"/>
      <c r="E808" s="55"/>
    </row>
    <row r="809" ht="14.25" customHeight="1">
      <c r="A809" s="55"/>
      <c r="E809" s="55"/>
    </row>
    <row r="810" ht="14.25" customHeight="1">
      <c r="A810" s="55"/>
      <c r="E810" s="55"/>
    </row>
    <row r="811" ht="14.25" customHeight="1">
      <c r="A811" s="55"/>
      <c r="E811" s="55"/>
    </row>
    <row r="812" ht="14.25" customHeight="1">
      <c r="A812" s="55"/>
      <c r="E812" s="55"/>
    </row>
    <row r="813" ht="14.25" customHeight="1">
      <c r="A813" s="55"/>
      <c r="E813" s="55"/>
    </row>
    <row r="814" ht="14.25" customHeight="1">
      <c r="A814" s="55"/>
      <c r="E814" s="55"/>
    </row>
    <row r="815" ht="14.25" customHeight="1">
      <c r="A815" s="55"/>
      <c r="E815" s="55"/>
    </row>
    <row r="816" ht="14.25" customHeight="1">
      <c r="A816" s="55"/>
      <c r="E816" s="55"/>
    </row>
    <row r="817" ht="14.25" customHeight="1">
      <c r="A817" s="55"/>
      <c r="E817" s="55"/>
    </row>
    <row r="818" ht="14.25" customHeight="1">
      <c r="A818" s="55"/>
      <c r="E818" s="55"/>
    </row>
    <row r="819" ht="14.25" customHeight="1">
      <c r="A819" s="55"/>
      <c r="E819" s="55"/>
    </row>
    <row r="820" ht="14.25" customHeight="1">
      <c r="A820" s="55"/>
      <c r="E820" s="55"/>
    </row>
    <row r="821" ht="14.25" customHeight="1">
      <c r="A821" s="55"/>
      <c r="E821" s="55"/>
    </row>
    <row r="822" ht="14.25" customHeight="1">
      <c r="A822" s="55"/>
      <c r="E822" s="55"/>
    </row>
    <row r="823" ht="14.25" customHeight="1">
      <c r="A823" s="55"/>
      <c r="E823" s="55"/>
    </row>
    <row r="824" ht="14.25" customHeight="1">
      <c r="A824" s="55"/>
      <c r="E824" s="55"/>
    </row>
    <row r="825" ht="14.25" customHeight="1">
      <c r="A825" s="55"/>
      <c r="E825" s="55"/>
    </row>
    <row r="826" ht="14.25" customHeight="1">
      <c r="A826" s="55"/>
      <c r="E826" s="55"/>
    </row>
    <row r="827" ht="14.25" customHeight="1">
      <c r="A827" s="55"/>
      <c r="E827" s="55"/>
    </row>
    <row r="828" ht="14.25" customHeight="1">
      <c r="A828" s="55"/>
      <c r="E828" s="55"/>
    </row>
    <row r="829" ht="14.25" customHeight="1">
      <c r="A829" s="55"/>
      <c r="E829" s="55"/>
    </row>
    <row r="830" ht="14.25" customHeight="1">
      <c r="A830" s="55"/>
      <c r="E830" s="55"/>
    </row>
    <row r="831" ht="14.25" customHeight="1">
      <c r="A831" s="55"/>
      <c r="E831" s="55"/>
    </row>
    <row r="832" ht="14.25" customHeight="1">
      <c r="A832" s="55"/>
      <c r="E832" s="55"/>
    </row>
    <row r="833" ht="14.25" customHeight="1">
      <c r="A833" s="55"/>
      <c r="E833" s="55"/>
    </row>
    <row r="834" ht="14.25" customHeight="1">
      <c r="A834" s="55"/>
      <c r="E834" s="55"/>
    </row>
    <row r="835" ht="14.25" customHeight="1">
      <c r="A835" s="55"/>
      <c r="E835" s="55"/>
    </row>
    <row r="836" ht="14.25" customHeight="1">
      <c r="A836" s="55"/>
      <c r="E836" s="55"/>
    </row>
    <row r="837" ht="14.25" customHeight="1">
      <c r="A837" s="55"/>
      <c r="E837" s="55"/>
    </row>
    <row r="838" ht="14.25" customHeight="1">
      <c r="A838" s="55"/>
      <c r="E838" s="55"/>
    </row>
    <row r="839" ht="14.25" customHeight="1">
      <c r="A839" s="55"/>
      <c r="E839" s="55"/>
    </row>
    <row r="840" ht="14.25" customHeight="1">
      <c r="A840" s="55"/>
      <c r="E840" s="55"/>
    </row>
    <row r="841" ht="14.25" customHeight="1">
      <c r="A841" s="55"/>
      <c r="E841" s="55"/>
    </row>
    <row r="842" ht="14.25" customHeight="1">
      <c r="A842" s="55"/>
      <c r="E842" s="55"/>
    </row>
    <row r="843" ht="14.25" customHeight="1">
      <c r="A843" s="55"/>
      <c r="E843" s="55"/>
    </row>
    <row r="844" ht="14.25" customHeight="1">
      <c r="A844" s="55"/>
      <c r="E844" s="55"/>
    </row>
    <row r="845" ht="14.25" customHeight="1">
      <c r="A845" s="55"/>
      <c r="E845" s="55"/>
    </row>
    <row r="846" ht="14.25" customHeight="1">
      <c r="A846" s="55"/>
      <c r="E846" s="55"/>
    </row>
    <row r="847" ht="14.25" customHeight="1">
      <c r="A847" s="55"/>
      <c r="E847" s="55"/>
    </row>
    <row r="848" ht="14.25" customHeight="1">
      <c r="A848" s="55"/>
      <c r="E848" s="55"/>
    </row>
    <row r="849" ht="14.25" customHeight="1">
      <c r="A849" s="55"/>
      <c r="E849" s="55"/>
    </row>
    <row r="850" ht="14.25" customHeight="1">
      <c r="A850" s="55"/>
      <c r="E850" s="55"/>
    </row>
    <row r="851" ht="14.25" customHeight="1">
      <c r="A851" s="55"/>
      <c r="E851" s="55"/>
    </row>
    <row r="852" ht="14.25" customHeight="1">
      <c r="A852" s="55"/>
      <c r="E852" s="55"/>
    </row>
    <row r="853" ht="14.25" customHeight="1">
      <c r="A853" s="55"/>
      <c r="E853" s="55"/>
    </row>
    <row r="854" ht="14.25" customHeight="1">
      <c r="A854" s="55"/>
      <c r="E854" s="55"/>
    </row>
    <row r="855" ht="14.25" customHeight="1">
      <c r="A855" s="55"/>
      <c r="E855" s="55"/>
    </row>
    <row r="856" ht="14.25" customHeight="1">
      <c r="A856" s="55"/>
      <c r="E856" s="55"/>
    </row>
    <row r="857" ht="14.25" customHeight="1">
      <c r="A857" s="55"/>
      <c r="E857" s="55"/>
    </row>
    <row r="858" ht="14.25" customHeight="1">
      <c r="A858" s="55"/>
      <c r="E858" s="55"/>
    </row>
    <row r="859" ht="14.25" customHeight="1">
      <c r="A859" s="55"/>
      <c r="E859" s="55"/>
    </row>
    <row r="860" ht="14.25" customHeight="1">
      <c r="A860" s="55"/>
      <c r="E860" s="55"/>
    </row>
    <row r="861" ht="14.25" customHeight="1">
      <c r="A861" s="55"/>
      <c r="E861" s="55"/>
    </row>
    <row r="862" ht="14.25" customHeight="1">
      <c r="A862" s="55"/>
      <c r="E862" s="55"/>
    </row>
    <row r="863" ht="14.25" customHeight="1">
      <c r="A863" s="55"/>
      <c r="E863" s="55"/>
    </row>
    <row r="864" ht="14.25" customHeight="1">
      <c r="A864" s="55"/>
      <c r="E864" s="55"/>
    </row>
    <row r="865" ht="14.25" customHeight="1">
      <c r="A865" s="55"/>
      <c r="E865" s="55"/>
    </row>
    <row r="866" ht="14.25" customHeight="1">
      <c r="A866" s="55"/>
      <c r="E866" s="55"/>
    </row>
    <row r="867" ht="14.25" customHeight="1">
      <c r="A867" s="55"/>
      <c r="E867" s="55"/>
    </row>
    <row r="868" ht="14.25" customHeight="1">
      <c r="A868" s="55"/>
      <c r="E868" s="55"/>
    </row>
    <row r="869" ht="14.25" customHeight="1">
      <c r="A869" s="55"/>
      <c r="E869" s="55"/>
    </row>
    <row r="870" ht="14.25" customHeight="1">
      <c r="A870" s="55"/>
      <c r="E870" s="55"/>
    </row>
    <row r="871" ht="14.25" customHeight="1">
      <c r="A871" s="55"/>
      <c r="E871" s="55"/>
    </row>
    <row r="872" ht="14.25" customHeight="1">
      <c r="A872" s="55"/>
      <c r="E872" s="55"/>
    </row>
    <row r="873" ht="14.25" customHeight="1">
      <c r="A873" s="55"/>
      <c r="E873" s="55"/>
    </row>
    <row r="874" ht="14.25" customHeight="1">
      <c r="A874" s="55"/>
      <c r="E874" s="55"/>
    </row>
    <row r="875" ht="14.25" customHeight="1">
      <c r="A875" s="55"/>
      <c r="E875" s="55"/>
    </row>
    <row r="876" ht="14.25" customHeight="1">
      <c r="A876" s="55"/>
      <c r="E876" s="55"/>
    </row>
    <row r="877" ht="14.25" customHeight="1">
      <c r="A877" s="55"/>
      <c r="E877" s="55"/>
    </row>
    <row r="878" ht="14.25" customHeight="1">
      <c r="A878" s="55"/>
      <c r="E878" s="55"/>
    </row>
    <row r="879" ht="14.25" customHeight="1">
      <c r="A879" s="55"/>
      <c r="E879" s="55"/>
    </row>
    <row r="880" ht="14.25" customHeight="1">
      <c r="A880" s="55"/>
      <c r="E880" s="55"/>
    </row>
    <row r="881" ht="14.25" customHeight="1">
      <c r="A881" s="55"/>
      <c r="E881" s="55"/>
    </row>
    <row r="882" ht="14.25" customHeight="1">
      <c r="A882" s="55"/>
      <c r="E882" s="55"/>
    </row>
    <row r="883" ht="14.25" customHeight="1">
      <c r="A883" s="55"/>
      <c r="E883" s="55"/>
    </row>
    <row r="884" ht="14.25" customHeight="1">
      <c r="A884" s="55"/>
      <c r="E884" s="55"/>
    </row>
    <row r="885" ht="14.25" customHeight="1">
      <c r="A885" s="55"/>
      <c r="E885" s="55"/>
    </row>
    <row r="886" ht="14.25" customHeight="1">
      <c r="A886" s="55"/>
      <c r="E886" s="55"/>
    </row>
    <row r="887" ht="14.25" customHeight="1">
      <c r="A887" s="55"/>
      <c r="E887" s="55"/>
    </row>
    <row r="888" ht="14.25" customHeight="1">
      <c r="A888" s="55"/>
      <c r="E888" s="55"/>
    </row>
    <row r="889" ht="14.25" customHeight="1">
      <c r="A889" s="55"/>
      <c r="E889" s="55"/>
    </row>
    <row r="890" ht="14.25" customHeight="1">
      <c r="A890" s="55"/>
      <c r="E890" s="55"/>
    </row>
    <row r="891" ht="14.25" customHeight="1">
      <c r="A891" s="55"/>
      <c r="E891" s="55"/>
    </row>
    <row r="892" ht="14.25" customHeight="1">
      <c r="A892" s="55"/>
      <c r="E892" s="55"/>
    </row>
    <row r="893" ht="14.25" customHeight="1">
      <c r="A893" s="55"/>
      <c r="E893" s="55"/>
    </row>
    <row r="894" ht="14.25" customHeight="1">
      <c r="A894" s="55"/>
      <c r="E894" s="55"/>
    </row>
    <row r="895" ht="14.25" customHeight="1">
      <c r="A895" s="55"/>
      <c r="E895" s="55"/>
    </row>
    <row r="896" ht="14.25" customHeight="1">
      <c r="A896" s="55"/>
      <c r="E896" s="55"/>
    </row>
    <row r="897" ht="14.25" customHeight="1">
      <c r="A897" s="55"/>
      <c r="E897" s="55"/>
    </row>
    <row r="898" ht="14.25" customHeight="1">
      <c r="A898" s="55"/>
      <c r="E898" s="55"/>
    </row>
    <row r="899" ht="14.25" customHeight="1">
      <c r="A899" s="55"/>
      <c r="E899" s="55"/>
    </row>
    <row r="900" ht="14.25" customHeight="1">
      <c r="A900" s="55"/>
      <c r="E900" s="55"/>
    </row>
    <row r="901" ht="14.25" customHeight="1">
      <c r="A901" s="55"/>
      <c r="E901" s="55"/>
    </row>
    <row r="902" ht="14.25" customHeight="1">
      <c r="A902" s="55"/>
      <c r="E902" s="55"/>
    </row>
    <row r="903" ht="14.25" customHeight="1">
      <c r="A903" s="55"/>
      <c r="E903" s="55"/>
    </row>
    <row r="904" ht="14.25" customHeight="1">
      <c r="A904" s="55"/>
      <c r="E904" s="55"/>
    </row>
    <row r="905" ht="14.25" customHeight="1">
      <c r="A905" s="55"/>
      <c r="E905" s="55"/>
    </row>
    <row r="906" ht="14.25" customHeight="1">
      <c r="A906" s="55"/>
      <c r="E906" s="55"/>
    </row>
    <row r="907" ht="14.25" customHeight="1">
      <c r="A907" s="55"/>
      <c r="E907" s="55"/>
    </row>
    <row r="908" ht="14.25" customHeight="1">
      <c r="A908" s="55"/>
      <c r="E908" s="55"/>
    </row>
    <row r="909" ht="14.25" customHeight="1">
      <c r="A909" s="55"/>
      <c r="E909" s="55"/>
    </row>
    <row r="910" ht="14.25" customHeight="1">
      <c r="A910" s="55"/>
      <c r="E910" s="55"/>
    </row>
    <row r="911" ht="14.25" customHeight="1">
      <c r="A911" s="55"/>
      <c r="E911" s="55"/>
    </row>
    <row r="912" ht="14.25" customHeight="1">
      <c r="A912" s="55"/>
      <c r="E912" s="55"/>
    </row>
    <row r="913" ht="14.25" customHeight="1">
      <c r="A913" s="55"/>
      <c r="E913" s="55"/>
    </row>
    <row r="914" ht="14.25" customHeight="1">
      <c r="A914" s="55"/>
      <c r="E914" s="55"/>
    </row>
    <row r="915" ht="14.25" customHeight="1">
      <c r="A915" s="55"/>
      <c r="E915" s="55"/>
    </row>
    <row r="916" ht="14.25" customHeight="1">
      <c r="A916" s="55"/>
      <c r="E916" s="55"/>
    </row>
    <row r="917" ht="14.25" customHeight="1">
      <c r="A917" s="55"/>
      <c r="E917" s="55"/>
    </row>
    <row r="918" ht="14.25" customHeight="1">
      <c r="A918" s="55"/>
      <c r="E918" s="55"/>
    </row>
    <row r="919" ht="14.25" customHeight="1">
      <c r="A919" s="55"/>
      <c r="E919" s="55"/>
    </row>
    <row r="920" ht="14.25" customHeight="1">
      <c r="A920" s="55"/>
      <c r="E920" s="55"/>
    </row>
    <row r="921" ht="14.25" customHeight="1">
      <c r="A921" s="55"/>
      <c r="E921" s="55"/>
    </row>
    <row r="922" ht="14.25" customHeight="1">
      <c r="A922" s="55"/>
      <c r="E922" s="55"/>
    </row>
    <row r="923" ht="14.25" customHeight="1">
      <c r="A923" s="55"/>
      <c r="E923" s="55"/>
    </row>
    <row r="924" ht="14.25" customHeight="1">
      <c r="A924" s="55"/>
      <c r="E924" s="55"/>
    </row>
    <row r="925" ht="14.25" customHeight="1">
      <c r="A925" s="55"/>
      <c r="E925" s="55"/>
    </row>
    <row r="926" ht="14.25" customHeight="1">
      <c r="A926" s="55"/>
      <c r="E926" s="55"/>
    </row>
    <row r="927" ht="14.25" customHeight="1">
      <c r="A927" s="55"/>
      <c r="E927" s="55"/>
    </row>
    <row r="928" ht="14.25" customHeight="1">
      <c r="A928" s="55"/>
      <c r="E928" s="55"/>
    </row>
    <row r="929" ht="14.25" customHeight="1">
      <c r="A929" s="55"/>
      <c r="E929" s="55"/>
    </row>
    <row r="930" ht="14.25" customHeight="1">
      <c r="A930" s="55"/>
      <c r="E930" s="55"/>
    </row>
    <row r="931" ht="14.25" customHeight="1">
      <c r="A931" s="55"/>
      <c r="E931" s="55"/>
    </row>
    <row r="932" ht="14.25" customHeight="1">
      <c r="A932" s="55"/>
      <c r="E932" s="55"/>
    </row>
    <row r="933" ht="14.25" customHeight="1">
      <c r="A933" s="55"/>
      <c r="E933" s="55"/>
    </row>
    <row r="934" ht="14.25" customHeight="1">
      <c r="A934" s="55"/>
      <c r="E934" s="55"/>
    </row>
    <row r="935" ht="14.25" customHeight="1">
      <c r="A935" s="55"/>
      <c r="E935" s="55"/>
    </row>
    <row r="936" ht="14.25" customHeight="1">
      <c r="A936" s="55"/>
      <c r="E936" s="55"/>
    </row>
    <row r="937" ht="14.25" customHeight="1">
      <c r="A937" s="55"/>
      <c r="E937" s="55"/>
    </row>
    <row r="938" ht="14.25" customHeight="1">
      <c r="A938" s="55"/>
      <c r="E938" s="55"/>
    </row>
    <row r="939" ht="14.25" customHeight="1">
      <c r="A939" s="55"/>
      <c r="E939" s="55"/>
    </row>
    <row r="940" ht="14.25" customHeight="1">
      <c r="A940" s="55"/>
      <c r="E940" s="55"/>
    </row>
    <row r="941" ht="14.25" customHeight="1">
      <c r="A941" s="55"/>
      <c r="E941" s="55"/>
    </row>
    <row r="942" ht="14.25" customHeight="1">
      <c r="A942" s="55"/>
      <c r="E942" s="55"/>
    </row>
    <row r="943" ht="14.25" customHeight="1">
      <c r="A943" s="55"/>
      <c r="E943" s="55"/>
    </row>
    <row r="944" ht="14.25" customHeight="1">
      <c r="A944" s="55"/>
      <c r="E944" s="55"/>
    </row>
    <row r="945" ht="14.25" customHeight="1">
      <c r="A945" s="55"/>
      <c r="E945" s="55"/>
    </row>
    <row r="946" ht="14.25" customHeight="1">
      <c r="A946" s="55"/>
      <c r="E946" s="55"/>
    </row>
    <row r="947" ht="14.25" customHeight="1">
      <c r="A947" s="55"/>
      <c r="E947" s="55"/>
    </row>
    <row r="948" ht="14.25" customHeight="1">
      <c r="A948" s="55"/>
      <c r="E948" s="55"/>
    </row>
    <row r="949" ht="14.25" customHeight="1">
      <c r="A949" s="55"/>
      <c r="E949" s="55"/>
    </row>
    <row r="950" ht="14.25" customHeight="1">
      <c r="A950" s="55"/>
      <c r="E950" s="55"/>
    </row>
    <row r="951" ht="14.25" customHeight="1">
      <c r="A951" s="55"/>
      <c r="E951" s="55"/>
    </row>
    <row r="952" ht="14.25" customHeight="1">
      <c r="A952" s="55"/>
      <c r="E952" s="55"/>
    </row>
    <row r="953" ht="14.25" customHeight="1">
      <c r="A953" s="55"/>
      <c r="E953" s="55"/>
    </row>
    <row r="954" ht="14.25" customHeight="1">
      <c r="A954" s="55"/>
      <c r="E954" s="55"/>
    </row>
    <row r="955" ht="14.25" customHeight="1">
      <c r="A955" s="55"/>
      <c r="E955" s="55"/>
    </row>
    <row r="956" ht="14.25" customHeight="1">
      <c r="A956" s="55"/>
      <c r="E956" s="55"/>
    </row>
    <row r="957" ht="14.25" customHeight="1">
      <c r="A957" s="55"/>
      <c r="E957" s="55"/>
    </row>
    <row r="958" ht="14.25" customHeight="1">
      <c r="A958" s="55"/>
      <c r="E958" s="55"/>
    </row>
    <row r="959" ht="14.25" customHeight="1">
      <c r="A959" s="55"/>
      <c r="E959" s="55"/>
    </row>
    <row r="960" ht="14.25" customHeight="1">
      <c r="A960" s="55"/>
      <c r="E960" s="55"/>
    </row>
    <row r="961" ht="14.25" customHeight="1">
      <c r="A961" s="55"/>
      <c r="E961" s="55"/>
    </row>
    <row r="962" ht="14.25" customHeight="1">
      <c r="A962" s="55"/>
      <c r="E962" s="55"/>
    </row>
    <row r="963" ht="14.25" customHeight="1">
      <c r="A963" s="55"/>
      <c r="E963" s="55"/>
    </row>
    <row r="964" ht="14.25" customHeight="1">
      <c r="A964" s="55"/>
      <c r="E964" s="55"/>
    </row>
    <row r="965" ht="14.25" customHeight="1">
      <c r="A965" s="55"/>
      <c r="E965" s="55"/>
    </row>
    <row r="966" ht="14.25" customHeight="1">
      <c r="A966" s="55"/>
      <c r="E966" s="55"/>
    </row>
    <row r="967" ht="14.25" customHeight="1">
      <c r="A967" s="55"/>
      <c r="E967" s="55"/>
    </row>
  </sheetData>
  <autoFilter ref="$A$2:$H$16"/>
  <printOptions/>
  <pageMargins bottom="0.75" footer="0.0" header="0.0" left="0.7" right="0.7" top="0.75"/>
  <pageSetup orientation="landscape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>
      <c r="A1" s="55"/>
      <c r="E1" s="55"/>
    </row>
    <row r="2" ht="14.25" customHeight="1">
      <c r="A2" s="66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66" t="s">
        <v>6</v>
      </c>
      <c r="H2" s="66" t="s">
        <v>7</v>
      </c>
      <c r="I2" s="242" t="s">
        <v>8</v>
      </c>
      <c r="K2" s="4"/>
    </row>
    <row r="3" ht="14.25" customHeight="1">
      <c r="A3" s="7" t="s">
        <v>10</v>
      </c>
      <c r="B3" s="62" t="s">
        <v>1429</v>
      </c>
      <c r="C3" s="9"/>
      <c r="D3" s="9"/>
      <c r="E3" s="10">
        <v>11.3</v>
      </c>
      <c r="F3" s="13"/>
      <c r="G3" s="13"/>
      <c r="H3" s="13"/>
      <c r="I3" s="147"/>
      <c r="J3" s="15"/>
      <c r="K3" s="4"/>
    </row>
    <row r="4" ht="14.25" customHeight="1">
      <c r="A4" s="7" t="s">
        <v>16</v>
      </c>
      <c r="B4" s="62" t="s">
        <v>1430</v>
      </c>
      <c r="C4" s="9"/>
      <c r="D4" s="9"/>
      <c r="E4" s="283">
        <v>11.6</v>
      </c>
      <c r="F4" s="13"/>
      <c r="G4" s="13"/>
      <c r="H4" s="13"/>
      <c r="I4" s="147"/>
      <c r="J4" s="15"/>
      <c r="K4" s="4"/>
    </row>
    <row r="5" ht="14.25" customHeight="1">
      <c r="A5" s="7" t="s">
        <v>20</v>
      </c>
      <c r="B5" s="62" t="s">
        <v>1431</v>
      </c>
      <c r="C5" s="9"/>
      <c r="D5" s="9"/>
      <c r="E5" s="10">
        <v>14.6</v>
      </c>
      <c r="F5" s="13"/>
      <c r="G5" s="13"/>
      <c r="H5" s="13"/>
      <c r="I5" s="147"/>
      <c r="J5" s="15"/>
      <c r="K5" s="4"/>
    </row>
    <row r="6" ht="14.25" customHeight="1">
      <c r="A6" s="7" t="s">
        <v>25</v>
      </c>
      <c r="B6" s="210" t="s">
        <v>1248</v>
      </c>
      <c r="C6" s="9"/>
      <c r="D6" s="9"/>
      <c r="E6" s="10">
        <v>69.7</v>
      </c>
      <c r="F6" s="13"/>
      <c r="G6" s="13"/>
      <c r="H6" s="13"/>
      <c r="I6" s="147"/>
      <c r="J6" s="15"/>
      <c r="K6" s="5"/>
    </row>
    <row r="7" ht="14.25" customHeight="1">
      <c r="A7" s="7" t="s">
        <v>28</v>
      </c>
      <c r="B7" s="62" t="s">
        <v>379</v>
      </c>
      <c r="C7" s="9"/>
      <c r="D7" s="9"/>
      <c r="E7" s="10">
        <v>38.0</v>
      </c>
      <c r="F7" s="7"/>
      <c r="G7" s="13"/>
      <c r="H7" s="13"/>
      <c r="I7" s="147"/>
      <c r="J7" s="15"/>
      <c r="K7" s="5"/>
      <c r="P7" s="19"/>
    </row>
    <row r="8" ht="14.25" customHeight="1">
      <c r="A8" s="7" t="s">
        <v>32</v>
      </c>
      <c r="B8" s="62" t="s">
        <v>1433</v>
      </c>
      <c r="C8" s="9"/>
      <c r="D8" s="9"/>
      <c r="E8" s="10">
        <v>19.8</v>
      </c>
      <c r="F8" s="7"/>
      <c r="G8" s="13"/>
      <c r="H8" s="13"/>
      <c r="I8" s="147"/>
      <c r="J8" s="15"/>
      <c r="K8" s="5"/>
      <c r="P8" s="19"/>
    </row>
    <row r="9" ht="14.25" customHeight="1">
      <c r="A9" s="7" t="s">
        <v>34</v>
      </c>
      <c r="B9" s="62" t="s">
        <v>381</v>
      </c>
      <c r="C9" s="9"/>
      <c r="D9" s="9"/>
      <c r="E9" s="10">
        <v>69.6</v>
      </c>
      <c r="F9" s="13"/>
      <c r="G9" s="13"/>
      <c r="H9" s="13"/>
      <c r="I9" s="147"/>
      <c r="J9" s="15"/>
      <c r="K9" s="5"/>
      <c r="P9" s="19"/>
    </row>
    <row r="10" ht="14.25" customHeight="1">
      <c r="A10" s="7" t="s">
        <v>36</v>
      </c>
      <c r="B10" s="56" t="s">
        <v>1434</v>
      </c>
      <c r="C10" s="9"/>
      <c r="D10" s="9"/>
      <c r="E10" s="10">
        <v>108.7</v>
      </c>
      <c r="F10" s="7"/>
      <c r="G10" s="13"/>
      <c r="H10" s="13"/>
      <c r="I10" s="147"/>
      <c r="J10" s="15"/>
      <c r="K10" s="5"/>
      <c r="P10" s="19"/>
    </row>
    <row r="11" ht="14.25" customHeight="1">
      <c r="A11" s="7" t="s">
        <v>38</v>
      </c>
      <c r="B11" s="62" t="s">
        <v>1265</v>
      </c>
      <c r="C11" s="9"/>
      <c r="D11" s="9"/>
      <c r="E11" s="10">
        <v>88.7</v>
      </c>
      <c r="F11" s="7"/>
      <c r="G11" s="13"/>
      <c r="H11" s="13"/>
      <c r="I11" s="147"/>
      <c r="J11" s="15"/>
      <c r="K11" s="5"/>
      <c r="P11" s="19"/>
    </row>
    <row r="12" ht="14.25" customHeight="1">
      <c r="A12" s="7" t="s">
        <v>43</v>
      </c>
      <c r="B12" s="62" t="s">
        <v>1039</v>
      </c>
      <c r="C12" s="9"/>
      <c r="D12" s="234"/>
      <c r="E12" s="10">
        <v>40.1</v>
      </c>
      <c r="F12" s="7"/>
      <c r="G12" s="13"/>
      <c r="H12" s="13"/>
      <c r="I12" s="147"/>
      <c r="J12" s="15"/>
      <c r="P12" s="19"/>
    </row>
    <row r="13" ht="14.25" customHeight="1">
      <c r="A13" s="7" t="s">
        <v>46</v>
      </c>
      <c r="B13" s="62" t="s">
        <v>396</v>
      </c>
      <c r="C13" s="9"/>
      <c r="D13" s="234"/>
      <c r="E13" s="10">
        <v>65.1</v>
      </c>
      <c r="F13" s="7"/>
      <c r="G13" s="216"/>
      <c r="H13" s="13"/>
      <c r="I13" s="147"/>
      <c r="J13" s="15"/>
      <c r="P13" s="19"/>
    </row>
    <row r="14" ht="14.25" customHeight="1">
      <c r="A14" s="7" t="s">
        <v>50</v>
      </c>
      <c r="B14" s="62" t="s">
        <v>1432</v>
      </c>
      <c r="C14" s="9"/>
      <c r="D14" s="234"/>
      <c r="E14" s="10">
        <v>94.0</v>
      </c>
      <c r="F14" s="7"/>
      <c r="G14" s="13"/>
      <c r="H14" s="13"/>
      <c r="I14" s="147"/>
      <c r="J14" s="15"/>
    </row>
    <row r="15" ht="14.25" customHeight="1">
      <c r="A15" s="7" t="s">
        <v>52</v>
      </c>
      <c r="B15" s="210" t="s">
        <v>1039</v>
      </c>
      <c r="C15" s="124"/>
      <c r="D15" s="124"/>
      <c r="E15" s="10">
        <v>36.4</v>
      </c>
      <c r="F15" s="7"/>
      <c r="G15" s="13"/>
      <c r="H15" s="13"/>
      <c r="I15" s="147"/>
      <c r="J15" s="15"/>
    </row>
    <row r="16" ht="14.25" customHeight="1">
      <c r="A16" s="122" t="s">
        <v>54</v>
      </c>
      <c r="B16" s="210" t="s">
        <v>377</v>
      </c>
      <c r="C16" s="124"/>
      <c r="D16" s="124"/>
      <c r="E16" s="122">
        <v>51.2</v>
      </c>
      <c r="F16" s="124"/>
      <c r="G16" s="124"/>
      <c r="H16" s="124"/>
      <c r="I16" s="124"/>
    </row>
    <row r="17" ht="14.25" customHeight="1">
      <c r="A17" s="122" t="s">
        <v>56</v>
      </c>
      <c r="B17" s="56" t="s">
        <v>378</v>
      </c>
      <c r="C17" s="124"/>
      <c r="D17" s="148"/>
      <c r="E17" s="122">
        <v>87.4</v>
      </c>
      <c r="F17" s="124"/>
      <c r="G17" s="124"/>
      <c r="H17" s="124"/>
      <c r="I17" s="124"/>
    </row>
    <row r="18" ht="14.25" customHeight="1">
      <c r="A18" s="122" t="s">
        <v>57</v>
      </c>
      <c r="B18" s="63" t="s">
        <v>1435</v>
      </c>
      <c r="C18" s="124"/>
      <c r="D18" s="148"/>
      <c r="E18" s="122">
        <v>39.8</v>
      </c>
      <c r="F18" s="124"/>
      <c r="G18" s="124"/>
      <c r="H18" s="124"/>
      <c r="I18" s="124"/>
    </row>
    <row r="19" ht="14.25" customHeight="1">
      <c r="A19" s="122" t="s">
        <v>60</v>
      </c>
      <c r="B19" s="63" t="s">
        <v>1436</v>
      </c>
      <c r="C19" s="124"/>
      <c r="D19" s="148"/>
      <c r="E19" s="122">
        <v>20.8</v>
      </c>
      <c r="F19" s="124"/>
      <c r="G19" s="124"/>
      <c r="H19" s="124"/>
      <c r="I19" s="124"/>
    </row>
    <row r="20" ht="14.25" customHeight="1">
      <c r="A20" s="122" t="s">
        <v>63</v>
      </c>
      <c r="B20" s="8" t="s">
        <v>1437</v>
      </c>
      <c r="C20" s="124"/>
      <c r="D20" s="148"/>
      <c r="E20" s="122">
        <v>125.8</v>
      </c>
      <c r="F20" s="124"/>
      <c r="G20" s="124"/>
      <c r="H20" s="124"/>
      <c r="I20" s="124"/>
    </row>
    <row r="21" ht="14.25" customHeight="1">
      <c r="A21" s="122" t="s">
        <v>66</v>
      </c>
      <c r="B21" s="8" t="s">
        <v>1293</v>
      </c>
      <c r="C21" s="124"/>
      <c r="D21" s="148"/>
      <c r="E21" s="148">
        <v>132.1</v>
      </c>
      <c r="F21" s="124"/>
      <c r="G21" s="124"/>
      <c r="H21" s="124"/>
      <c r="I21" s="124"/>
    </row>
    <row r="22" ht="14.25" customHeight="1">
      <c r="A22" s="122" t="s">
        <v>68</v>
      </c>
      <c r="B22" s="8" t="s">
        <v>1438</v>
      </c>
      <c r="C22" s="124"/>
      <c r="D22" s="148"/>
      <c r="E22" s="148">
        <v>241.7</v>
      </c>
      <c r="F22" s="124"/>
      <c r="G22" s="124"/>
      <c r="H22" s="124"/>
      <c r="I22" s="124"/>
    </row>
    <row r="23" ht="14.25" customHeight="1">
      <c r="A23" s="122" t="s">
        <v>70</v>
      </c>
      <c r="B23" s="8" t="s">
        <v>1439</v>
      </c>
      <c r="C23" s="124"/>
      <c r="D23" s="148"/>
      <c r="E23" s="148">
        <v>135.7</v>
      </c>
      <c r="F23" s="124"/>
      <c r="G23" s="124"/>
      <c r="H23" s="124"/>
      <c r="I23" s="124"/>
    </row>
    <row r="24" ht="14.25" customHeight="1">
      <c r="A24" s="122" t="s">
        <v>71</v>
      </c>
      <c r="B24" s="8" t="s">
        <v>1440</v>
      </c>
      <c r="C24" s="124"/>
      <c r="D24" s="148"/>
      <c r="E24" s="148">
        <v>57.16</v>
      </c>
      <c r="F24" s="124"/>
      <c r="G24" s="124"/>
      <c r="H24" s="124"/>
      <c r="I24" s="124"/>
    </row>
    <row r="25" ht="14.25" customHeight="1">
      <c r="A25" s="149"/>
      <c r="B25" s="270"/>
      <c r="C25" s="124"/>
      <c r="D25" s="148"/>
      <c r="E25" s="151">
        <f>SUM(E3:E24)</f>
        <v>1559.26</v>
      </c>
      <c r="F25" s="124"/>
      <c r="G25" s="124"/>
      <c r="H25" s="124"/>
      <c r="I25" s="124"/>
    </row>
    <row r="26" ht="14.25" customHeight="1">
      <c r="A26" s="55"/>
      <c r="B26" s="28"/>
      <c r="D26" s="29"/>
    </row>
    <row r="27" ht="14.25" customHeight="1">
      <c r="A27" s="55"/>
      <c r="B27" s="28" t="s">
        <v>89</v>
      </c>
      <c r="D27" s="29">
        <v>4.0</v>
      </c>
    </row>
    <row r="28" ht="14.25" customHeight="1">
      <c r="A28" s="55"/>
      <c r="B28" s="28" t="s">
        <v>90</v>
      </c>
      <c r="D28" s="29">
        <v>1.0</v>
      </c>
    </row>
    <row r="29" ht="14.25" customHeight="1">
      <c r="A29" s="55"/>
      <c r="B29" s="28" t="s">
        <v>91</v>
      </c>
      <c r="D29" s="29">
        <v>0.5</v>
      </c>
    </row>
    <row r="30" ht="14.25" customHeight="1">
      <c r="A30" s="55"/>
      <c r="B30" s="28" t="s">
        <v>92</v>
      </c>
      <c r="D30" s="30">
        <f>+D29*D28*D27</f>
        <v>2</v>
      </c>
    </row>
    <row r="31" ht="14.25" customHeight="1">
      <c r="A31" s="55"/>
      <c r="B31" s="28" t="s">
        <v>93</v>
      </c>
      <c r="D31" s="30">
        <f>+D30*3600</f>
        <v>7200</v>
      </c>
    </row>
    <row r="32" ht="14.25" customHeight="1">
      <c r="A32" s="55"/>
      <c r="B32" s="28" t="s">
        <v>4</v>
      </c>
      <c r="D32" s="31">
        <f>E25</f>
        <v>1559.26</v>
      </c>
    </row>
    <row r="33" ht="14.25" customHeight="1">
      <c r="A33" s="55"/>
      <c r="B33" s="28" t="s">
        <v>94</v>
      </c>
      <c r="D33" s="32">
        <f>+D31/D32</f>
        <v>4.617575004</v>
      </c>
      <c r="E33" s="28" t="s">
        <v>95</v>
      </c>
      <c r="F33" s="6">
        <f>D33*0.9</f>
        <v>4.155817503</v>
      </c>
    </row>
    <row r="34" ht="14.25" customHeight="1">
      <c r="A34" s="55"/>
      <c r="B34" s="28"/>
      <c r="D34" s="28"/>
    </row>
    <row r="35" ht="14.25" customHeight="1">
      <c r="A35" s="55"/>
      <c r="B35" s="28" t="s">
        <v>96</v>
      </c>
      <c r="D35" s="29" t="s">
        <v>109</v>
      </c>
    </row>
    <row r="36" ht="14.25" customHeight="1">
      <c r="A36" s="55"/>
      <c r="B36" s="28" t="s">
        <v>98</v>
      </c>
      <c r="D36" s="29">
        <v>556.2</v>
      </c>
    </row>
    <row r="37" ht="14.25" customHeight="1">
      <c r="A37" s="55"/>
      <c r="B37" s="28" t="s">
        <v>99</v>
      </c>
      <c r="D37" s="29">
        <f>D36*D27</f>
        <v>2224.8</v>
      </c>
    </row>
    <row r="38" ht="14.25" customHeight="1">
      <c r="A38" s="55"/>
      <c r="B38" s="28" t="s">
        <v>95</v>
      </c>
      <c r="D38" s="33">
        <f>+D31/D37</f>
        <v>3.236245955</v>
      </c>
    </row>
    <row r="39" ht="14.25" customHeight="1">
      <c r="A39" s="55"/>
      <c r="B39" s="28"/>
      <c r="D39" s="28"/>
    </row>
    <row r="40" ht="14.25" customHeight="1">
      <c r="A40" s="55"/>
      <c r="B40" s="28" t="s">
        <v>100</v>
      </c>
      <c r="D40" s="33">
        <f>+D38*0.85</f>
        <v>2.750809061</v>
      </c>
    </row>
    <row r="41" ht="14.25" customHeight="1">
      <c r="A41" s="55"/>
    </row>
    <row r="42" ht="14.25" customHeight="1">
      <c r="A42" s="55"/>
    </row>
    <row r="43" ht="14.25" customHeight="1">
      <c r="A43" s="55"/>
      <c r="E43" s="55"/>
    </row>
    <row r="44" ht="14.25" customHeight="1">
      <c r="A44" s="55"/>
      <c r="E44" s="55"/>
    </row>
    <row r="45" ht="14.25" customHeight="1">
      <c r="A45" s="55"/>
      <c r="E45" s="55"/>
    </row>
    <row r="46" ht="14.25" customHeight="1">
      <c r="A46" s="55"/>
      <c r="E46" s="55"/>
    </row>
    <row r="47" ht="14.25" customHeight="1">
      <c r="A47" s="55"/>
      <c r="E47" s="55"/>
    </row>
    <row r="48" ht="14.25" customHeight="1">
      <c r="A48" s="55"/>
      <c r="E48" s="55"/>
    </row>
    <row r="49" ht="14.25" customHeight="1">
      <c r="A49" s="55"/>
      <c r="E49" s="55"/>
    </row>
    <row r="50" ht="14.25" customHeight="1">
      <c r="A50" s="55"/>
      <c r="E50" s="55"/>
    </row>
    <row r="51" ht="14.25" customHeight="1">
      <c r="A51" s="55"/>
      <c r="E51" s="55"/>
    </row>
    <row r="52" ht="14.25" customHeight="1">
      <c r="A52" s="55"/>
      <c r="E52" s="55"/>
    </row>
    <row r="53" ht="14.25" customHeight="1">
      <c r="A53" s="55"/>
      <c r="E53" s="55"/>
    </row>
    <row r="54" ht="14.25" customHeight="1">
      <c r="A54" s="55"/>
      <c r="E54" s="55"/>
    </row>
    <row r="55" ht="14.25" customHeight="1">
      <c r="A55" s="55"/>
      <c r="E55" s="55"/>
    </row>
    <row r="56" ht="14.25" customHeight="1">
      <c r="A56" s="55"/>
      <c r="E56" s="55"/>
    </row>
    <row r="57" ht="14.25" customHeight="1">
      <c r="A57" s="55"/>
      <c r="E57" s="55"/>
    </row>
    <row r="58" ht="14.25" customHeight="1">
      <c r="A58" s="55"/>
      <c r="E58" s="55"/>
    </row>
    <row r="59" ht="14.25" customHeight="1">
      <c r="A59" s="55"/>
      <c r="E59" s="55"/>
    </row>
    <row r="60" ht="14.25" customHeight="1">
      <c r="A60" s="55"/>
      <c r="E60" s="55"/>
    </row>
    <row r="61" ht="14.25" customHeight="1">
      <c r="A61" s="55"/>
      <c r="E61" s="55"/>
    </row>
    <row r="62" ht="14.25" customHeight="1">
      <c r="A62" s="55"/>
      <c r="E62" s="55"/>
    </row>
    <row r="63" ht="14.25" customHeight="1">
      <c r="A63" s="55"/>
      <c r="E63" s="55"/>
    </row>
    <row r="64" ht="14.25" customHeight="1">
      <c r="A64" s="55"/>
      <c r="E64" s="55"/>
    </row>
    <row r="65" ht="14.25" customHeight="1">
      <c r="A65" s="55"/>
      <c r="E65" s="55"/>
    </row>
    <row r="66" ht="14.25" customHeight="1">
      <c r="A66" s="55"/>
      <c r="E66" s="55"/>
    </row>
    <row r="67" ht="14.25" customHeight="1">
      <c r="A67" s="55"/>
      <c r="E67" s="55"/>
    </row>
    <row r="68" ht="14.25" customHeight="1">
      <c r="A68" s="55"/>
      <c r="E68" s="55"/>
    </row>
    <row r="69" ht="14.25" customHeight="1">
      <c r="A69" s="55"/>
      <c r="E69" s="55"/>
    </row>
    <row r="70" ht="14.25" customHeight="1">
      <c r="A70" s="55"/>
      <c r="E70" s="55"/>
    </row>
    <row r="71" ht="14.25" customHeight="1">
      <c r="A71" s="55"/>
      <c r="E71" s="55"/>
    </row>
    <row r="72" ht="14.25" customHeight="1">
      <c r="A72" s="55"/>
      <c r="E72" s="55"/>
    </row>
    <row r="73" ht="14.25" customHeight="1">
      <c r="A73" s="55"/>
      <c r="E73" s="55"/>
    </row>
    <row r="74" ht="14.25" customHeight="1">
      <c r="A74" s="55"/>
      <c r="E74" s="55"/>
    </row>
    <row r="75" ht="14.25" customHeight="1">
      <c r="A75" s="55"/>
      <c r="E75" s="55"/>
    </row>
    <row r="76" ht="14.25" customHeight="1">
      <c r="A76" s="55"/>
      <c r="E76" s="55"/>
    </row>
    <row r="77" ht="14.25" customHeight="1">
      <c r="A77" s="55"/>
      <c r="E77" s="55"/>
    </row>
    <row r="78" ht="14.25" customHeight="1">
      <c r="A78" s="55"/>
      <c r="E78" s="55"/>
    </row>
    <row r="79" ht="14.25" customHeight="1">
      <c r="A79" s="55"/>
      <c r="E79" s="55"/>
    </row>
    <row r="80" ht="14.25" customHeight="1">
      <c r="A80" s="55"/>
      <c r="E80" s="55"/>
    </row>
    <row r="81" ht="14.25" customHeight="1">
      <c r="A81" s="55"/>
      <c r="E81" s="55"/>
    </row>
    <row r="82" ht="14.25" customHeight="1">
      <c r="A82" s="55"/>
      <c r="E82" s="55"/>
    </row>
    <row r="83" ht="14.25" customHeight="1">
      <c r="A83" s="55"/>
      <c r="E83" s="55"/>
    </row>
    <row r="84" ht="14.25" customHeight="1">
      <c r="A84" s="55"/>
      <c r="E84" s="55"/>
    </row>
    <row r="85" ht="14.25" customHeight="1">
      <c r="A85" s="55"/>
      <c r="E85" s="55"/>
    </row>
    <row r="86" ht="14.25" customHeight="1">
      <c r="A86" s="55"/>
      <c r="E86" s="55"/>
    </row>
    <row r="87" ht="14.25" customHeight="1">
      <c r="A87" s="55"/>
      <c r="E87" s="55"/>
    </row>
    <row r="88" ht="14.25" customHeight="1">
      <c r="A88" s="55"/>
      <c r="E88" s="55"/>
    </row>
    <row r="89" ht="14.25" customHeight="1">
      <c r="A89" s="55"/>
      <c r="E89" s="55"/>
    </row>
    <row r="90" ht="14.25" customHeight="1">
      <c r="A90" s="55"/>
      <c r="E90" s="55"/>
    </row>
    <row r="91" ht="14.25" customHeight="1">
      <c r="A91" s="55"/>
      <c r="E91" s="55"/>
    </row>
    <row r="92" ht="14.25" customHeight="1">
      <c r="A92" s="55"/>
      <c r="E92" s="55"/>
    </row>
    <row r="93" ht="14.25" customHeight="1">
      <c r="A93" s="55"/>
      <c r="E93" s="55"/>
    </row>
    <row r="94" ht="14.25" customHeight="1">
      <c r="A94" s="55"/>
      <c r="E94" s="55"/>
    </row>
    <row r="95" ht="14.25" customHeight="1">
      <c r="A95" s="55"/>
      <c r="E95" s="55"/>
    </row>
    <row r="96" ht="14.25" customHeight="1">
      <c r="A96" s="55"/>
      <c r="E96" s="55"/>
    </row>
    <row r="97" ht="14.25" customHeight="1">
      <c r="A97" s="55"/>
      <c r="E97" s="55"/>
    </row>
    <row r="98" ht="14.25" customHeight="1">
      <c r="A98" s="55"/>
      <c r="E98" s="55"/>
    </row>
    <row r="99" ht="14.25" customHeight="1">
      <c r="A99" s="55"/>
      <c r="E99" s="55"/>
    </row>
    <row r="100" ht="14.25" customHeight="1">
      <c r="A100" s="55"/>
      <c r="E100" s="55"/>
    </row>
    <row r="101" ht="14.25" customHeight="1">
      <c r="A101" s="55"/>
      <c r="E101" s="55"/>
    </row>
    <row r="102" ht="14.25" customHeight="1">
      <c r="A102" s="55"/>
      <c r="E102" s="55"/>
    </row>
    <row r="103" ht="14.25" customHeight="1">
      <c r="A103" s="55"/>
      <c r="E103" s="55"/>
    </row>
    <row r="104" ht="14.25" customHeight="1">
      <c r="A104" s="55"/>
      <c r="E104" s="55"/>
    </row>
    <row r="105" ht="14.25" customHeight="1">
      <c r="A105" s="55"/>
      <c r="E105" s="55"/>
    </row>
    <row r="106" ht="14.25" customHeight="1">
      <c r="A106" s="55"/>
      <c r="E106" s="55"/>
    </row>
    <row r="107" ht="14.25" customHeight="1">
      <c r="A107" s="55"/>
      <c r="E107" s="55"/>
    </row>
    <row r="108" ht="14.25" customHeight="1">
      <c r="A108" s="55"/>
      <c r="E108" s="55"/>
    </row>
    <row r="109" ht="14.25" customHeight="1">
      <c r="A109" s="55"/>
      <c r="E109" s="55"/>
    </row>
    <row r="110" ht="14.25" customHeight="1">
      <c r="A110" s="55"/>
      <c r="E110" s="55"/>
    </row>
    <row r="111" ht="14.25" customHeight="1">
      <c r="A111" s="55"/>
      <c r="E111" s="55"/>
    </row>
    <row r="112" ht="14.25" customHeight="1">
      <c r="A112" s="55"/>
      <c r="E112" s="55"/>
    </row>
    <row r="113" ht="14.25" customHeight="1">
      <c r="A113" s="55"/>
      <c r="E113" s="55"/>
    </row>
    <row r="114" ht="14.25" customHeight="1">
      <c r="A114" s="55"/>
      <c r="E114" s="55"/>
    </row>
    <row r="115" ht="14.25" customHeight="1">
      <c r="A115" s="55"/>
      <c r="E115" s="55"/>
    </row>
    <row r="116" ht="14.25" customHeight="1">
      <c r="A116" s="55"/>
      <c r="E116" s="55"/>
    </row>
    <row r="117" ht="14.25" customHeight="1">
      <c r="A117" s="55"/>
      <c r="E117" s="55"/>
    </row>
    <row r="118" ht="14.25" customHeight="1">
      <c r="A118" s="55"/>
      <c r="E118" s="55"/>
    </row>
    <row r="119" ht="14.25" customHeight="1">
      <c r="A119" s="55"/>
      <c r="E119" s="55"/>
    </row>
    <row r="120" ht="14.25" customHeight="1">
      <c r="A120" s="55"/>
      <c r="E120" s="55"/>
    </row>
    <row r="121" ht="14.25" customHeight="1">
      <c r="A121" s="55"/>
      <c r="E121" s="55"/>
    </row>
    <row r="122" ht="14.25" customHeight="1">
      <c r="A122" s="55"/>
      <c r="E122" s="55"/>
    </row>
    <row r="123" ht="14.25" customHeight="1">
      <c r="A123" s="55"/>
      <c r="E123" s="55"/>
    </row>
    <row r="124" ht="14.25" customHeight="1">
      <c r="A124" s="55"/>
      <c r="E124" s="55"/>
    </row>
    <row r="125" ht="14.25" customHeight="1">
      <c r="A125" s="55"/>
      <c r="E125" s="55"/>
    </row>
    <row r="126" ht="14.25" customHeight="1">
      <c r="A126" s="55"/>
      <c r="E126" s="55"/>
    </row>
    <row r="127" ht="14.25" customHeight="1">
      <c r="A127" s="55"/>
      <c r="E127" s="55"/>
    </row>
    <row r="128" ht="14.25" customHeight="1">
      <c r="A128" s="55"/>
      <c r="E128" s="55"/>
    </row>
    <row r="129" ht="14.25" customHeight="1">
      <c r="A129" s="55"/>
      <c r="E129" s="55"/>
    </row>
    <row r="130" ht="14.25" customHeight="1">
      <c r="A130" s="55"/>
      <c r="E130" s="55"/>
    </row>
    <row r="131" ht="14.25" customHeight="1">
      <c r="A131" s="55"/>
      <c r="E131" s="55"/>
    </row>
    <row r="132" ht="14.25" customHeight="1">
      <c r="A132" s="55"/>
      <c r="E132" s="55"/>
    </row>
    <row r="133" ht="14.25" customHeight="1">
      <c r="A133" s="55"/>
      <c r="E133" s="55"/>
    </row>
    <row r="134" ht="14.25" customHeight="1">
      <c r="A134" s="55"/>
      <c r="E134" s="55"/>
    </row>
    <row r="135" ht="14.25" customHeight="1">
      <c r="A135" s="55"/>
      <c r="E135" s="55"/>
    </row>
    <row r="136" ht="14.25" customHeight="1">
      <c r="A136" s="55"/>
      <c r="E136" s="55"/>
    </row>
    <row r="137" ht="14.25" customHeight="1">
      <c r="A137" s="55"/>
      <c r="E137" s="55"/>
    </row>
    <row r="138" ht="14.25" customHeight="1">
      <c r="A138" s="55"/>
      <c r="E138" s="55"/>
    </row>
    <row r="139" ht="14.25" customHeight="1">
      <c r="A139" s="55"/>
      <c r="E139" s="55"/>
    </row>
    <row r="140" ht="14.25" customHeight="1">
      <c r="A140" s="55"/>
      <c r="E140" s="55"/>
    </row>
    <row r="141" ht="14.25" customHeight="1">
      <c r="A141" s="55"/>
      <c r="E141" s="55"/>
    </row>
    <row r="142" ht="14.25" customHeight="1">
      <c r="A142" s="55"/>
      <c r="E142" s="55"/>
    </row>
    <row r="143" ht="14.25" customHeight="1">
      <c r="A143" s="55"/>
      <c r="E143" s="55"/>
    </row>
    <row r="144" ht="14.25" customHeight="1">
      <c r="A144" s="55"/>
      <c r="E144" s="55"/>
    </row>
    <row r="145" ht="14.25" customHeight="1">
      <c r="A145" s="55"/>
      <c r="E145" s="55"/>
    </row>
    <row r="146" ht="14.25" customHeight="1">
      <c r="A146" s="55"/>
      <c r="E146" s="55"/>
    </row>
    <row r="147" ht="14.25" customHeight="1">
      <c r="A147" s="55"/>
      <c r="E147" s="55"/>
    </row>
    <row r="148" ht="14.25" customHeight="1">
      <c r="A148" s="55"/>
      <c r="E148" s="55"/>
    </row>
    <row r="149" ht="14.25" customHeight="1">
      <c r="A149" s="55"/>
      <c r="E149" s="55"/>
    </row>
    <row r="150" ht="14.25" customHeight="1">
      <c r="A150" s="55"/>
      <c r="E150" s="55"/>
    </row>
    <row r="151" ht="14.25" customHeight="1">
      <c r="A151" s="55"/>
      <c r="E151" s="55"/>
    </row>
    <row r="152" ht="14.25" customHeight="1">
      <c r="A152" s="55"/>
      <c r="E152" s="55"/>
    </row>
    <row r="153" ht="14.25" customHeight="1">
      <c r="A153" s="55"/>
      <c r="E153" s="55"/>
    </row>
    <row r="154" ht="14.25" customHeight="1">
      <c r="A154" s="55"/>
      <c r="E154" s="55"/>
    </row>
    <row r="155" ht="14.25" customHeight="1">
      <c r="A155" s="55"/>
      <c r="E155" s="55"/>
    </row>
    <row r="156" ht="14.25" customHeight="1">
      <c r="A156" s="55"/>
      <c r="E156" s="55"/>
    </row>
    <row r="157" ht="14.25" customHeight="1">
      <c r="A157" s="55"/>
      <c r="E157" s="55"/>
    </row>
    <row r="158" ht="14.25" customHeight="1">
      <c r="A158" s="55"/>
      <c r="E158" s="55"/>
    </row>
    <row r="159" ht="14.25" customHeight="1">
      <c r="A159" s="55"/>
      <c r="E159" s="55"/>
    </row>
    <row r="160" ht="14.25" customHeight="1">
      <c r="A160" s="55"/>
      <c r="E160" s="55"/>
    </row>
    <row r="161" ht="14.25" customHeight="1">
      <c r="A161" s="55"/>
      <c r="E161" s="55"/>
    </row>
    <row r="162" ht="14.25" customHeight="1">
      <c r="A162" s="55"/>
      <c r="E162" s="55"/>
    </row>
    <row r="163" ht="14.25" customHeight="1">
      <c r="A163" s="55"/>
      <c r="E163" s="55"/>
    </row>
    <row r="164" ht="14.25" customHeight="1">
      <c r="A164" s="55"/>
      <c r="E164" s="55"/>
    </row>
    <row r="165" ht="14.25" customHeight="1">
      <c r="A165" s="55"/>
      <c r="E165" s="55"/>
    </row>
    <row r="166" ht="14.25" customHeight="1">
      <c r="A166" s="55"/>
      <c r="E166" s="55"/>
    </row>
    <row r="167" ht="14.25" customHeight="1">
      <c r="A167" s="55"/>
      <c r="E167" s="55"/>
    </row>
    <row r="168" ht="14.25" customHeight="1">
      <c r="A168" s="55"/>
      <c r="E168" s="55"/>
    </row>
    <row r="169" ht="14.25" customHeight="1">
      <c r="A169" s="55"/>
      <c r="E169" s="55"/>
    </row>
    <row r="170" ht="14.25" customHeight="1">
      <c r="A170" s="55"/>
      <c r="E170" s="55"/>
    </row>
    <row r="171" ht="14.25" customHeight="1">
      <c r="A171" s="55"/>
      <c r="E171" s="55"/>
    </row>
    <row r="172" ht="14.25" customHeight="1">
      <c r="A172" s="55"/>
      <c r="E172" s="55"/>
    </row>
    <row r="173" ht="14.25" customHeight="1">
      <c r="A173" s="55"/>
      <c r="E173" s="55"/>
    </row>
    <row r="174" ht="14.25" customHeight="1">
      <c r="A174" s="55"/>
      <c r="E174" s="55"/>
    </row>
    <row r="175" ht="14.25" customHeight="1">
      <c r="A175" s="55"/>
      <c r="E175" s="55"/>
    </row>
    <row r="176" ht="14.25" customHeight="1">
      <c r="A176" s="55"/>
      <c r="E176" s="55"/>
    </row>
    <row r="177" ht="14.25" customHeight="1">
      <c r="A177" s="55"/>
      <c r="E177" s="55"/>
    </row>
    <row r="178" ht="14.25" customHeight="1">
      <c r="A178" s="55"/>
      <c r="E178" s="55"/>
    </row>
    <row r="179" ht="14.25" customHeight="1">
      <c r="A179" s="55"/>
      <c r="E179" s="55"/>
    </row>
    <row r="180" ht="14.25" customHeight="1">
      <c r="A180" s="55"/>
      <c r="E180" s="55"/>
    </row>
    <row r="181" ht="14.25" customHeight="1">
      <c r="A181" s="55"/>
      <c r="E181" s="55"/>
    </row>
    <row r="182" ht="14.25" customHeight="1">
      <c r="A182" s="55"/>
      <c r="E182" s="55"/>
    </row>
    <row r="183" ht="14.25" customHeight="1">
      <c r="A183" s="55"/>
      <c r="E183" s="55"/>
    </row>
    <row r="184" ht="14.25" customHeight="1">
      <c r="A184" s="55"/>
      <c r="E184" s="55"/>
    </row>
    <row r="185" ht="14.25" customHeight="1">
      <c r="A185" s="55"/>
      <c r="E185" s="55"/>
    </row>
    <row r="186" ht="14.25" customHeight="1">
      <c r="A186" s="55"/>
      <c r="E186" s="55"/>
    </row>
    <row r="187" ht="14.25" customHeight="1">
      <c r="A187" s="55"/>
      <c r="E187" s="55"/>
    </row>
    <row r="188" ht="14.25" customHeight="1">
      <c r="A188" s="55"/>
      <c r="E188" s="55"/>
    </row>
    <row r="189" ht="14.25" customHeight="1">
      <c r="A189" s="55"/>
      <c r="E189" s="55"/>
    </row>
    <row r="190" ht="14.25" customHeight="1">
      <c r="A190" s="55"/>
      <c r="E190" s="55"/>
    </row>
    <row r="191" ht="14.25" customHeight="1">
      <c r="A191" s="55"/>
      <c r="E191" s="55"/>
    </row>
    <row r="192" ht="14.25" customHeight="1">
      <c r="A192" s="55"/>
      <c r="E192" s="55"/>
    </row>
    <row r="193" ht="14.25" customHeight="1">
      <c r="A193" s="55"/>
      <c r="E193" s="55"/>
    </row>
    <row r="194" ht="14.25" customHeight="1">
      <c r="A194" s="55"/>
      <c r="E194" s="55"/>
    </row>
    <row r="195" ht="14.25" customHeight="1">
      <c r="A195" s="55"/>
      <c r="E195" s="55"/>
    </row>
    <row r="196" ht="14.25" customHeight="1">
      <c r="A196" s="55"/>
      <c r="E196" s="55"/>
    </row>
    <row r="197" ht="14.25" customHeight="1">
      <c r="A197" s="55"/>
      <c r="E197" s="55"/>
    </row>
    <row r="198" ht="14.25" customHeight="1">
      <c r="A198" s="55"/>
      <c r="E198" s="55"/>
    </row>
    <row r="199" ht="14.25" customHeight="1">
      <c r="A199" s="55"/>
      <c r="E199" s="55"/>
    </row>
    <row r="200" ht="14.25" customHeight="1">
      <c r="A200" s="55"/>
      <c r="E200" s="55"/>
    </row>
    <row r="201" ht="14.25" customHeight="1">
      <c r="A201" s="55"/>
      <c r="E201" s="55"/>
    </row>
    <row r="202" ht="14.25" customHeight="1">
      <c r="A202" s="55"/>
      <c r="E202" s="55"/>
    </row>
    <row r="203" ht="14.25" customHeight="1">
      <c r="A203" s="55"/>
      <c r="E203" s="55"/>
    </row>
    <row r="204" ht="14.25" customHeight="1">
      <c r="A204" s="55"/>
      <c r="E204" s="55"/>
    </row>
    <row r="205" ht="14.25" customHeight="1">
      <c r="A205" s="55"/>
      <c r="E205" s="55"/>
    </row>
    <row r="206" ht="14.25" customHeight="1">
      <c r="A206" s="55"/>
      <c r="E206" s="55"/>
    </row>
    <row r="207" ht="14.25" customHeight="1">
      <c r="A207" s="55"/>
      <c r="E207" s="55"/>
    </row>
    <row r="208" ht="14.25" customHeight="1">
      <c r="A208" s="55"/>
      <c r="E208" s="55"/>
    </row>
    <row r="209" ht="14.25" customHeight="1">
      <c r="A209" s="55"/>
      <c r="E209" s="55"/>
    </row>
    <row r="210" ht="14.25" customHeight="1">
      <c r="A210" s="55"/>
      <c r="E210" s="55"/>
    </row>
    <row r="211" ht="14.25" customHeight="1">
      <c r="A211" s="55"/>
      <c r="E211" s="55"/>
    </row>
    <row r="212" ht="14.25" customHeight="1">
      <c r="A212" s="55"/>
      <c r="E212" s="55"/>
    </row>
    <row r="213" ht="14.25" customHeight="1">
      <c r="A213" s="55"/>
      <c r="E213" s="55"/>
    </row>
    <row r="214" ht="14.25" customHeight="1">
      <c r="A214" s="55"/>
      <c r="E214" s="55"/>
    </row>
    <row r="215" ht="14.25" customHeight="1">
      <c r="A215" s="55"/>
      <c r="E215" s="55"/>
    </row>
    <row r="216" ht="14.25" customHeight="1">
      <c r="A216" s="55"/>
      <c r="E216" s="55"/>
    </row>
    <row r="217" ht="14.25" customHeight="1">
      <c r="A217" s="55"/>
      <c r="E217" s="55"/>
    </row>
    <row r="218" ht="14.25" customHeight="1">
      <c r="A218" s="55"/>
      <c r="E218" s="55"/>
    </row>
    <row r="219" ht="14.25" customHeight="1">
      <c r="A219" s="55"/>
      <c r="E219" s="55"/>
    </row>
    <row r="220" ht="14.25" customHeight="1">
      <c r="A220" s="55"/>
      <c r="E220" s="55"/>
    </row>
    <row r="221" ht="14.25" customHeight="1">
      <c r="A221" s="55"/>
      <c r="E221" s="55"/>
    </row>
    <row r="222" ht="14.25" customHeight="1">
      <c r="A222" s="55"/>
      <c r="E222" s="55"/>
    </row>
    <row r="223" ht="14.25" customHeight="1">
      <c r="A223" s="55"/>
      <c r="E223" s="55"/>
    </row>
    <row r="224" ht="14.25" customHeight="1">
      <c r="A224" s="55"/>
      <c r="E224" s="55"/>
    </row>
    <row r="225" ht="14.25" customHeight="1">
      <c r="A225" s="55"/>
      <c r="E225" s="55"/>
    </row>
    <row r="226" ht="14.25" customHeight="1">
      <c r="A226" s="55"/>
      <c r="E226" s="55"/>
    </row>
    <row r="227" ht="14.25" customHeight="1">
      <c r="A227" s="55"/>
      <c r="E227" s="55"/>
    </row>
    <row r="228" ht="14.25" customHeight="1">
      <c r="A228" s="55"/>
      <c r="E228" s="55"/>
    </row>
    <row r="229" ht="14.25" customHeight="1">
      <c r="A229" s="55"/>
      <c r="E229" s="55"/>
    </row>
    <row r="230" ht="14.25" customHeight="1">
      <c r="A230" s="55"/>
      <c r="E230" s="55"/>
    </row>
    <row r="231" ht="14.25" customHeight="1">
      <c r="A231" s="55"/>
      <c r="E231" s="55"/>
    </row>
    <row r="232" ht="14.25" customHeight="1">
      <c r="A232" s="55"/>
      <c r="E232" s="55"/>
    </row>
    <row r="233" ht="14.25" customHeight="1">
      <c r="A233" s="55"/>
      <c r="E233" s="55"/>
    </row>
    <row r="234" ht="14.25" customHeight="1">
      <c r="A234" s="55"/>
      <c r="E234" s="55"/>
    </row>
    <row r="235" ht="14.25" customHeight="1">
      <c r="A235" s="55"/>
      <c r="E235" s="55"/>
    </row>
    <row r="236" ht="14.25" customHeight="1">
      <c r="A236" s="55"/>
      <c r="E236" s="55"/>
    </row>
    <row r="237" ht="14.25" customHeight="1">
      <c r="A237" s="55"/>
      <c r="E237" s="55"/>
    </row>
    <row r="238" ht="14.25" customHeight="1">
      <c r="A238" s="55"/>
      <c r="E238" s="55"/>
    </row>
    <row r="239" ht="14.25" customHeight="1">
      <c r="A239" s="55"/>
      <c r="E239" s="55"/>
    </row>
    <row r="240" ht="14.25" customHeight="1">
      <c r="A240" s="55"/>
      <c r="E240" s="55"/>
    </row>
    <row r="241" ht="14.25" customHeight="1">
      <c r="A241" s="55"/>
      <c r="E241" s="55"/>
    </row>
    <row r="242" ht="14.25" customHeight="1">
      <c r="A242" s="55"/>
      <c r="E242" s="55"/>
    </row>
    <row r="243" ht="14.25" customHeight="1">
      <c r="A243" s="55"/>
      <c r="E243" s="55"/>
    </row>
    <row r="244" ht="14.25" customHeight="1">
      <c r="A244" s="55"/>
      <c r="E244" s="55"/>
    </row>
    <row r="245" ht="14.25" customHeight="1">
      <c r="A245" s="55"/>
      <c r="E245" s="55"/>
    </row>
    <row r="246" ht="14.25" customHeight="1">
      <c r="A246" s="55"/>
      <c r="E246" s="55"/>
    </row>
    <row r="247" ht="14.25" customHeight="1">
      <c r="A247" s="55"/>
      <c r="E247" s="55"/>
    </row>
    <row r="248" ht="14.25" customHeight="1">
      <c r="A248" s="55"/>
      <c r="E248" s="55"/>
    </row>
    <row r="249" ht="14.25" customHeight="1">
      <c r="A249" s="55"/>
      <c r="E249" s="55"/>
    </row>
    <row r="250" ht="14.25" customHeight="1">
      <c r="A250" s="55"/>
      <c r="E250" s="55"/>
    </row>
    <row r="251" ht="14.25" customHeight="1">
      <c r="A251" s="55"/>
      <c r="E251" s="55"/>
    </row>
    <row r="252" ht="14.25" customHeight="1">
      <c r="A252" s="55"/>
      <c r="E252" s="55"/>
    </row>
    <row r="253" ht="14.25" customHeight="1">
      <c r="A253" s="55"/>
      <c r="E253" s="55"/>
    </row>
    <row r="254" ht="14.25" customHeight="1">
      <c r="A254" s="55"/>
      <c r="E254" s="55"/>
    </row>
    <row r="255" ht="14.25" customHeight="1">
      <c r="A255" s="55"/>
      <c r="E255" s="55"/>
    </row>
    <row r="256" ht="14.25" customHeight="1">
      <c r="A256" s="55"/>
      <c r="E256" s="55"/>
    </row>
    <row r="257" ht="14.25" customHeight="1">
      <c r="A257" s="55"/>
      <c r="E257" s="55"/>
    </row>
    <row r="258" ht="14.25" customHeight="1">
      <c r="A258" s="55"/>
      <c r="E258" s="55"/>
    </row>
    <row r="259" ht="14.25" customHeight="1">
      <c r="A259" s="55"/>
      <c r="E259" s="55"/>
    </row>
    <row r="260" ht="14.25" customHeight="1">
      <c r="A260" s="55"/>
      <c r="E260" s="55"/>
    </row>
    <row r="261" ht="14.25" customHeight="1">
      <c r="A261" s="55"/>
      <c r="E261" s="55"/>
    </row>
    <row r="262" ht="14.25" customHeight="1">
      <c r="A262" s="55"/>
      <c r="E262" s="55"/>
    </row>
    <row r="263" ht="14.25" customHeight="1">
      <c r="A263" s="55"/>
      <c r="E263" s="55"/>
    </row>
    <row r="264" ht="14.25" customHeight="1">
      <c r="A264" s="55"/>
      <c r="E264" s="55"/>
    </row>
    <row r="265" ht="14.25" customHeight="1">
      <c r="A265" s="55"/>
      <c r="E265" s="55"/>
    </row>
    <row r="266" ht="14.25" customHeight="1">
      <c r="A266" s="55"/>
      <c r="E266" s="55"/>
    </row>
    <row r="267" ht="14.25" customHeight="1">
      <c r="A267" s="55"/>
      <c r="E267" s="55"/>
    </row>
    <row r="268" ht="14.25" customHeight="1">
      <c r="A268" s="55"/>
      <c r="E268" s="55"/>
    </row>
    <row r="269" ht="14.25" customHeight="1">
      <c r="A269" s="55"/>
      <c r="E269" s="55"/>
    </row>
    <row r="270" ht="14.25" customHeight="1">
      <c r="A270" s="55"/>
      <c r="E270" s="55"/>
    </row>
    <row r="271" ht="14.25" customHeight="1">
      <c r="A271" s="55"/>
      <c r="E271" s="55"/>
    </row>
    <row r="272" ht="14.25" customHeight="1">
      <c r="A272" s="55"/>
      <c r="E272" s="55"/>
    </row>
    <row r="273" ht="14.25" customHeight="1">
      <c r="A273" s="55"/>
      <c r="E273" s="55"/>
    </row>
    <row r="274" ht="14.25" customHeight="1">
      <c r="A274" s="55"/>
      <c r="E274" s="55"/>
    </row>
    <row r="275" ht="14.25" customHeight="1">
      <c r="A275" s="55"/>
      <c r="E275" s="55"/>
    </row>
    <row r="276" ht="14.25" customHeight="1">
      <c r="A276" s="55"/>
      <c r="E276" s="55"/>
    </row>
    <row r="277" ht="14.25" customHeight="1">
      <c r="A277" s="55"/>
      <c r="E277" s="55"/>
    </row>
    <row r="278" ht="14.25" customHeight="1">
      <c r="A278" s="55"/>
      <c r="E278" s="55"/>
    </row>
    <row r="279" ht="14.25" customHeight="1">
      <c r="A279" s="55"/>
      <c r="E279" s="55"/>
    </row>
    <row r="280" ht="14.25" customHeight="1">
      <c r="A280" s="55"/>
      <c r="E280" s="55"/>
    </row>
    <row r="281" ht="14.25" customHeight="1">
      <c r="A281" s="55"/>
      <c r="E281" s="55"/>
    </row>
    <row r="282" ht="14.25" customHeight="1">
      <c r="A282" s="55"/>
      <c r="E282" s="55"/>
    </row>
    <row r="283" ht="14.25" customHeight="1">
      <c r="A283" s="55"/>
      <c r="E283" s="55"/>
    </row>
    <row r="284" ht="14.25" customHeight="1">
      <c r="A284" s="55"/>
      <c r="E284" s="55"/>
    </row>
    <row r="285" ht="14.25" customHeight="1">
      <c r="A285" s="55"/>
      <c r="E285" s="55"/>
    </row>
    <row r="286" ht="14.25" customHeight="1">
      <c r="A286" s="55"/>
      <c r="E286" s="55"/>
    </row>
    <row r="287" ht="14.25" customHeight="1">
      <c r="A287" s="55"/>
      <c r="E287" s="55"/>
    </row>
    <row r="288" ht="14.25" customHeight="1">
      <c r="A288" s="55"/>
      <c r="E288" s="55"/>
    </row>
    <row r="289" ht="14.25" customHeight="1">
      <c r="A289" s="55"/>
      <c r="E289" s="55"/>
    </row>
    <row r="290" ht="14.25" customHeight="1">
      <c r="A290" s="55"/>
      <c r="E290" s="55"/>
    </row>
    <row r="291" ht="14.25" customHeight="1">
      <c r="A291" s="55"/>
      <c r="E291" s="55"/>
    </row>
    <row r="292" ht="14.25" customHeight="1">
      <c r="A292" s="55"/>
      <c r="E292" s="55"/>
    </row>
    <row r="293" ht="14.25" customHeight="1">
      <c r="A293" s="55"/>
      <c r="E293" s="55"/>
    </row>
    <row r="294" ht="14.25" customHeight="1">
      <c r="A294" s="55"/>
      <c r="E294" s="55"/>
    </row>
    <row r="295" ht="14.25" customHeight="1">
      <c r="A295" s="55"/>
      <c r="E295" s="55"/>
    </row>
    <row r="296" ht="14.25" customHeight="1">
      <c r="A296" s="55"/>
      <c r="E296" s="55"/>
    </row>
    <row r="297" ht="14.25" customHeight="1">
      <c r="A297" s="55"/>
      <c r="E297" s="55"/>
    </row>
    <row r="298" ht="14.25" customHeight="1">
      <c r="A298" s="55"/>
      <c r="E298" s="55"/>
    </row>
    <row r="299" ht="14.25" customHeight="1">
      <c r="A299" s="55"/>
      <c r="E299" s="55"/>
    </row>
    <row r="300" ht="14.25" customHeight="1">
      <c r="A300" s="55"/>
      <c r="E300" s="55"/>
    </row>
    <row r="301" ht="14.25" customHeight="1">
      <c r="A301" s="55"/>
      <c r="E301" s="55"/>
    </row>
    <row r="302" ht="14.25" customHeight="1">
      <c r="A302" s="55"/>
      <c r="E302" s="55"/>
    </row>
    <row r="303" ht="14.25" customHeight="1">
      <c r="A303" s="55"/>
      <c r="E303" s="55"/>
    </row>
    <row r="304" ht="14.25" customHeight="1">
      <c r="A304" s="55"/>
      <c r="E304" s="55"/>
    </row>
    <row r="305" ht="14.25" customHeight="1">
      <c r="A305" s="55"/>
      <c r="E305" s="55"/>
    </row>
    <row r="306" ht="14.25" customHeight="1">
      <c r="A306" s="55"/>
      <c r="E306" s="55"/>
    </row>
    <row r="307" ht="14.25" customHeight="1">
      <c r="A307" s="55"/>
      <c r="E307" s="55"/>
    </row>
    <row r="308" ht="14.25" customHeight="1">
      <c r="A308" s="55"/>
      <c r="E308" s="55"/>
    </row>
    <row r="309" ht="14.25" customHeight="1">
      <c r="A309" s="55"/>
      <c r="E309" s="55"/>
    </row>
    <row r="310" ht="14.25" customHeight="1">
      <c r="A310" s="55"/>
      <c r="E310" s="55"/>
    </row>
    <row r="311" ht="14.25" customHeight="1">
      <c r="A311" s="55"/>
      <c r="E311" s="55"/>
    </row>
    <row r="312" ht="14.25" customHeight="1">
      <c r="A312" s="55"/>
      <c r="E312" s="55"/>
    </row>
    <row r="313" ht="14.25" customHeight="1">
      <c r="A313" s="55"/>
      <c r="E313" s="55"/>
    </row>
    <row r="314" ht="14.25" customHeight="1">
      <c r="A314" s="55"/>
      <c r="E314" s="55"/>
    </row>
    <row r="315" ht="14.25" customHeight="1">
      <c r="A315" s="55"/>
      <c r="E315" s="55"/>
    </row>
    <row r="316" ht="14.25" customHeight="1">
      <c r="A316" s="55"/>
      <c r="E316" s="55"/>
    </row>
    <row r="317" ht="14.25" customHeight="1">
      <c r="A317" s="55"/>
      <c r="E317" s="55"/>
    </row>
    <row r="318" ht="14.25" customHeight="1">
      <c r="A318" s="55"/>
      <c r="E318" s="55"/>
    </row>
    <row r="319" ht="14.25" customHeight="1">
      <c r="A319" s="55"/>
      <c r="E319" s="55"/>
    </row>
    <row r="320" ht="14.25" customHeight="1">
      <c r="A320" s="55"/>
      <c r="E320" s="55"/>
    </row>
    <row r="321" ht="14.25" customHeight="1">
      <c r="A321" s="55"/>
      <c r="E321" s="55"/>
    </row>
    <row r="322" ht="14.25" customHeight="1">
      <c r="A322" s="55"/>
      <c r="E322" s="55"/>
    </row>
    <row r="323" ht="14.25" customHeight="1">
      <c r="A323" s="55"/>
      <c r="E323" s="55"/>
    </row>
    <row r="324" ht="14.25" customHeight="1">
      <c r="A324" s="55"/>
      <c r="E324" s="55"/>
    </row>
    <row r="325" ht="14.25" customHeight="1">
      <c r="A325" s="55"/>
      <c r="E325" s="55"/>
    </row>
    <row r="326" ht="14.25" customHeight="1">
      <c r="A326" s="55"/>
      <c r="E326" s="55"/>
    </row>
    <row r="327" ht="14.25" customHeight="1">
      <c r="A327" s="55"/>
      <c r="E327" s="55"/>
    </row>
    <row r="328" ht="14.25" customHeight="1">
      <c r="A328" s="55"/>
      <c r="E328" s="55"/>
    </row>
    <row r="329" ht="14.25" customHeight="1">
      <c r="A329" s="55"/>
      <c r="E329" s="55"/>
    </row>
    <row r="330" ht="14.25" customHeight="1">
      <c r="A330" s="55"/>
      <c r="E330" s="55"/>
    </row>
    <row r="331" ht="14.25" customHeight="1">
      <c r="A331" s="55"/>
      <c r="E331" s="55"/>
    </row>
    <row r="332" ht="14.25" customHeight="1">
      <c r="A332" s="55"/>
      <c r="E332" s="55"/>
    </row>
    <row r="333" ht="14.25" customHeight="1">
      <c r="A333" s="55"/>
      <c r="E333" s="55"/>
    </row>
    <row r="334" ht="14.25" customHeight="1">
      <c r="A334" s="55"/>
      <c r="E334" s="55"/>
    </row>
    <row r="335" ht="14.25" customHeight="1">
      <c r="A335" s="55"/>
      <c r="E335" s="55"/>
    </row>
    <row r="336" ht="14.25" customHeight="1">
      <c r="A336" s="55"/>
      <c r="E336" s="55"/>
    </row>
    <row r="337" ht="14.25" customHeight="1">
      <c r="A337" s="55"/>
      <c r="E337" s="55"/>
    </row>
    <row r="338" ht="14.25" customHeight="1">
      <c r="A338" s="55"/>
      <c r="E338" s="55"/>
    </row>
    <row r="339" ht="14.25" customHeight="1">
      <c r="A339" s="55"/>
      <c r="E339" s="55"/>
    </row>
    <row r="340" ht="14.25" customHeight="1">
      <c r="A340" s="55"/>
      <c r="E340" s="55"/>
    </row>
    <row r="341" ht="14.25" customHeight="1">
      <c r="A341" s="55"/>
      <c r="E341" s="55"/>
    </row>
    <row r="342" ht="14.25" customHeight="1">
      <c r="A342" s="55"/>
      <c r="E342" s="55"/>
    </row>
    <row r="343" ht="14.25" customHeight="1">
      <c r="A343" s="55"/>
      <c r="E343" s="55"/>
    </row>
    <row r="344" ht="14.25" customHeight="1">
      <c r="A344" s="55"/>
      <c r="E344" s="55"/>
    </row>
    <row r="345" ht="14.25" customHeight="1">
      <c r="A345" s="55"/>
      <c r="E345" s="55"/>
    </row>
    <row r="346" ht="14.25" customHeight="1">
      <c r="A346" s="55"/>
      <c r="E346" s="55"/>
    </row>
    <row r="347" ht="14.25" customHeight="1">
      <c r="A347" s="55"/>
      <c r="E347" s="55"/>
    </row>
    <row r="348" ht="14.25" customHeight="1">
      <c r="A348" s="55"/>
      <c r="E348" s="55"/>
    </row>
    <row r="349" ht="14.25" customHeight="1">
      <c r="A349" s="55"/>
      <c r="E349" s="55"/>
    </row>
    <row r="350" ht="14.25" customHeight="1">
      <c r="A350" s="55"/>
      <c r="E350" s="55"/>
    </row>
    <row r="351" ht="14.25" customHeight="1">
      <c r="A351" s="55"/>
      <c r="E351" s="55"/>
    </row>
    <row r="352" ht="14.25" customHeight="1">
      <c r="A352" s="55"/>
      <c r="E352" s="55"/>
    </row>
    <row r="353" ht="14.25" customHeight="1">
      <c r="A353" s="55"/>
      <c r="E353" s="55"/>
    </row>
    <row r="354" ht="14.25" customHeight="1">
      <c r="A354" s="55"/>
      <c r="E354" s="55"/>
    </row>
    <row r="355" ht="14.25" customHeight="1">
      <c r="A355" s="55"/>
      <c r="E355" s="55"/>
    </row>
    <row r="356" ht="14.25" customHeight="1">
      <c r="A356" s="55"/>
      <c r="E356" s="55"/>
    </row>
    <row r="357" ht="14.25" customHeight="1">
      <c r="A357" s="55"/>
      <c r="E357" s="55"/>
    </row>
    <row r="358" ht="14.25" customHeight="1">
      <c r="A358" s="55"/>
      <c r="E358" s="55"/>
    </row>
    <row r="359" ht="14.25" customHeight="1">
      <c r="A359" s="55"/>
      <c r="E359" s="55"/>
    </row>
    <row r="360" ht="14.25" customHeight="1">
      <c r="A360" s="55"/>
      <c r="E360" s="55"/>
    </row>
    <row r="361" ht="14.25" customHeight="1">
      <c r="A361" s="55"/>
      <c r="E361" s="55"/>
    </row>
    <row r="362" ht="14.25" customHeight="1">
      <c r="A362" s="55"/>
      <c r="E362" s="55"/>
    </row>
    <row r="363" ht="14.25" customHeight="1">
      <c r="A363" s="55"/>
      <c r="E363" s="55"/>
    </row>
    <row r="364" ht="14.25" customHeight="1">
      <c r="A364" s="55"/>
      <c r="E364" s="55"/>
    </row>
    <row r="365" ht="14.25" customHeight="1">
      <c r="A365" s="55"/>
      <c r="E365" s="55"/>
    </row>
    <row r="366" ht="14.25" customHeight="1">
      <c r="A366" s="55"/>
      <c r="E366" s="55"/>
    </row>
    <row r="367" ht="14.25" customHeight="1">
      <c r="A367" s="55"/>
      <c r="E367" s="55"/>
    </row>
    <row r="368" ht="14.25" customHeight="1">
      <c r="A368" s="55"/>
      <c r="E368" s="55"/>
    </row>
    <row r="369" ht="14.25" customHeight="1">
      <c r="A369" s="55"/>
      <c r="E369" s="55"/>
    </row>
    <row r="370" ht="14.25" customHeight="1">
      <c r="A370" s="55"/>
      <c r="E370" s="55"/>
    </row>
    <row r="371" ht="14.25" customHeight="1">
      <c r="A371" s="55"/>
      <c r="E371" s="55"/>
    </row>
    <row r="372" ht="14.25" customHeight="1">
      <c r="A372" s="55"/>
      <c r="E372" s="55"/>
    </row>
    <row r="373" ht="14.25" customHeight="1">
      <c r="A373" s="55"/>
      <c r="E373" s="55"/>
    </row>
    <row r="374" ht="14.25" customHeight="1">
      <c r="A374" s="55"/>
      <c r="E374" s="55"/>
    </row>
    <row r="375" ht="14.25" customHeight="1">
      <c r="A375" s="55"/>
      <c r="E375" s="55"/>
    </row>
    <row r="376" ht="14.25" customHeight="1">
      <c r="A376" s="55"/>
      <c r="E376" s="55"/>
    </row>
    <row r="377" ht="14.25" customHeight="1">
      <c r="A377" s="55"/>
      <c r="E377" s="55"/>
    </row>
    <row r="378" ht="14.25" customHeight="1">
      <c r="A378" s="55"/>
      <c r="E378" s="55"/>
    </row>
    <row r="379" ht="14.25" customHeight="1">
      <c r="A379" s="55"/>
      <c r="E379" s="55"/>
    </row>
    <row r="380" ht="14.25" customHeight="1">
      <c r="A380" s="55"/>
      <c r="E380" s="55"/>
    </row>
    <row r="381" ht="14.25" customHeight="1">
      <c r="A381" s="55"/>
      <c r="E381" s="55"/>
    </row>
    <row r="382" ht="14.25" customHeight="1">
      <c r="A382" s="55"/>
      <c r="E382" s="55"/>
    </row>
    <row r="383" ht="14.25" customHeight="1">
      <c r="A383" s="55"/>
      <c r="E383" s="55"/>
    </row>
    <row r="384" ht="14.25" customHeight="1">
      <c r="A384" s="55"/>
      <c r="E384" s="55"/>
    </row>
    <row r="385" ht="14.25" customHeight="1">
      <c r="A385" s="55"/>
      <c r="E385" s="55"/>
    </row>
    <row r="386" ht="14.25" customHeight="1">
      <c r="A386" s="55"/>
      <c r="E386" s="55"/>
    </row>
    <row r="387" ht="14.25" customHeight="1">
      <c r="A387" s="55"/>
      <c r="E387" s="55"/>
    </row>
    <row r="388" ht="14.25" customHeight="1">
      <c r="A388" s="55"/>
      <c r="E388" s="55"/>
    </row>
    <row r="389" ht="14.25" customHeight="1">
      <c r="A389" s="55"/>
      <c r="E389" s="55"/>
    </row>
    <row r="390" ht="14.25" customHeight="1">
      <c r="A390" s="55"/>
      <c r="E390" s="55"/>
    </row>
    <row r="391" ht="14.25" customHeight="1">
      <c r="A391" s="55"/>
      <c r="E391" s="55"/>
    </row>
    <row r="392" ht="14.25" customHeight="1">
      <c r="A392" s="55"/>
      <c r="E392" s="55"/>
    </row>
    <row r="393" ht="14.25" customHeight="1">
      <c r="A393" s="55"/>
      <c r="E393" s="55"/>
    </row>
    <row r="394" ht="14.25" customHeight="1">
      <c r="A394" s="55"/>
      <c r="E394" s="55"/>
    </row>
    <row r="395" ht="14.25" customHeight="1">
      <c r="A395" s="55"/>
      <c r="E395" s="55"/>
    </row>
    <row r="396" ht="14.25" customHeight="1">
      <c r="A396" s="55"/>
      <c r="E396" s="55"/>
    </row>
    <row r="397" ht="14.25" customHeight="1">
      <c r="A397" s="55"/>
      <c r="E397" s="55"/>
    </row>
    <row r="398" ht="14.25" customHeight="1">
      <c r="A398" s="55"/>
      <c r="E398" s="55"/>
    </row>
    <row r="399" ht="14.25" customHeight="1">
      <c r="A399" s="55"/>
      <c r="E399" s="55"/>
    </row>
    <row r="400" ht="14.25" customHeight="1">
      <c r="A400" s="55"/>
      <c r="E400" s="55"/>
    </row>
    <row r="401" ht="14.25" customHeight="1">
      <c r="A401" s="55"/>
      <c r="E401" s="55"/>
    </row>
    <row r="402" ht="14.25" customHeight="1">
      <c r="A402" s="55"/>
      <c r="E402" s="55"/>
    </row>
    <row r="403" ht="14.25" customHeight="1">
      <c r="A403" s="55"/>
      <c r="E403" s="55"/>
    </row>
    <row r="404" ht="14.25" customHeight="1">
      <c r="A404" s="55"/>
      <c r="E404" s="55"/>
    </row>
    <row r="405" ht="14.25" customHeight="1">
      <c r="A405" s="55"/>
      <c r="E405" s="55"/>
    </row>
    <row r="406" ht="14.25" customHeight="1">
      <c r="A406" s="55"/>
      <c r="E406" s="55"/>
    </row>
    <row r="407" ht="14.25" customHeight="1">
      <c r="A407" s="55"/>
      <c r="E407" s="55"/>
    </row>
    <row r="408" ht="14.25" customHeight="1">
      <c r="A408" s="55"/>
      <c r="E408" s="55"/>
    </row>
    <row r="409" ht="14.25" customHeight="1">
      <c r="A409" s="55"/>
      <c r="E409" s="55"/>
    </row>
    <row r="410" ht="14.25" customHeight="1">
      <c r="A410" s="55"/>
      <c r="E410" s="55"/>
    </row>
    <row r="411" ht="14.25" customHeight="1">
      <c r="A411" s="55"/>
      <c r="E411" s="55"/>
    </row>
    <row r="412" ht="14.25" customHeight="1">
      <c r="A412" s="55"/>
      <c r="E412" s="55"/>
    </row>
    <row r="413" ht="14.25" customHeight="1">
      <c r="A413" s="55"/>
      <c r="E413" s="55"/>
    </row>
    <row r="414" ht="14.25" customHeight="1">
      <c r="A414" s="55"/>
      <c r="E414" s="55"/>
    </row>
    <row r="415" ht="14.25" customHeight="1">
      <c r="A415" s="55"/>
      <c r="E415" s="55"/>
    </row>
    <row r="416" ht="14.25" customHeight="1">
      <c r="A416" s="55"/>
      <c r="E416" s="55"/>
    </row>
    <row r="417" ht="14.25" customHeight="1">
      <c r="A417" s="55"/>
      <c r="E417" s="55"/>
    </row>
    <row r="418" ht="14.25" customHeight="1">
      <c r="A418" s="55"/>
      <c r="E418" s="55"/>
    </row>
    <row r="419" ht="14.25" customHeight="1">
      <c r="A419" s="55"/>
      <c r="E419" s="55"/>
    </row>
    <row r="420" ht="14.25" customHeight="1">
      <c r="A420" s="55"/>
      <c r="E420" s="55"/>
    </row>
    <row r="421" ht="14.25" customHeight="1">
      <c r="A421" s="55"/>
      <c r="E421" s="55"/>
    </row>
    <row r="422" ht="14.25" customHeight="1">
      <c r="A422" s="55"/>
      <c r="E422" s="55"/>
    </row>
    <row r="423" ht="14.25" customHeight="1">
      <c r="A423" s="55"/>
      <c r="E423" s="55"/>
    </row>
    <row r="424" ht="14.25" customHeight="1">
      <c r="A424" s="55"/>
      <c r="E424" s="55"/>
    </row>
    <row r="425" ht="14.25" customHeight="1">
      <c r="A425" s="55"/>
      <c r="E425" s="55"/>
    </row>
    <row r="426" ht="14.25" customHeight="1">
      <c r="A426" s="55"/>
      <c r="E426" s="55"/>
    </row>
    <row r="427" ht="14.25" customHeight="1">
      <c r="A427" s="55"/>
      <c r="E427" s="55"/>
    </row>
    <row r="428" ht="14.25" customHeight="1">
      <c r="A428" s="55"/>
      <c r="E428" s="55"/>
    </row>
    <row r="429" ht="14.25" customHeight="1">
      <c r="A429" s="55"/>
      <c r="E429" s="55"/>
    </row>
    <row r="430" ht="14.25" customHeight="1">
      <c r="A430" s="55"/>
      <c r="E430" s="55"/>
    </row>
    <row r="431" ht="14.25" customHeight="1">
      <c r="A431" s="55"/>
      <c r="E431" s="55"/>
    </row>
    <row r="432" ht="14.25" customHeight="1">
      <c r="A432" s="55"/>
      <c r="E432" s="55"/>
    </row>
    <row r="433" ht="14.25" customHeight="1">
      <c r="A433" s="55"/>
      <c r="E433" s="55"/>
    </row>
    <row r="434" ht="14.25" customHeight="1">
      <c r="A434" s="55"/>
      <c r="E434" s="55"/>
    </row>
    <row r="435" ht="14.25" customHeight="1">
      <c r="A435" s="55"/>
      <c r="E435" s="55"/>
    </row>
    <row r="436" ht="14.25" customHeight="1">
      <c r="A436" s="55"/>
      <c r="E436" s="55"/>
    </row>
    <row r="437" ht="14.25" customHeight="1">
      <c r="A437" s="55"/>
      <c r="E437" s="55"/>
    </row>
    <row r="438" ht="14.25" customHeight="1">
      <c r="A438" s="55"/>
      <c r="E438" s="55"/>
    </row>
    <row r="439" ht="14.25" customHeight="1">
      <c r="A439" s="55"/>
      <c r="E439" s="55"/>
    </row>
    <row r="440" ht="14.25" customHeight="1">
      <c r="A440" s="55"/>
      <c r="E440" s="55"/>
    </row>
    <row r="441" ht="14.25" customHeight="1">
      <c r="A441" s="55"/>
      <c r="E441" s="55"/>
    </row>
    <row r="442" ht="14.25" customHeight="1">
      <c r="A442" s="55"/>
      <c r="E442" s="55"/>
    </row>
    <row r="443" ht="14.25" customHeight="1">
      <c r="A443" s="55"/>
      <c r="E443" s="55"/>
    </row>
    <row r="444" ht="14.25" customHeight="1">
      <c r="A444" s="55"/>
      <c r="E444" s="55"/>
    </row>
    <row r="445" ht="14.25" customHeight="1">
      <c r="A445" s="55"/>
      <c r="E445" s="55"/>
    </row>
    <row r="446" ht="14.25" customHeight="1">
      <c r="A446" s="55"/>
      <c r="E446" s="55"/>
    </row>
    <row r="447" ht="14.25" customHeight="1">
      <c r="A447" s="55"/>
      <c r="E447" s="55"/>
    </row>
    <row r="448" ht="14.25" customHeight="1">
      <c r="A448" s="55"/>
      <c r="E448" s="55"/>
    </row>
    <row r="449" ht="14.25" customHeight="1">
      <c r="A449" s="55"/>
      <c r="E449" s="55"/>
    </row>
    <row r="450" ht="14.25" customHeight="1">
      <c r="A450" s="55"/>
      <c r="E450" s="55"/>
    </row>
    <row r="451" ht="14.25" customHeight="1">
      <c r="A451" s="55"/>
      <c r="E451" s="55"/>
    </row>
    <row r="452" ht="14.25" customHeight="1">
      <c r="A452" s="55"/>
      <c r="E452" s="55"/>
    </row>
    <row r="453" ht="14.25" customHeight="1">
      <c r="A453" s="55"/>
      <c r="E453" s="55"/>
    </row>
    <row r="454" ht="14.25" customHeight="1">
      <c r="A454" s="55"/>
      <c r="E454" s="55"/>
    </row>
    <row r="455" ht="14.25" customHeight="1">
      <c r="A455" s="55"/>
      <c r="E455" s="55"/>
    </row>
    <row r="456" ht="14.25" customHeight="1">
      <c r="A456" s="55"/>
      <c r="E456" s="55"/>
    </row>
    <row r="457" ht="14.25" customHeight="1">
      <c r="A457" s="55"/>
      <c r="E457" s="55"/>
    </row>
    <row r="458" ht="14.25" customHeight="1">
      <c r="A458" s="55"/>
      <c r="E458" s="55"/>
    </row>
    <row r="459" ht="14.25" customHeight="1">
      <c r="A459" s="55"/>
      <c r="E459" s="55"/>
    </row>
    <row r="460" ht="14.25" customHeight="1">
      <c r="A460" s="55"/>
      <c r="E460" s="55"/>
    </row>
    <row r="461" ht="14.25" customHeight="1">
      <c r="A461" s="55"/>
      <c r="E461" s="55"/>
    </row>
    <row r="462" ht="14.25" customHeight="1">
      <c r="A462" s="55"/>
      <c r="E462" s="55"/>
    </row>
    <row r="463" ht="14.25" customHeight="1">
      <c r="A463" s="55"/>
      <c r="E463" s="55"/>
    </row>
    <row r="464" ht="14.25" customHeight="1">
      <c r="A464" s="55"/>
      <c r="E464" s="55"/>
    </row>
    <row r="465" ht="14.25" customHeight="1">
      <c r="A465" s="55"/>
      <c r="E465" s="55"/>
    </row>
    <row r="466" ht="14.25" customHeight="1">
      <c r="A466" s="55"/>
      <c r="E466" s="55"/>
    </row>
    <row r="467" ht="14.25" customHeight="1">
      <c r="A467" s="55"/>
      <c r="E467" s="55"/>
    </row>
    <row r="468" ht="14.25" customHeight="1">
      <c r="A468" s="55"/>
      <c r="E468" s="55"/>
    </row>
    <row r="469" ht="14.25" customHeight="1">
      <c r="A469" s="55"/>
      <c r="E469" s="55"/>
    </row>
    <row r="470" ht="14.25" customHeight="1">
      <c r="A470" s="55"/>
      <c r="E470" s="55"/>
    </row>
    <row r="471" ht="14.25" customHeight="1">
      <c r="A471" s="55"/>
      <c r="E471" s="55"/>
    </row>
    <row r="472" ht="14.25" customHeight="1">
      <c r="A472" s="55"/>
      <c r="E472" s="55"/>
    </row>
    <row r="473" ht="14.25" customHeight="1">
      <c r="A473" s="55"/>
      <c r="E473" s="55"/>
    </row>
    <row r="474" ht="14.25" customHeight="1">
      <c r="A474" s="55"/>
      <c r="E474" s="55"/>
    </row>
    <row r="475" ht="14.25" customHeight="1">
      <c r="A475" s="55"/>
      <c r="E475" s="55"/>
    </row>
    <row r="476" ht="14.25" customHeight="1">
      <c r="A476" s="55"/>
      <c r="E476" s="55"/>
    </row>
    <row r="477" ht="14.25" customHeight="1">
      <c r="A477" s="55"/>
      <c r="E477" s="55"/>
    </row>
    <row r="478" ht="14.25" customHeight="1">
      <c r="A478" s="55"/>
      <c r="E478" s="55"/>
    </row>
    <row r="479" ht="14.25" customHeight="1">
      <c r="A479" s="55"/>
      <c r="E479" s="55"/>
    </row>
    <row r="480" ht="14.25" customHeight="1">
      <c r="A480" s="55"/>
      <c r="E480" s="55"/>
    </row>
    <row r="481" ht="14.25" customHeight="1">
      <c r="A481" s="55"/>
      <c r="E481" s="55"/>
    </row>
    <row r="482" ht="14.25" customHeight="1">
      <c r="A482" s="55"/>
      <c r="E482" s="55"/>
    </row>
    <row r="483" ht="14.25" customHeight="1">
      <c r="A483" s="55"/>
      <c r="E483" s="55"/>
    </row>
    <row r="484" ht="14.25" customHeight="1">
      <c r="A484" s="55"/>
      <c r="E484" s="55"/>
    </row>
    <row r="485" ht="14.25" customHeight="1">
      <c r="A485" s="55"/>
      <c r="E485" s="55"/>
    </row>
    <row r="486" ht="14.25" customHeight="1">
      <c r="A486" s="55"/>
      <c r="E486" s="55"/>
    </row>
    <row r="487" ht="14.25" customHeight="1">
      <c r="A487" s="55"/>
      <c r="E487" s="55"/>
    </row>
    <row r="488" ht="14.25" customHeight="1">
      <c r="A488" s="55"/>
      <c r="E488" s="55"/>
    </row>
    <row r="489" ht="14.25" customHeight="1">
      <c r="A489" s="55"/>
      <c r="E489" s="55"/>
    </row>
    <row r="490" ht="14.25" customHeight="1">
      <c r="A490" s="55"/>
      <c r="E490" s="55"/>
    </row>
    <row r="491" ht="14.25" customHeight="1">
      <c r="A491" s="55"/>
      <c r="E491" s="55"/>
    </row>
    <row r="492" ht="14.25" customHeight="1">
      <c r="A492" s="55"/>
      <c r="E492" s="55"/>
    </row>
    <row r="493" ht="14.25" customHeight="1">
      <c r="A493" s="55"/>
      <c r="E493" s="55"/>
    </row>
    <row r="494" ht="14.25" customHeight="1">
      <c r="A494" s="55"/>
      <c r="E494" s="55"/>
    </row>
    <row r="495" ht="14.25" customHeight="1">
      <c r="A495" s="55"/>
      <c r="E495" s="55"/>
    </row>
    <row r="496" ht="14.25" customHeight="1">
      <c r="A496" s="55"/>
      <c r="E496" s="55"/>
    </row>
    <row r="497" ht="14.25" customHeight="1">
      <c r="A497" s="55"/>
      <c r="E497" s="55"/>
    </row>
    <row r="498" ht="14.25" customHeight="1">
      <c r="A498" s="55"/>
      <c r="E498" s="55"/>
    </row>
    <row r="499" ht="14.25" customHeight="1">
      <c r="A499" s="55"/>
      <c r="E499" s="55"/>
    </row>
    <row r="500" ht="14.25" customHeight="1">
      <c r="A500" s="55"/>
      <c r="E500" s="55"/>
    </row>
    <row r="501" ht="14.25" customHeight="1">
      <c r="A501" s="55"/>
      <c r="E501" s="55"/>
    </row>
    <row r="502" ht="14.25" customHeight="1">
      <c r="A502" s="55"/>
      <c r="E502" s="55"/>
    </row>
    <row r="503" ht="14.25" customHeight="1">
      <c r="A503" s="55"/>
      <c r="E503" s="55"/>
    </row>
    <row r="504" ht="14.25" customHeight="1">
      <c r="A504" s="55"/>
      <c r="E504" s="55"/>
    </row>
    <row r="505" ht="14.25" customHeight="1">
      <c r="A505" s="55"/>
      <c r="E505" s="55"/>
    </row>
    <row r="506" ht="14.25" customHeight="1">
      <c r="A506" s="55"/>
      <c r="E506" s="55"/>
    </row>
    <row r="507" ht="14.25" customHeight="1">
      <c r="A507" s="55"/>
      <c r="E507" s="55"/>
    </row>
    <row r="508" ht="14.25" customHeight="1">
      <c r="A508" s="55"/>
      <c r="E508" s="55"/>
    </row>
    <row r="509" ht="14.25" customHeight="1">
      <c r="A509" s="55"/>
      <c r="E509" s="55"/>
    </row>
    <row r="510" ht="14.25" customHeight="1">
      <c r="A510" s="55"/>
      <c r="E510" s="55"/>
    </row>
    <row r="511" ht="14.25" customHeight="1">
      <c r="A511" s="55"/>
      <c r="E511" s="55"/>
    </row>
    <row r="512" ht="14.25" customHeight="1">
      <c r="A512" s="55"/>
      <c r="E512" s="55"/>
    </row>
    <row r="513" ht="14.25" customHeight="1">
      <c r="A513" s="55"/>
      <c r="E513" s="55"/>
    </row>
    <row r="514" ht="14.25" customHeight="1">
      <c r="A514" s="55"/>
      <c r="E514" s="55"/>
    </row>
    <row r="515" ht="14.25" customHeight="1">
      <c r="A515" s="55"/>
      <c r="E515" s="55"/>
    </row>
    <row r="516" ht="14.25" customHeight="1">
      <c r="A516" s="55"/>
      <c r="E516" s="55"/>
    </row>
    <row r="517" ht="14.25" customHeight="1">
      <c r="A517" s="55"/>
      <c r="E517" s="55"/>
    </row>
    <row r="518" ht="14.25" customHeight="1">
      <c r="A518" s="55"/>
      <c r="E518" s="55"/>
    </row>
    <row r="519" ht="14.25" customHeight="1">
      <c r="A519" s="55"/>
      <c r="E519" s="55"/>
    </row>
    <row r="520" ht="14.25" customHeight="1">
      <c r="A520" s="55"/>
      <c r="E520" s="55"/>
    </row>
    <row r="521" ht="14.25" customHeight="1">
      <c r="A521" s="55"/>
      <c r="E521" s="55"/>
    </row>
    <row r="522" ht="14.25" customHeight="1">
      <c r="A522" s="55"/>
      <c r="E522" s="55"/>
    </row>
    <row r="523" ht="14.25" customHeight="1">
      <c r="A523" s="55"/>
      <c r="E523" s="55"/>
    </row>
    <row r="524" ht="14.25" customHeight="1">
      <c r="A524" s="55"/>
      <c r="E524" s="55"/>
    </row>
    <row r="525" ht="14.25" customHeight="1">
      <c r="A525" s="55"/>
      <c r="E525" s="55"/>
    </row>
    <row r="526" ht="14.25" customHeight="1">
      <c r="A526" s="55"/>
      <c r="E526" s="55"/>
    </row>
    <row r="527" ht="14.25" customHeight="1">
      <c r="A527" s="55"/>
      <c r="E527" s="55"/>
    </row>
    <row r="528" ht="14.25" customHeight="1">
      <c r="A528" s="55"/>
      <c r="E528" s="55"/>
    </row>
    <row r="529" ht="14.25" customHeight="1">
      <c r="A529" s="55"/>
      <c r="E529" s="55"/>
    </row>
    <row r="530" ht="14.25" customHeight="1">
      <c r="A530" s="55"/>
      <c r="E530" s="55"/>
    </row>
    <row r="531" ht="14.25" customHeight="1">
      <c r="A531" s="55"/>
      <c r="E531" s="55"/>
    </row>
    <row r="532" ht="14.25" customHeight="1">
      <c r="A532" s="55"/>
      <c r="E532" s="55"/>
    </row>
    <row r="533" ht="14.25" customHeight="1">
      <c r="A533" s="55"/>
      <c r="E533" s="55"/>
    </row>
    <row r="534" ht="14.25" customHeight="1">
      <c r="A534" s="55"/>
      <c r="E534" s="55"/>
    </row>
    <row r="535" ht="14.25" customHeight="1">
      <c r="A535" s="55"/>
      <c r="E535" s="55"/>
    </row>
    <row r="536" ht="14.25" customHeight="1">
      <c r="A536" s="55"/>
      <c r="E536" s="55"/>
    </row>
    <row r="537" ht="14.25" customHeight="1">
      <c r="A537" s="55"/>
      <c r="E537" s="55"/>
    </row>
    <row r="538" ht="14.25" customHeight="1">
      <c r="A538" s="55"/>
      <c r="E538" s="55"/>
    </row>
    <row r="539" ht="14.25" customHeight="1">
      <c r="A539" s="55"/>
      <c r="E539" s="55"/>
    </row>
    <row r="540" ht="14.25" customHeight="1">
      <c r="A540" s="55"/>
      <c r="E540" s="55"/>
    </row>
    <row r="541" ht="14.25" customHeight="1">
      <c r="A541" s="55"/>
      <c r="E541" s="55"/>
    </row>
    <row r="542" ht="14.25" customHeight="1">
      <c r="A542" s="55"/>
      <c r="E542" s="55"/>
    </row>
    <row r="543" ht="14.25" customHeight="1">
      <c r="A543" s="55"/>
      <c r="E543" s="55"/>
    </row>
    <row r="544" ht="14.25" customHeight="1">
      <c r="A544" s="55"/>
      <c r="E544" s="55"/>
    </row>
    <row r="545" ht="14.25" customHeight="1">
      <c r="A545" s="55"/>
      <c r="E545" s="55"/>
    </row>
    <row r="546" ht="14.25" customHeight="1">
      <c r="A546" s="55"/>
      <c r="E546" s="55"/>
    </row>
    <row r="547" ht="14.25" customHeight="1">
      <c r="A547" s="55"/>
      <c r="E547" s="55"/>
    </row>
    <row r="548" ht="14.25" customHeight="1">
      <c r="A548" s="55"/>
      <c r="E548" s="55"/>
    </row>
    <row r="549" ht="14.25" customHeight="1">
      <c r="A549" s="55"/>
      <c r="E549" s="55"/>
    </row>
    <row r="550" ht="14.25" customHeight="1">
      <c r="A550" s="55"/>
      <c r="E550" s="55"/>
    </row>
    <row r="551" ht="14.25" customHeight="1">
      <c r="A551" s="55"/>
      <c r="E551" s="55"/>
    </row>
    <row r="552" ht="14.25" customHeight="1">
      <c r="A552" s="55"/>
      <c r="E552" s="55"/>
    </row>
    <row r="553" ht="14.25" customHeight="1">
      <c r="A553" s="55"/>
      <c r="E553" s="55"/>
    </row>
    <row r="554" ht="14.25" customHeight="1">
      <c r="A554" s="55"/>
      <c r="E554" s="55"/>
    </row>
    <row r="555" ht="14.25" customHeight="1">
      <c r="A555" s="55"/>
      <c r="E555" s="55"/>
    </row>
    <row r="556" ht="14.25" customHeight="1">
      <c r="A556" s="55"/>
      <c r="E556" s="55"/>
    </row>
    <row r="557" ht="14.25" customHeight="1">
      <c r="A557" s="55"/>
      <c r="E557" s="55"/>
    </row>
    <row r="558" ht="14.25" customHeight="1">
      <c r="A558" s="55"/>
      <c r="E558" s="55"/>
    </row>
    <row r="559" ht="14.25" customHeight="1">
      <c r="A559" s="55"/>
      <c r="E559" s="55"/>
    </row>
    <row r="560" ht="14.25" customHeight="1">
      <c r="A560" s="55"/>
      <c r="E560" s="55"/>
    </row>
    <row r="561" ht="14.25" customHeight="1">
      <c r="A561" s="55"/>
      <c r="E561" s="55"/>
    </row>
    <row r="562" ht="14.25" customHeight="1">
      <c r="A562" s="55"/>
      <c r="E562" s="55"/>
    </row>
    <row r="563" ht="14.25" customHeight="1">
      <c r="A563" s="55"/>
      <c r="E563" s="55"/>
    </row>
    <row r="564" ht="14.25" customHeight="1">
      <c r="A564" s="55"/>
      <c r="E564" s="55"/>
    </row>
    <row r="565" ht="14.25" customHeight="1">
      <c r="A565" s="55"/>
      <c r="E565" s="55"/>
    </row>
    <row r="566" ht="14.25" customHeight="1">
      <c r="A566" s="55"/>
      <c r="E566" s="55"/>
    </row>
    <row r="567" ht="14.25" customHeight="1">
      <c r="A567" s="55"/>
      <c r="E567" s="55"/>
    </row>
    <row r="568" ht="14.25" customHeight="1">
      <c r="A568" s="55"/>
      <c r="E568" s="55"/>
    </row>
    <row r="569" ht="14.25" customHeight="1">
      <c r="A569" s="55"/>
      <c r="E569" s="55"/>
    </row>
    <row r="570" ht="14.25" customHeight="1">
      <c r="A570" s="55"/>
      <c r="E570" s="55"/>
    </row>
    <row r="571" ht="14.25" customHeight="1">
      <c r="A571" s="55"/>
      <c r="E571" s="55"/>
    </row>
    <row r="572" ht="14.25" customHeight="1">
      <c r="A572" s="55"/>
      <c r="E572" s="55"/>
    </row>
    <row r="573" ht="14.25" customHeight="1">
      <c r="A573" s="55"/>
      <c r="E573" s="55"/>
    </row>
    <row r="574" ht="14.25" customHeight="1">
      <c r="A574" s="55"/>
      <c r="E574" s="55"/>
    </row>
    <row r="575" ht="14.25" customHeight="1">
      <c r="A575" s="55"/>
      <c r="E575" s="55"/>
    </row>
    <row r="576" ht="14.25" customHeight="1">
      <c r="A576" s="55"/>
      <c r="E576" s="55"/>
    </row>
    <row r="577" ht="14.25" customHeight="1">
      <c r="A577" s="55"/>
      <c r="E577" s="55"/>
    </row>
    <row r="578" ht="14.25" customHeight="1">
      <c r="A578" s="55"/>
      <c r="E578" s="55"/>
    </row>
    <row r="579" ht="14.25" customHeight="1">
      <c r="A579" s="55"/>
      <c r="E579" s="55"/>
    </row>
    <row r="580" ht="14.25" customHeight="1">
      <c r="A580" s="55"/>
      <c r="E580" s="55"/>
    </row>
    <row r="581" ht="14.25" customHeight="1">
      <c r="A581" s="55"/>
      <c r="E581" s="55"/>
    </row>
    <row r="582" ht="14.25" customHeight="1">
      <c r="A582" s="55"/>
      <c r="E582" s="55"/>
    </row>
    <row r="583" ht="14.25" customHeight="1">
      <c r="A583" s="55"/>
      <c r="E583" s="55"/>
    </row>
    <row r="584" ht="14.25" customHeight="1">
      <c r="A584" s="55"/>
      <c r="E584" s="55"/>
    </row>
    <row r="585" ht="14.25" customHeight="1">
      <c r="A585" s="55"/>
      <c r="E585" s="55"/>
    </row>
    <row r="586" ht="14.25" customHeight="1">
      <c r="A586" s="55"/>
      <c r="E586" s="55"/>
    </row>
    <row r="587" ht="14.25" customHeight="1">
      <c r="A587" s="55"/>
      <c r="E587" s="55"/>
    </row>
    <row r="588" ht="14.25" customHeight="1">
      <c r="A588" s="55"/>
      <c r="E588" s="55"/>
    </row>
    <row r="589" ht="14.25" customHeight="1">
      <c r="A589" s="55"/>
      <c r="E589" s="55"/>
    </row>
    <row r="590" ht="14.25" customHeight="1">
      <c r="A590" s="55"/>
      <c r="E590" s="55"/>
    </row>
    <row r="591" ht="14.25" customHeight="1">
      <c r="A591" s="55"/>
      <c r="E591" s="55"/>
    </row>
    <row r="592" ht="14.25" customHeight="1">
      <c r="A592" s="55"/>
      <c r="E592" s="55"/>
    </row>
    <row r="593" ht="14.25" customHeight="1">
      <c r="A593" s="55"/>
      <c r="E593" s="55"/>
    </row>
    <row r="594" ht="14.25" customHeight="1">
      <c r="A594" s="55"/>
      <c r="E594" s="55"/>
    </row>
    <row r="595" ht="14.25" customHeight="1">
      <c r="A595" s="55"/>
      <c r="E595" s="55"/>
    </row>
    <row r="596" ht="14.25" customHeight="1">
      <c r="A596" s="55"/>
      <c r="E596" s="55"/>
    </row>
    <row r="597" ht="14.25" customHeight="1">
      <c r="A597" s="55"/>
      <c r="E597" s="55"/>
    </row>
    <row r="598" ht="14.25" customHeight="1">
      <c r="A598" s="55"/>
      <c r="E598" s="55"/>
    </row>
    <row r="599" ht="14.25" customHeight="1">
      <c r="A599" s="55"/>
      <c r="E599" s="55"/>
    </row>
    <row r="600" ht="14.25" customHeight="1">
      <c r="A600" s="55"/>
      <c r="E600" s="55"/>
    </row>
    <row r="601" ht="14.25" customHeight="1">
      <c r="A601" s="55"/>
      <c r="E601" s="55"/>
    </row>
    <row r="602" ht="14.25" customHeight="1">
      <c r="A602" s="55"/>
      <c r="E602" s="55"/>
    </row>
    <row r="603" ht="14.25" customHeight="1">
      <c r="A603" s="55"/>
      <c r="E603" s="55"/>
    </row>
    <row r="604" ht="14.25" customHeight="1">
      <c r="A604" s="55"/>
      <c r="E604" s="55"/>
    </row>
    <row r="605" ht="14.25" customHeight="1">
      <c r="A605" s="55"/>
      <c r="E605" s="55"/>
    </row>
    <row r="606" ht="14.25" customHeight="1">
      <c r="A606" s="55"/>
      <c r="E606" s="55"/>
    </row>
    <row r="607" ht="14.25" customHeight="1">
      <c r="A607" s="55"/>
      <c r="E607" s="55"/>
    </row>
    <row r="608" ht="14.25" customHeight="1">
      <c r="A608" s="55"/>
      <c r="E608" s="55"/>
    </row>
    <row r="609" ht="14.25" customHeight="1">
      <c r="A609" s="55"/>
      <c r="E609" s="55"/>
    </row>
    <row r="610" ht="14.25" customHeight="1">
      <c r="A610" s="55"/>
      <c r="E610" s="55"/>
    </row>
    <row r="611" ht="14.25" customHeight="1">
      <c r="A611" s="55"/>
      <c r="E611" s="55"/>
    </row>
    <row r="612" ht="14.25" customHeight="1">
      <c r="A612" s="55"/>
      <c r="E612" s="55"/>
    </row>
    <row r="613" ht="14.25" customHeight="1">
      <c r="A613" s="55"/>
      <c r="E613" s="55"/>
    </row>
    <row r="614" ht="14.25" customHeight="1">
      <c r="A614" s="55"/>
      <c r="E614" s="55"/>
    </row>
    <row r="615" ht="14.25" customHeight="1">
      <c r="A615" s="55"/>
      <c r="E615" s="55"/>
    </row>
    <row r="616" ht="14.25" customHeight="1">
      <c r="A616" s="55"/>
      <c r="E616" s="55"/>
    </row>
    <row r="617" ht="14.25" customHeight="1">
      <c r="A617" s="55"/>
      <c r="E617" s="55"/>
    </row>
    <row r="618" ht="14.25" customHeight="1">
      <c r="A618" s="55"/>
      <c r="E618" s="55"/>
    </row>
    <row r="619" ht="14.25" customHeight="1">
      <c r="A619" s="55"/>
      <c r="E619" s="55"/>
    </row>
    <row r="620" ht="14.25" customHeight="1">
      <c r="A620" s="55"/>
      <c r="E620" s="55"/>
    </row>
    <row r="621" ht="14.25" customHeight="1">
      <c r="A621" s="55"/>
      <c r="E621" s="55"/>
    </row>
    <row r="622" ht="14.25" customHeight="1">
      <c r="A622" s="55"/>
      <c r="E622" s="55"/>
    </row>
    <row r="623" ht="14.25" customHeight="1">
      <c r="A623" s="55"/>
      <c r="E623" s="55"/>
    </row>
    <row r="624" ht="14.25" customHeight="1">
      <c r="A624" s="55"/>
      <c r="E624" s="55"/>
    </row>
    <row r="625" ht="14.25" customHeight="1">
      <c r="A625" s="55"/>
      <c r="E625" s="55"/>
    </row>
    <row r="626" ht="14.25" customHeight="1">
      <c r="A626" s="55"/>
      <c r="E626" s="55"/>
    </row>
    <row r="627" ht="14.25" customHeight="1">
      <c r="A627" s="55"/>
      <c r="E627" s="55"/>
    </row>
    <row r="628" ht="14.25" customHeight="1">
      <c r="A628" s="55"/>
      <c r="E628" s="55"/>
    </row>
    <row r="629" ht="14.25" customHeight="1">
      <c r="A629" s="55"/>
      <c r="E629" s="55"/>
    </row>
    <row r="630" ht="14.25" customHeight="1">
      <c r="A630" s="55"/>
      <c r="E630" s="55"/>
    </row>
    <row r="631" ht="14.25" customHeight="1">
      <c r="A631" s="55"/>
      <c r="E631" s="55"/>
    </row>
    <row r="632" ht="14.25" customHeight="1">
      <c r="A632" s="55"/>
      <c r="E632" s="55"/>
    </row>
    <row r="633" ht="14.25" customHeight="1">
      <c r="A633" s="55"/>
      <c r="E633" s="55"/>
    </row>
    <row r="634" ht="14.25" customHeight="1">
      <c r="A634" s="55"/>
      <c r="E634" s="55"/>
    </row>
    <row r="635" ht="14.25" customHeight="1">
      <c r="A635" s="55"/>
      <c r="E635" s="55"/>
    </row>
    <row r="636" ht="14.25" customHeight="1">
      <c r="A636" s="55"/>
      <c r="E636" s="55"/>
    </row>
    <row r="637" ht="14.25" customHeight="1">
      <c r="A637" s="55"/>
      <c r="E637" s="55"/>
    </row>
    <row r="638" ht="14.25" customHeight="1">
      <c r="A638" s="55"/>
      <c r="E638" s="55"/>
    </row>
    <row r="639" ht="14.25" customHeight="1">
      <c r="A639" s="55"/>
      <c r="E639" s="55"/>
    </row>
    <row r="640" ht="14.25" customHeight="1">
      <c r="A640" s="55"/>
      <c r="E640" s="55"/>
    </row>
    <row r="641" ht="14.25" customHeight="1">
      <c r="A641" s="55"/>
      <c r="E641" s="55"/>
    </row>
    <row r="642" ht="14.25" customHeight="1">
      <c r="A642" s="55"/>
      <c r="E642" s="55"/>
    </row>
    <row r="643" ht="14.25" customHeight="1">
      <c r="A643" s="55"/>
      <c r="E643" s="55"/>
    </row>
    <row r="644" ht="14.25" customHeight="1">
      <c r="A644" s="55"/>
      <c r="E644" s="55"/>
    </row>
    <row r="645" ht="14.25" customHeight="1">
      <c r="A645" s="55"/>
      <c r="E645" s="55"/>
    </row>
    <row r="646" ht="14.25" customHeight="1">
      <c r="A646" s="55"/>
      <c r="E646" s="55"/>
    </row>
    <row r="647" ht="14.25" customHeight="1">
      <c r="A647" s="55"/>
      <c r="E647" s="55"/>
    </row>
    <row r="648" ht="14.25" customHeight="1">
      <c r="A648" s="55"/>
      <c r="E648" s="55"/>
    </row>
    <row r="649" ht="14.25" customHeight="1">
      <c r="A649" s="55"/>
      <c r="E649" s="55"/>
    </row>
    <row r="650" ht="14.25" customHeight="1">
      <c r="A650" s="55"/>
      <c r="E650" s="55"/>
    </row>
    <row r="651" ht="14.25" customHeight="1">
      <c r="A651" s="55"/>
      <c r="E651" s="55"/>
    </row>
    <row r="652" ht="14.25" customHeight="1">
      <c r="A652" s="55"/>
      <c r="E652" s="55"/>
    </row>
    <row r="653" ht="14.25" customHeight="1">
      <c r="A653" s="55"/>
      <c r="E653" s="55"/>
    </row>
    <row r="654" ht="14.25" customHeight="1">
      <c r="A654" s="55"/>
      <c r="E654" s="55"/>
    </row>
    <row r="655" ht="14.25" customHeight="1">
      <c r="A655" s="55"/>
      <c r="E655" s="55"/>
    </row>
    <row r="656" ht="14.25" customHeight="1">
      <c r="A656" s="55"/>
      <c r="E656" s="55"/>
    </row>
    <row r="657" ht="14.25" customHeight="1">
      <c r="A657" s="55"/>
      <c r="E657" s="55"/>
    </row>
    <row r="658" ht="14.25" customHeight="1">
      <c r="A658" s="55"/>
      <c r="E658" s="55"/>
    </row>
    <row r="659" ht="14.25" customHeight="1">
      <c r="A659" s="55"/>
      <c r="E659" s="55"/>
    </row>
    <row r="660" ht="14.25" customHeight="1">
      <c r="A660" s="55"/>
      <c r="E660" s="55"/>
    </row>
    <row r="661" ht="14.25" customHeight="1">
      <c r="A661" s="55"/>
      <c r="E661" s="55"/>
    </row>
    <row r="662" ht="14.25" customHeight="1">
      <c r="A662" s="55"/>
      <c r="E662" s="55"/>
    </row>
    <row r="663" ht="14.25" customHeight="1">
      <c r="A663" s="55"/>
      <c r="E663" s="55"/>
    </row>
    <row r="664" ht="14.25" customHeight="1">
      <c r="A664" s="55"/>
      <c r="E664" s="55"/>
    </row>
    <row r="665" ht="14.25" customHeight="1">
      <c r="A665" s="55"/>
      <c r="E665" s="55"/>
    </row>
    <row r="666" ht="14.25" customHeight="1">
      <c r="A666" s="55"/>
      <c r="E666" s="55"/>
    </row>
    <row r="667" ht="14.25" customHeight="1">
      <c r="A667" s="55"/>
      <c r="E667" s="55"/>
    </row>
    <row r="668" ht="14.25" customHeight="1">
      <c r="A668" s="55"/>
      <c r="E668" s="55"/>
    </row>
    <row r="669" ht="14.25" customHeight="1">
      <c r="A669" s="55"/>
      <c r="E669" s="55"/>
    </row>
    <row r="670" ht="14.25" customHeight="1">
      <c r="A670" s="55"/>
      <c r="E670" s="55"/>
    </row>
    <row r="671" ht="14.25" customHeight="1">
      <c r="A671" s="55"/>
      <c r="E671" s="55"/>
    </row>
    <row r="672" ht="14.25" customHeight="1">
      <c r="A672" s="55"/>
      <c r="E672" s="55"/>
    </row>
    <row r="673" ht="14.25" customHeight="1">
      <c r="A673" s="55"/>
      <c r="E673" s="55"/>
    </row>
    <row r="674" ht="14.25" customHeight="1">
      <c r="A674" s="55"/>
      <c r="E674" s="55"/>
    </row>
    <row r="675" ht="14.25" customHeight="1">
      <c r="A675" s="55"/>
      <c r="E675" s="55"/>
    </row>
    <row r="676" ht="14.25" customHeight="1">
      <c r="A676" s="55"/>
      <c r="E676" s="55"/>
    </row>
    <row r="677" ht="14.25" customHeight="1">
      <c r="A677" s="55"/>
      <c r="E677" s="55"/>
    </row>
    <row r="678" ht="14.25" customHeight="1">
      <c r="A678" s="55"/>
      <c r="E678" s="55"/>
    </row>
    <row r="679" ht="14.25" customHeight="1">
      <c r="A679" s="55"/>
      <c r="E679" s="55"/>
    </row>
    <row r="680" ht="14.25" customHeight="1">
      <c r="A680" s="55"/>
      <c r="E680" s="55"/>
    </row>
    <row r="681" ht="14.25" customHeight="1">
      <c r="A681" s="55"/>
      <c r="E681" s="55"/>
    </row>
    <row r="682" ht="14.25" customHeight="1">
      <c r="A682" s="55"/>
      <c r="E682" s="55"/>
    </row>
    <row r="683" ht="14.25" customHeight="1">
      <c r="A683" s="55"/>
      <c r="E683" s="55"/>
    </row>
    <row r="684" ht="14.25" customHeight="1">
      <c r="A684" s="55"/>
      <c r="E684" s="55"/>
    </row>
    <row r="685" ht="14.25" customHeight="1">
      <c r="A685" s="55"/>
      <c r="E685" s="55"/>
    </row>
    <row r="686" ht="14.25" customHeight="1">
      <c r="A686" s="55"/>
      <c r="E686" s="55"/>
    </row>
    <row r="687" ht="14.25" customHeight="1">
      <c r="A687" s="55"/>
      <c r="E687" s="55"/>
    </row>
    <row r="688" ht="14.25" customHeight="1">
      <c r="A688" s="55"/>
      <c r="E688" s="55"/>
    </row>
    <row r="689" ht="14.25" customHeight="1">
      <c r="A689" s="55"/>
      <c r="E689" s="55"/>
    </row>
    <row r="690" ht="14.25" customHeight="1">
      <c r="A690" s="55"/>
      <c r="E690" s="55"/>
    </row>
    <row r="691" ht="14.25" customHeight="1">
      <c r="A691" s="55"/>
      <c r="E691" s="55"/>
    </row>
    <row r="692" ht="14.25" customHeight="1">
      <c r="A692" s="55"/>
      <c r="E692" s="55"/>
    </row>
    <row r="693" ht="14.25" customHeight="1">
      <c r="A693" s="55"/>
      <c r="E693" s="55"/>
    </row>
    <row r="694" ht="14.25" customHeight="1">
      <c r="A694" s="55"/>
      <c r="E694" s="55"/>
    </row>
    <row r="695" ht="14.25" customHeight="1">
      <c r="A695" s="55"/>
      <c r="E695" s="55"/>
    </row>
    <row r="696" ht="14.25" customHeight="1">
      <c r="A696" s="55"/>
      <c r="E696" s="55"/>
    </row>
    <row r="697" ht="14.25" customHeight="1">
      <c r="A697" s="55"/>
      <c r="E697" s="55"/>
    </row>
    <row r="698" ht="14.25" customHeight="1">
      <c r="A698" s="55"/>
      <c r="E698" s="55"/>
    </row>
    <row r="699" ht="14.25" customHeight="1">
      <c r="A699" s="55"/>
      <c r="E699" s="55"/>
    </row>
    <row r="700" ht="14.25" customHeight="1">
      <c r="A700" s="55"/>
      <c r="E700" s="55"/>
    </row>
    <row r="701" ht="14.25" customHeight="1">
      <c r="A701" s="55"/>
      <c r="E701" s="55"/>
    </row>
    <row r="702" ht="14.25" customHeight="1">
      <c r="A702" s="55"/>
      <c r="E702" s="55"/>
    </row>
    <row r="703" ht="14.25" customHeight="1">
      <c r="A703" s="55"/>
      <c r="E703" s="55"/>
    </row>
    <row r="704" ht="14.25" customHeight="1">
      <c r="A704" s="55"/>
      <c r="E704" s="55"/>
    </row>
    <row r="705" ht="14.25" customHeight="1">
      <c r="A705" s="55"/>
      <c r="E705" s="55"/>
    </row>
    <row r="706" ht="14.25" customHeight="1">
      <c r="A706" s="55"/>
      <c r="E706" s="55"/>
    </row>
    <row r="707" ht="14.25" customHeight="1">
      <c r="A707" s="55"/>
      <c r="E707" s="55"/>
    </row>
    <row r="708" ht="14.25" customHeight="1">
      <c r="A708" s="55"/>
      <c r="E708" s="55"/>
    </row>
    <row r="709" ht="14.25" customHeight="1">
      <c r="A709" s="55"/>
      <c r="E709" s="55"/>
    </row>
    <row r="710" ht="14.25" customHeight="1">
      <c r="A710" s="55"/>
      <c r="E710" s="55"/>
    </row>
    <row r="711" ht="14.25" customHeight="1">
      <c r="A711" s="55"/>
      <c r="E711" s="55"/>
    </row>
    <row r="712" ht="14.25" customHeight="1">
      <c r="A712" s="55"/>
      <c r="E712" s="55"/>
    </row>
    <row r="713" ht="14.25" customHeight="1">
      <c r="A713" s="55"/>
      <c r="E713" s="55"/>
    </row>
    <row r="714" ht="14.25" customHeight="1">
      <c r="A714" s="55"/>
      <c r="E714" s="55"/>
    </row>
    <row r="715" ht="14.25" customHeight="1">
      <c r="A715" s="55"/>
      <c r="E715" s="55"/>
    </row>
    <row r="716" ht="14.25" customHeight="1">
      <c r="A716" s="55"/>
      <c r="E716" s="55"/>
    </row>
    <row r="717" ht="14.25" customHeight="1">
      <c r="A717" s="55"/>
      <c r="E717" s="55"/>
    </row>
    <row r="718" ht="14.25" customHeight="1">
      <c r="A718" s="55"/>
      <c r="E718" s="55"/>
    </row>
    <row r="719" ht="14.25" customHeight="1">
      <c r="A719" s="55"/>
      <c r="E719" s="55"/>
    </row>
    <row r="720" ht="14.25" customHeight="1">
      <c r="A720" s="55"/>
      <c r="E720" s="55"/>
    </row>
    <row r="721" ht="14.25" customHeight="1">
      <c r="A721" s="55"/>
      <c r="E721" s="55"/>
    </row>
    <row r="722" ht="14.25" customHeight="1">
      <c r="A722" s="55"/>
      <c r="E722" s="55"/>
    </row>
    <row r="723" ht="14.25" customHeight="1">
      <c r="A723" s="55"/>
      <c r="E723" s="55"/>
    </row>
    <row r="724" ht="14.25" customHeight="1">
      <c r="A724" s="55"/>
      <c r="E724" s="55"/>
    </row>
    <row r="725" ht="14.25" customHeight="1">
      <c r="A725" s="55"/>
      <c r="E725" s="55"/>
    </row>
    <row r="726" ht="14.25" customHeight="1">
      <c r="A726" s="55"/>
      <c r="E726" s="55"/>
    </row>
    <row r="727" ht="14.25" customHeight="1">
      <c r="A727" s="55"/>
      <c r="E727" s="55"/>
    </row>
    <row r="728" ht="14.25" customHeight="1">
      <c r="A728" s="55"/>
      <c r="E728" s="55"/>
    </row>
    <row r="729" ht="14.25" customHeight="1">
      <c r="A729" s="55"/>
      <c r="E729" s="55"/>
    </row>
    <row r="730" ht="14.25" customHeight="1">
      <c r="A730" s="55"/>
      <c r="E730" s="55"/>
    </row>
    <row r="731" ht="14.25" customHeight="1">
      <c r="A731" s="55"/>
      <c r="E731" s="55"/>
    </row>
    <row r="732" ht="14.25" customHeight="1">
      <c r="A732" s="55"/>
      <c r="E732" s="55"/>
    </row>
    <row r="733" ht="14.25" customHeight="1">
      <c r="A733" s="55"/>
      <c r="E733" s="55"/>
    </row>
    <row r="734" ht="14.25" customHeight="1">
      <c r="A734" s="55"/>
      <c r="E734" s="55"/>
    </row>
    <row r="735" ht="14.25" customHeight="1">
      <c r="A735" s="55"/>
      <c r="E735" s="55"/>
    </row>
    <row r="736" ht="14.25" customHeight="1">
      <c r="A736" s="55"/>
      <c r="E736" s="55"/>
    </row>
    <row r="737" ht="14.25" customHeight="1">
      <c r="A737" s="55"/>
      <c r="E737" s="55"/>
    </row>
    <row r="738" ht="14.25" customHeight="1">
      <c r="A738" s="55"/>
      <c r="E738" s="55"/>
    </row>
    <row r="739" ht="14.25" customHeight="1">
      <c r="A739" s="55"/>
      <c r="E739" s="55"/>
    </row>
    <row r="740" ht="14.25" customHeight="1">
      <c r="A740" s="55"/>
      <c r="E740" s="55"/>
    </row>
    <row r="741" ht="14.25" customHeight="1">
      <c r="A741" s="55"/>
      <c r="E741" s="55"/>
    </row>
    <row r="742" ht="14.25" customHeight="1">
      <c r="A742" s="55"/>
      <c r="E742" s="55"/>
    </row>
    <row r="743" ht="14.25" customHeight="1">
      <c r="A743" s="55"/>
      <c r="E743" s="55"/>
    </row>
    <row r="744" ht="14.25" customHeight="1">
      <c r="A744" s="55"/>
      <c r="E744" s="55"/>
    </row>
    <row r="745" ht="14.25" customHeight="1">
      <c r="A745" s="55"/>
      <c r="E745" s="55"/>
    </row>
    <row r="746" ht="14.25" customHeight="1">
      <c r="A746" s="55"/>
      <c r="E746" s="55"/>
    </row>
    <row r="747" ht="14.25" customHeight="1">
      <c r="A747" s="55"/>
      <c r="E747" s="55"/>
    </row>
    <row r="748" ht="14.25" customHeight="1">
      <c r="A748" s="55"/>
      <c r="E748" s="55"/>
    </row>
    <row r="749" ht="14.25" customHeight="1">
      <c r="A749" s="55"/>
      <c r="E749" s="55"/>
    </row>
    <row r="750" ht="14.25" customHeight="1">
      <c r="A750" s="55"/>
      <c r="E750" s="55"/>
    </row>
    <row r="751" ht="14.25" customHeight="1">
      <c r="A751" s="55"/>
      <c r="E751" s="55"/>
    </row>
    <row r="752" ht="14.25" customHeight="1">
      <c r="A752" s="55"/>
      <c r="E752" s="55"/>
    </row>
    <row r="753" ht="14.25" customHeight="1">
      <c r="A753" s="55"/>
      <c r="E753" s="55"/>
    </row>
    <row r="754" ht="14.25" customHeight="1">
      <c r="A754" s="55"/>
      <c r="E754" s="55"/>
    </row>
    <row r="755" ht="14.25" customHeight="1">
      <c r="A755" s="55"/>
      <c r="E755" s="55"/>
    </row>
    <row r="756" ht="14.25" customHeight="1">
      <c r="A756" s="55"/>
      <c r="E756" s="55"/>
    </row>
    <row r="757" ht="14.25" customHeight="1">
      <c r="A757" s="55"/>
      <c r="E757" s="55"/>
    </row>
    <row r="758" ht="14.25" customHeight="1">
      <c r="A758" s="55"/>
      <c r="E758" s="55"/>
    </row>
    <row r="759" ht="14.25" customHeight="1">
      <c r="A759" s="55"/>
      <c r="E759" s="55"/>
    </row>
    <row r="760" ht="14.25" customHeight="1">
      <c r="A760" s="55"/>
      <c r="E760" s="55"/>
    </row>
    <row r="761" ht="14.25" customHeight="1">
      <c r="A761" s="55"/>
      <c r="E761" s="55"/>
    </row>
    <row r="762" ht="14.25" customHeight="1">
      <c r="A762" s="55"/>
      <c r="E762" s="55"/>
    </row>
    <row r="763" ht="14.25" customHeight="1">
      <c r="A763" s="55"/>
      <c r="E763" s="55"/>
    </row>
    <row r="764" ht="14.25" customHeight="1">
      <c r="A764" s="55"/>
      <c r="E764" s="55"/>
    </row>
    <row r="765" ht="14.25" customHeight="1">
      <c r="A765" s="55"/>
      <c r="E765" s="55"/>
    </row>
    <row r="766" ht="14.25" customHeight="1">
      <c r="A766" s="55"/>
      <c r="E766" s="55"/>
    </row>
    <row r="767" ht="14.25" customHeight="1">
      <c r="A767" s="55"/>
      <c r="E767" s="55"/>
    </row>
    <row r="768" ht="14.25" customHeight="1">
      <c r="A768" s="55"/>
      <c r="E768" s="55"/>
    </row>
    <row r="769" ht="14.25" customHeight="1">
      <c r="A769" s="55"/>
      <c r="E769" s="55"/>
    </row>
    <row r="770" ht="14.25" customHeight="1">
      <c r="A770" s="55"/>
      <c r="E770" s="55"/>
    </row>
    <row r="771" ht="14.25" customHeight="1">
      <c r="A771" s="55"/>
      <c r="E771" s="55"/>
    </row>
    <row r="772" ht="14.25" customHeight="1">
      <c r="A772" s="55"/>
      <c r="E772" s="55"/>
    </row>
    <row r="773" ht="14.25" customHeight="1">
      <c r="A773" s="55"/>
      <c r="E773" s="55"/>
    </row>
    <row r="774" ht="14.25" customHeight="1">
      <c r="A774" s="55"/>
      <c r="E774" s="55"/>
    </row>
    <row r="775" ht="14.25" customHeight="1">
      <c r="A775" s="55"/>
      <c r="E775" s="55"/>
    </row>
    <row r="776" ht="14.25" customHeight="1">
      <c r="A776" s="55"/>
      <c r="E776" s="55"/>
    </row>
    <row r="777" ht="14.25" customHeight="1">
      <c r="A777" s="55"/>
      <c r="E777" s="55"/>
    </row>
    <row r="778" ht="14.25" customHeight="1">
      <c r="A778" s="55"/>
      <c r="E778" s="55"/>
    </row>
    <row r="779" ht="14.25" customHeight="1">
      <c r="A779" s="55"/>
      <c r="E779" s="55"/>
    </row>
    <row r="780" ht="14.25" customHeight="1">
      <c r="A780" s="55"/>
      <c r="E780" s="55"/>
    </row>
    <row r="781" ht="14.25" customHeight="1">
      <c r="A781" s="55"/>
      <c r="E781" s="55"/>
    </row>
    <row r="782" ht="14.25" customHeight="1">
      <c r="A782" s="55"/>
      <c r="E782" s="55"/>
    </row>
    <row r="783" ht="14.25" customHeight="1">
      <c r="A783" s="55"/>
      <c r="E783" s="55"/>
    </row>
    <row r="784" ht="14.25" customHeight="1">
      <c r="A784" s="55"/>
      <c r="E784" s="55"/>
    </row>
    <row r="785" ht="14.25" customHeight="1">
      <c r="A785" s="55"/>
      <c r="E785" s="55"/>
    </row>
    <row r="786" ht="14.25" customHeight="1">
      <c r="A786" s="55"/>
      <c r="E786" s="55"/>
    </row>
    <row r="787" ht="14.25" customHeight="1">
      <c r="A787" s="55"/>
      <c r="E787" s="55"/>
    </row>
    <row r="788" ht="14.25" customHeight="1">
      <c r="A788" s="55"/>
      <c r="E788" s="55"/>
    </row>
    <row r="789" ht="14.25" customHeight="1">
      <c r="A789" s="55"/>
      <c r="E789" s="55"/>
    </row>
    <row r="790" ht="14.25" customHeight="1">
      <c r="A790" s="55"/>
      <c r="E790" s="55"/>
    </row>
    <row r="791" ht="14.25" customHeight="1">
      <c r="A791" s="55"/>
      <c r="E791" s="55"/>
    </row>
    <row r="792" ht="14.25" customHeight="1">
      <c r="A792" s="55"/>
      <c r="E792" s="55"/>
    </row>
    <row r="793" ht="14.25" customHeight="1">
      <c r="A793" s="55"/>
      <c r="E793" s="55"/>
    </row>
    <row r="794" ht="14.25" customHeight="1">
      <c r="A794" s="55"/>
      <c r="E794" s="55"/>
    </row>
    <row r="795" ht="14.25" customHeight="1">
      <c r="A795" s="55"/>
      <c r="E795" s="55"/>
    </row>
    <row r="796" ht="14.25" customHeight="1">
      <c r="A796" s="55"/>
      <c r="E796" s="55"/>
    </row>
    <row r="797" ht="14.25" customHeight="1">
      <c r="A797" s="55"/>
      <c r="E797" s="55"/>
    </row>
    <row r="798" ht="14.25" customHeight="1">
      <c r="A798" s="55"/>
      <c r="E798" s="55"/>
    </row>
    <row r="799" ht="14.25" customHeight="1">
      <c r="A799" s="55"/>
      <c r="E799" s="55"/>
    </row>
    <row r="800" ht="14.25" customHeight="1">
      <c r="A800" s="55"/>
      <c r="E800" s="55"/>
    </row>
    <row r="801" ht="14.25" customHeight="1">
      <c r="A801" s="55"/>
      <c r="E801" s="55"/>
    </row>
    <row r="802" ht="14.25" customHeight="1">
      <c r="A802" s="55"/>
      <c r="E802" s="55"/>
    </row>
    <row r="803" ht="14.25" customHeight="1">
      <c r="A803" s="55"/>
      <c r="E803" s="55"/>
    </row>
    <row r="804" ht="14.25" customHeight="1">
      <c r="A804" s="55"/>
      <c r="E804" s="55"/>
    </row>
    <row r="805" ht="14.25" customHeight="1">
      <c r="A805" s="55"/>
      <c r="E805" s="55"/>
    </row>
    <row r="806" ht="14.25" customHeight="1">
      <c r="A806" s="55"/>
      <c r="E806" s="55"/>
    </row>
    <row r="807" ht="14.25" customHeight="1">
      <c r="A807" s="55"/>
      <c r="E807" s="55"/>
    </row>
    <row r="808" ht="14.25" customHeight="1">
      <c r="A808" s="55"/>
      <c r="E808" s="55"/>
    </row>
    <row r="809" ht="14.25" customHeight="1">
      <c r="A809" s="55"/>
      <c r="E809" s="55"/>
    </row>
    <row r="810" ht="14.25" customHeight="1">
      <c r="A810" s="55"/>
      <c r="E810" s="55"/>
    </row>
    <row r="811" ht="14.25" customHeight="1">
      <c r="A811" s="55"/>
      <c r="E811" s="55"/>
    </row>
    <row r="812" ht="14.25" customHeight="1">
      <c r="A812" s="55"/>
      <c r="E812" s="55"/>
    </row>
    <row r="813" ht="14.25" customHeight="1">
      <c r="A813" s="55"/>
      <c r="E813" s="55"/>
    </row>
    <row r="814" ht="14.25" customHeight="1">
      <c r="A814" s="55"/>
      <c r="E814" s="55"/>
    </row>
    <row r="815" ht="14.25" customHeight="1">
      <c r="A815" s="55"/>
      <c r="E815" s="55"/>
    </row>
    <row r="816" ht="14.25" customHeight="1">
      <c r="A816" s="55"/>
      <c r="E816" s="55"/>
    </row>
    <row r="817" ht="14.25" customHeight="1">
      <c r="A817" s="55"/>
      <c r="E817" s="55"/>
    </row>
    <row r="818" ht="14.25" customHeight="1">
      <c r="A818" s="55"/>
      <c r="E818" s="55"/>
    </row>
    <row r="819" ht="14.25" customHeight="1">
      <c r="A819" s="55"/>
      <c r="E819" s="55"/>
    </row>
    <row r="820" ht="14.25" customHeight="1">
      <c r="A820" s="55"/>
      <c r="E820" s="55"/>
    </row>
    <row r="821" ht="14.25" customHeight="1">
      <c r="A821" s="55"/>
      <c r="E821" s="55"/>
    </row>
    <row r="822" ht="14.25" customHeight="1">
      <c r="A822" s="55"/>
      <c r="E822" s="55"/>
    </row>
    <row r="823" ht="14.25" customHeight="1">
      <c r="A823" s="55"/>
      <c r="E823" s="55"/>
    </row>
    <row r="824" ht="14.25" customHeight="1">
      <c r="A824" s="55"/>
      <c r="E824" s="55"/>
    </row>
    <row r="825" ht="14.25" customHeight="1">
      <c r="A825" s="55"/>
      <c r="E825" s="55"/>
    </row>
    <row r="826" ht="14.25" customHeight="1">
      <c r="A826" s="55"/>
      <c r="E826" s="55"/>
    </row>
    <row r="827" ht="14.25" customHeight="1">
      <c r="A827" s="55"/>
      <c r="E827" s="55"/>
    </row>
    <row r="828" ht="14.25" customHeight="1">
      <c r="A828" s="55"/>
      <c r="E828" s="55"/>
    </row>
    <row r="829" ht="14.25" customHeight="1">
      <c r="A829" s="55"/>
      <c r="E829" s="55"/>
    </row>
    <row r="830" ht="14.25" customHeight="1">
      <c r="A830" s="55"/>
      <c r="E830" s="55"/>
    </row>
    <row r="831" ht="14.25" customHeight="1">
      <c r="A831" s="55"/>
      <c r="E831" s="55"/>
    </row>
    <row r="832" ht="14.25" customHeight="1">
      <c r="A832" s="55"/>
      <c r="E832" s="55"/>
    </row>
    <row r="833" ht="14.25" customHeight="1">
      <c r="A833" s="55"/>
      <c r="E833" s="55"/>
    </row>
    <row r="834" ht="14.25" customHeight="1">
      <c r="A834" s="55"/>
      <c r="E834" s="55"/>
    </row>
    <row r="835" ht="14.25" customHeight="1">
      <c r="A835" s="55"/>
      <c r="E835" s="55"/>
    </row>
    <row r="836" ht="14.25" customHeight="1">
      <c r="A836" s="55"/>
      <c r="E836" s="55"/>
    </row>
    <row r="837" ht="14.25" customHeight="1">
      <c r="A837" s="55"/>
      <c r="E837" s="55"/>
    </row>
    <row r="838" ht="14.25" customHeight="1">
      <c r="A838" s="55"/>
      <c r="E838" s="55"/>
    </row>
    <row r="839" ht="14.25" customHeight="1">
      <c r="A839" s="55"/>
      <c r="E839" s="55"/>
    </row>
    <row r="840" ht="14.25" customHeight="1">
      <c r="A840" s="55"/>
      <c r="E840" s="55"/>
    </row>
    <row r="841" ht="14.25" customHeight="1">
      <c r="A841" s="55"/>
      <c r="E841" s="55"/>
    </row>
    <row r="842" ht="14.25" customHeight="1">
      <c r="A842" s="55"/>
      <c r="E842" s="55"/>
    </row>
    <row r="843" ht="14.25" customHeight="1">
      <c r="A843" s="55"/>
      <c r="E843" s="55"/>
    </row>
    <row r="844" ht="14.25" customHeight="1">
      <c r="A844" s="55"/>
      <c r="E844" s="55"/>
    </row>
    <row r="845" ht="14.25" customHeight="1">
      <c r="A845" s="55"/>
      <c r="E845" s="55"/>
    </row>
    <row r="846" ht="14.25" customHeight="1">
      <c r="A846" s="55"/>
      <c r="E846" s="55"/>
    </row>
    <row r="847" ht="14.25" customHeight="1">
      <c r="A847" s="55"/>
      <c r="E847" s="55"/>
    </row>
    <row r="848" ht="14.25" customHeight="1">
      <c r="A848" s="55"/>
      <c r="E848" s="55"/>
    </row>
    <row r="849" ht="14.25" customHeight="1">
      <c r="A849" s="55"/>
      <c r="E849" s="55"/>
    </row>
    <row r="850" ht="14.25" customHeight="1">
      <c r="A850" s="55"/>
      <c r="E850" s="55"/>
    </row>
    <row r="851" ht="14.25" customHeight="1">
      <c r="A851" s="55"/>
      <c r="E851" s="55"/>
    </row>
    <row r="852" ht="14.25" customHeight="1">
      <c r="A852" s="55"/>
      <c r="E852" s="55"/>
    </row>
    <row r="853" ht="14.25" customHeight="1">
      <c r="A853" s="55"/>
      <c r="E853" s="55"/>
    </row>
    <row r="854" ht="14.25" customHeight="1">
      <c r="A854" s="55"/>
      <c r="E854" s="55"/>
    </row>
    <row r="855" ht="14.25" customHeight="1">
      <c r="A855" s="55"/>
      <c r="E855" s="55"/>
    </row>
    <row r="856" ht="14.25" customHeight="1">
      <c r="A856" s="55"/>
      <c r="E856" s="55"/>
    </row>
    <row r="857" ht="14.25" customHeight="1">
      <c r="A857" s="55"/>
      <c r="E857" s="55"/>
    </row>
    <row r="858" ht="14.25" customHeight="1">
      <c r="A858" s="55"/>
      <c r="E858" s="55"/>
    </row>
    <row r="859" ht="14.25" customHeight="1">
      <c r="A859" s="55"/>
      <c r="E859" s="55"/>
    </row>
    <row r="860" ht="14.25" customHeight="1">
      <c r="A860" s="55"/>
      <c r="E860" s="55"/>
    </row>
    <row r="861" ht="14.25" customHeight="1">
      <c r="A861" s="55"/>
      <c r="E861" s="55"/>
    </row>
    <row r="862" ht="14.25" customHeight="1">
      <c r="A862" s="55"/>
      <c r="E862" s="55"/>
    </row>
    <row r="863" ht="14.25" customHeight="1">
      <c r="A863" s="55"/>
      <c r="E863" s="55"/>
    </row>
    <row r="864" ht="14.25" customHeight="1">
      <c r="A864" s="55"/>
      <c r="E864" s="55"/>
    </row>
    <row r="865" ht="14.25" customHeight="1">
      <c r="A865" s="55"/>
      <c r="E865" s="55"/>
    </row>
    <row r="866" ht="14.25" customHeight="1">
      <c r="A866" s="55"/>
      <c r="E866" s="55"/>
    </row>
    <row r="867" ht="14.25" customHeight="1">
      <c r="A867" s="55"/>
      <c r="E867" s="55"/>
    </row>
    <row r="868" ht="14.25" customHeight="1">
      <c r="A868" s="55"/>
      <c r="E868" s="55"/>
    </row>
    <row r="869" ht="14.25" customHeight="1">
      <c r="A869" s="55"/>
      <c r="E869" s="55"/>
    </row>
    <row r="870" ht="14.25" customHeight="1">
      <c r="A870" s="55"/>
      <c r="E870" s="55"/>
    </row>
    <row r="871" ht="14.25" customHeight="1">
      <c r="A871" s="55"/>
      <c r="E871" s="55"/>
    </row>
    <row r="872" ht="14.25" customHeight="1">
      <c r="A872" s="55"/>
      <c r="E872" s="55"/>
    </row>
    <row r="873" ht="14.25" customHeight="1">
      <c r="A873" s="55"/>
      <c r="E873" s="55"/>
    </row>
    <row r="874" ht="14.25" customHeight="1">
      <c r="A874" s="55"/>
      <c r="E874" s="55"/>
    </row>
    <row r="875" ht="14.25" customHeight="1">
      <c r="A875" s="55"/>
      <c r="E875" s="55"/>
    </row>
    <row r="876" ht="14.25" customHeight="1">
      <c r="A876" s="55"/>
      <c r="E876" s="55"/>
    </row>
    <row r="877" ht="14.25" customHeight="1">
      <c r="A877" s="55"/>
      <c r="E877" s="55"/>
    </row>
    <row r="878" ht="14.25" customHeight="1">
      <c r="A878" s="55"/>
      <c r="E878" s="55"/>
    </row>
    <row r="879" ht="14.25" customHeight="1">
      <c r="A879" s="55"/>
      <c r="E879" s="55"/>
    </row>
    <row r="880" ht="14.25" customHeight="1">
      <c r="A880" s="55"/>
      <c r="E880" s="55"/>
    </row>
    <row r="881" ht="14.25" customHeight="1">
      <c r="A881" s="55"/>
      <c r="E881" s="55"/>
    </row>
    <row r="882" ht="14.25" customHeight="1">
      <c r="A882" s="55"/>
      <c r="E882" s="55"/>
    </row>
    <row r="883" ht="14.25" customHeight="1">
      <c r="A883" s="55"/>
      <c r="E883" s="55"/>
    </row>
    <row r="884" ht="14.25" customHeight="1">
      <c r="A884" s="55"/>
      <c r="E884" s="55"/>
    </row>
    <row r="885" ht="14.25" customHeight="1">
      <c r="A885" s="55"/>
      <c r="E885" s="55"/>
    </row>
    <row r="886" ht="14.25" customHeight="1">
      <c r="A886" s="55"/>
      <c r="E886" s="55"/>
    </row>
    <row r="887" ht="14.25" customHeight="1">
      <c r="A887" s="55"/>
      <c r="E887" s="55"/>
    </row>
    <row r="888" ht="14.25" customHeight="1">
      <c r="A888" s="55"/>
      <c r="E888" s="55"/>
    </row>
    <row r="889" ht="14.25" customHeight="1">
      <c r="A889" s="55"/>
      <c r="E889" s="55"/>
    </row>
    <row r="890" ht="14.25" customHeight="1">
      <c r="A890" s="55"/>
      <c r="E890" s="55"/>
    </row>
    <row r="891" ht="14.25" customHeight="1">
      <c r="A891" s="55"/>
      <c r="E891" s="55"/>
    </row>
    <row r="892" ht="14.25" customHeight="1">
      <c r="A892" s="55"/>
      <c r="E892" s="55"/>
    </row>
    <row r="893" ht="14.25" customHeight="1">
      <c r="A893" s="55"/>
      <c r="E893" s="55"/>
    </row>
    <row r="894" ht="14.25" customHeight="1">
      <c r="A894" s="55"/>
      <c r="E894" s="55"/>
    </row>
    <row r="895" ht="14.25" customHeight="1">
      <c r="A895" s="55"/>
      <c r="E895" s="55"/>
    </row>
    <row r="896" ht="14.25" customHeight="1">
      <c r="A896" s="55"/>
      <c r="E896" s="55"/>
    </row>
    <row r="897" ht="14.25" customHeight="1">
      <c r="A897" s="55"/>
      <c r="E897" s="55"/>
    </row>
    <row r="898" ht="14.25" customHeight="1">
      <c r="A898" s="55"/>
      <c r="E898" s="55"/>
    </row>
    <row r="899" ht="14.25" customHeight="1">
      <c r="A899" s="55"/>
      <c r="E899" s="55"/>
    </row>
    <row r="900" ht="14.25" customHeight="1">
      <c r="A900" s="55"/>
      <c r="E900" s="55"/>
    </row>
    <row r="901" ht="14.25" customHeight="1">
      <c r="A901" s="55"/>
      <c r="E901" s="55"/>
    </row>
    <row r="902" ht="14.25" customHeight="1">
      <c r="A902" s="55"/>
      <c r="E902" s="55"/>
    </row>
    <row r="903" ht="14.25" customHeight="1">
      <c r="A903" s="55"/>
      <c r="E903" s="55"/>
    </row>
    <row r="904" ht="14.25" customHeight="1">
      <c r="A904" s="55"/>
      <c r="E904" s="55"/>
    </row>
    <row r="905" ht="14.25" customHeight="1">
      <c r="A905" s="55"/>
      <c r="E905" s="55"/>
    </row>
    <row r="906" ht="14.25" customHeight="1">
      <c r="A906" s="55"/>
      <c r="E906" s="55"/>
    </row>
    <row r="907" ht="14.25" customHeight="1">
      <c r="A907" s="55"/>
      <c r="E907" s="55"/>
    </row>
    <row r="908" ht="14.25" customHeight="1">
      <c r="A908" s="55"/>
      <c r="E908" s="55"/>
    </row>
    <row r="909" ht="14.25" customHeight="1">
      <c r="A909" s="55"/>
      <c r="E909" s="55"/>
    </row>
    <row r="910" ht="14.25" customHeight="1">
      <c r="A910" s="55"/>
      <c r="E910" s="55"/>
    </row>
    <row r="911" ht="14.25" customHeight="1">
      <c r="A911" s="55"/>
      <c r="E911" s="55"/>
    </row>
    <row r="912" ht="14.25" customHeight="1">
      <c r="A912" s="55"/>
      <c r="E912" s="55"/>
    </row>
    <row r="913" ht="14.25" customHeight="1">
      <c r="A913" s="55"/>
      <c r="E913" s="55"/>
    </row>
    <row r="914" ht="14.25" customHeight="1">
      <c r="A914" s="55"/>
      <c r="E914" s="55"/>
    </row>
    <row r="915" ht="14.25" customHeight="1">
      <c r="A915" s="55"/>
      <c r="E915" s="55"/>
    </row>
    <row r="916" ht="14.25" customHeight="1">
      <c r="A916" s="55"/>
      <c r="E916" s="55"/>
    </row>
    <row r="917" ht="14.25" customHeight="1">
      <c r="A917" s="55"/>
      <c r="E917" s="55"/>
    </row>
    <row r="918" ht="14.25" customHeight="1">
      <c r="A918" s="55"/>
      <c r="E918" s="55"/>
    </row>
    <row r="919" ht="14.25" customHeight="1">
      <c r="A919" s="55"/>
      <c r="E919" s="55"/>
    </row>
    <row r="920" ht="14.25" customHeight="1">
      <c r="A920" s="55"/>
      <c r="E920" s="55"/>
    </row>
    <row r="921" ht="14.25" customHeight="1">
      <c r="A921" s="55"/>
      <c r="E921" s="55"/>
    </row>
    <row r="922" ht="14.25" customHeight="1">
      <c r="A922" s="55"/>
      <c r="E922" s="55"/>
    </row>
    <row r="923" ht="14.25" customHeight="1">
      <c r="A923" s="55"/>
      <c r="E923" s="55"/>
    </row>
    <row r="924" ht="14.25" customHeight="1">
      <c r="A924" s="55"/>
      <c r="E924" s="55"/>
    </row>
    <row r="925" ht="14.25" customHeight="1">
      <c r="A925" s="55"/>
      <c r="E925" s="55"/>
    </row>
    <row r="926" ht="14.25" customHeight="1">
      <c r="A926" s="55"/>
      <c r="E926" s="55"/>
    </row>
    <row r="927" ht="14.25" customHeight="1">
      <c r="A927" s="55"/>
      <c r="E927" s="55"/>
    </row>
    <row r="928" ht="14.25" customHeight="1">
      <c r="A928" s="55"/>
      <c r="E928" s="55"/>
    </row>
    <row r="929" ht="14.25" customHeight="1">
      <c r="A929" s="55"/>
      <c r="E929" s="55"/>
    </row>
    <row r="930" ht="14.25" customHeight="1">
      <c r="A930" s="55"/>
      <c r="E930" s="55"/>
    </row>
    <row r="931" ht="14.25" customHeight="1">
      <c r="A931" s="55"/>
      <c r="E931" s="55"/>
    </row>
    <row r="932" ht="14.25" customHeight="1">
      <c r="A932" s="55"/>
      <c r="E932" s="55"/>
    </row>
    <row r="933" ht="14.25" customHeight="1">
      <c r="A933" s="55"/>
      <c r="E933" s="55"/>
    </row>
    <row r="934" ht="14.25" customHeight="1">
      <c r="A934" s="55"/>
      <c r="E934" s="55"/>
    </row>
    <row r="935" ht="14.25" customHeight="1">
      <c r="A935" s="55"/>
      <c r="E935" s="55"/>
    </row>
    <row r="936" ht="14.25" customHeight="1">
      <c r="A936" s="55"/>
      <c r="E936" s="55"/>
    </row>
    <row r="937" ht="14.25" customHeight="1">
      <c r="A937" s="55"/>
      <c r="E937" s="55"/>
    </row>
    <row r="938" ht="14.25" customHeight="1">
      <c r="A938" s="55"/>
      <c r="E938" s="55"/>
    </row>
    <row r="939" ht="14.25" customHeight="1">
      <c r="A939" s="55"/>
      <c r="E939" s="55"/>
    </row>
    <row r="940" ht="14.25" customHeight="1">
      <c r="A940" s="55"/>
      <c r="E940" s="55"/>
    </row>
    <row r="941" ht="14.25" customHeight="1">
      <c r="A941" s="55"/>
      <c r="E941" s="55"/>
    </row>
    <row r="942" ht="14.25" customHeight="1">
      <c r="A942" s="55"/>
      <c r="E942" s="55"/>
    </row>
    <row r="943" ht="14.25" customHeight="1">
      <c r="A943" s="55"/>
      <c r="E943" s="55"/>
    </row>
    <row r="944" ht="14.25" customHeight="1">
      <c r="A944" s="55"/>
      <c r="E944" s="55"/>
    </row>
    <row r="945" ht="14.25" customHeight="1">
      <c r="A945" s="55"/>
      <c r="E945" s="55"/>
    </row>
    <row r="946" ht="14.25" customHeight="1">
      <c r="A946" s="55"/>
      <c r="E946" s="55"/>
    </row>
    <row r="947" ht="14.25" customHeight="1">
      <c r="A947" s="55"/>
      <c r="E947" s="55"/>
    </row>
    <row r="948" ht="14.25" customHeight="1">
      <c r="A948" s="55"/>
      <c r="E948" s="55"/>
    </row>
    <row r="949" ht="14.25" customHeight="1">
      <c r="A949" s="55"/>
      <c r="E949" s="55"/>
    </row>
    <row r="950" ht="14.25" customHeight="1">
      <c r="A950" s="55"/>
      <c r="E950" s="55"/>
    </row>
    <row r="951" ht="14.25" customHeight="1">
      <c r="A951" s="55"/>
      <c r="E951" s="55"/>
    </row>
    <row r="952" ht="14.25" customHeight="1">
      <c r="A952" s="55"/>
      <c r="E952" s="55"/>
    </row>
    <row r="953" ht="14.25" customHeight="1">
      <c r="A953" s="55"/>
      <c r="E953" s="55"/>
    </row>
    <row r="954" ht="14.25" customHeight="1">
      <c r="A954" s="55"/>
      <c r="E954" s="55"/>
    </row>
    <row r="955" ht="14.25" customHeight="1">
      <c r="A955" s="55"/>
      <c r="E955" s="55"/>
    </row>
    <row r="956" ht="14.25" customHeight="1">
      <c r="A956" s="55"/>
      <c r="E956" s="55"/>
    </row>
    <row r="957" ht="14.25" customHeight="1">
      <c r="A957" s="55"/>
      <c r="E957" s="55"/>
    </row>
    <row r="958" ht="14.25" customHeight="1">
      <c r="A958" s="55"/>
      <c r="E958" s="55"/>
    </row>
    <row r="959" ht="14.25" customHeight="1">
      <c r="A959" s="55"/>
      <c r="E959" s="55"/>
    </row>
    <row r="960" ht="14.25" customHeight="1">
      <c r="A960" s="55"/>
      <c r="E960" s="55"/>
    </row>
    <row r="961" ht="14.25" customHeight="1">
      <c r="A961" s="55"/>
      <c r="E961" s="55"/>
    </row>
    <row r="962" ht="14.25" customHeight="1">
      <c r="A962" s="55"/>
      <c r="E962" s="55"/>
    </row>
    <row r="963" ht="14.25" customHeight="1">
      <c r="A963" s="55"/>
      <c r="E963" s="55"/>
    </row>
    <row r="964" ht="14.25" customHeight="1">
      <c r="A964" s="55"/>
      <c r="E964" s="55"/>
    </row>
    <row r="965" ht="14.25" customHeight="1">
      <c r="A965" s="55"/>
      <c r="E965" s="55"/>
    </row>
    <row r="966" ht="14.25" customHeight="1">
      <c r="A966" s="55"/>
      <c r="E966" s="55"/>
    </row>
    <row r="967" ht="14.25" customHeight="1">
      <c r="A967" s="55"/>
      <c r="E967" s="55"/>
    </row>
    <row r="968" ht="14.25" customHeight="1">
      <c r="A968" s="55"/>
      <c r="E968" s="55"/>
    </row>
    <row r="969" ht="14.25" customHeight="1">
      <c r="A969" s="55"/>
      <c r="E969" s="55"/>
    </row>
  </sheetData>
  <autoFilter ref="$A$2:$H$16"/>
  <printOptions/>
  <pageMargins bottom="0.75" footer="0.0" header="0.0" left="0.7" right="0.7" top="0.75"/>
  <pageSetup orientation="landscape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4"/>
    </row>
    <row r="3" ht="14.25" customHeight="1">
      <c r="A3" s="7" t="s">
        <v>10</v>
      </c>
      <c r="B3" s="62" t="s">
        <v>1441</v>
      </c>
      <c r="C3" s="9"/>
      <c r="D3" s="9"/>
      <c r="E3" s="10">
        <v>70.6</v>
      </c>
      <c r="F3" s="13"/>
      <c r="G3" s="13"/>
      <c r="H3" s="13"/>
      <c r="I3" s="147"/>
      <c r="J3" s="15"/>
      <c r="K3" s="4"/>
    </row>
    <row r="4" ht="14.25" customHeight="1">
      <c r="A4" s="7" t="s">
        <v>16</v>
      </c>
      <c r="B4" s="62" t="s">
        <v>1442</v>
      </c>
      <c r="C4" s="9"/>
      <c r="D4" s="9"/>
      <c r="E4" s="10">
        <v>107.5</v>
      </c>
      <c r="F4" s="13"/>
      <c r="G4" s="13"/>
      <c r="H4" s="13"/>
      <c r="I4" s="147"/>
      <c r="J4" s="15"/>
      <c r="K4" s="4"/>
    </row>
    <row r="5" ht="14.25" customHeight="1">
      <c r="A5" s="7" t="s">
        <v>20</v>
      </c>
      <c r="B5" s="62" t="s">
        <v>1444</v>
      </c>
      <c r="C5" s="9"/>
      <c r="D5" s="9"/>
      <c r="E5" s="10">
        <v>7.2</v>
      </c>
      <c r="F5" s="13"/>
      <c r="G5" s="13"/>
      <c r="H5" s="13"/>
      <c r="I5" s="147"/>
      <c r="J5" s="15"/>
      <c r="K5" s="4"/>
    </row>
    <row r="6" ht="14.25" customHeight="1">
      <c r="A6" s="7" t="s">
        <v>25</v>
      </c>
      <c r="B6" s="129" t="s">
        <v>1445</v>
      </c>
      <c r="C6" s="9"/>
      <c r="D6" s="9"/>
      <c r="E6" s="10">
        <v>74.7</v>
      </c>
      <c r="F6" s="13"/>
      <c r="G6" s="13"/>
      <c r="H6" s="13"/>
      <c r="I6" s="147"/>
      <c r="J6" s="15"/>
      <c r="K6" s="5"/>
    </row>
    <row r="7" ht="14.25" customHeight="1">
      <c r="A7" s="7" t="s">
        <v>28</v>
      </c>
      <c r="B7" s="62" t="s">
        <v>1447</v>
      </c>
      <c r="C7" s="9"/>
      <c r="D7" s="9"/>
      <c r="E7" s="10">
        <v>50.0</v>
      </c>
      <c r="F7" s="7"/>
      <c r="G7" s="13"/>
      <c r="H7" s="13"/>
      <c r="I7" s="147"/>
      <c r="J7" s="15"/>
      <c r="K7" s="5"/>
      <c r="P7" s="19"/>
    </row>
    <row r="8" ht="14.25" customHeight="1">
      <c r="A8" s="7" t="s">
        <v>32</v>
      </c>
      <c r="B8" s="62" t="s">
        <v>1448</v>
      </c>
      <c r="C8" s="9"/>
      <c r="D8" s="9"/>
      <c r="E8" s="10">
        <v>140.2</v>
      </c>
      <c r="F8" s="7"/>
      <c r="G8" s="13"/>
      <c r="H8" s="13"/>
      <c r="I8" s="147"/>
      <c r="J8" s="15"/>
      <c r="K8" s="5"/>
      <c r="P8" s="19"/>
    </row>
    <row r="9" ht="14.25" customHeight="1">
      <c r="A9" s="7" t="s">
        <v>34</v>
      </c>
      <c r="B9" s="287" t="s">
        <v>1443</v>
      </c>
      <c r="C9" s="9"/>
      <c r="D9" s="9"/>
      <c r="E9" s="10">
        <v>56.1</v>
      </c>
      <c r="F9" s="13"/>
      <c r="G9" s="13"/>
      <c r="H9" s="13"/>
      <c r="I9" s="147"/>
      <c r="J9" s="15"/>
      <c r="K9" s="5"/>
      <c r="P9" s="19"/>
    </row>
    <row r="10" ht="14.25" customHeight="1">
      <c r="A10" s="7" t="s">
        <v>36</v>
      </c>
      <c r="B10" s="62" t="s">
        <v>1446</v>
      </c>
      <c r="C10" s="9"/>
      <c r="D10" s="9"/>
      <c r="E10" s="10">
        <v>42.1</v>
      </c>
      <c r="F10" s="7"/>
      <c r="G10" s="13"/>
      <c r="H10" s="13"/>
      <c r="I10" s="147"/>
      <c r="J10" s="15"/>
      <c r="K10" s="5"/>
      <c r="P10" s="19"/>
    </row>
    <row r="11" ht="14.25" customHeight="1">
      <c r="A11" s="7" t="s">
        <v>38</v>
      </c>
      <c r="B11" s="62" t="s">
        <v>1263</v>
      </c>
      <c r="C11" s="9"/>
      <c r="D11" s="9"/>
      <c r="E11" s="10">
        <v>195.2</v>
      </c>
      <c r="F11" s="7"/>
      <c r="G11" s="13"/>
      <c r="H11" s="13"/>
      <c r="I11" s="147"/>
      <c r="J11" s="15"/>
      <c r="K11" s="5"/>
      <c r="P11" s="19"/>
    </row>
    <row r="12" ht="14.25" customHeight="1">
      <c r="A12" s="7" t="s">
        <v>43</v>
      </c>
      <c r="B12" s="62" t="s">
        <v>1402</v>
      </c>
      <c r="C12" s="9"/>
      <c r="D12" s="234"/>
      <c r="E12" s="10">
        <v>29.8</v>
      </c>
      <c r="F12" s="7"/>
      <c r="G12" s="13"/>
      <c r="H12" s="13"/>
      <c r="I12" s="147"/>
      <c r="J12" s="15"/>
      <c r="P12" s="19"/>
    </row>
    <row r="13" ht="14.25" customHeight="1">
      <c r="A13" s="7" t="s">
        <v>46</v>
      </c>
      <c r="B13" s="62" t="s">
        <v>1260</v>
      </c>
      <c r="C13" s="9"/>
      <c r="D13" s="234"/>
      <c r="E13" s="10">
        <v>32.7</v>
      </c>
      <c r="F13" s="7"/>
      <c r="G13" s="216"/>
      <c r="H13" s="13"/>
      <c r="I13" s="147"/>
      <c r="J13" s="15"/>
      <c r="P13" s="19"/>
    </row>
    <row r="14" ht="14.25" customHeight="1">
      <c r="A14" s="7" t="s">
        <v>50</v>
      </c>
      <c r="B14" s="62" t="s">
        <v>1293</v>
      </c>
      <c r="C14" s="9"/>
      <c r="D14" s="234"/>
      <c r="E14" s="10">
        <v>73.4</v>
      </c>
      <c r="F14" s="7"/>
      <c r="G14" s="13"/>
      <c r="H14" s="13"/>
      <c r="I14" s="147"/>
      <c r="J14" s="15"/>
    </row>
    <row r="15" ht="14.25" customHeight="1">
      <c r="A15" s="7" t="s">
        <v>52</v>
      </c>
      <c r="B15" s="62" t="s">
        <v>1449</v>
      </c>
      <c r="C15" s="124"/>
      <c r="D15" s="124"/>
      <c r="E15" s="10">
        <v>228.5</v>
      </c>
      <c r="F15" s="7"/>
      <c r="G15" s="13"/>
      <c r="H15" s="13"/>
      <c r="I15" s="147"/>
      <c r="J15" s="15"/>
    </row>
    <row r="16" ht="14.25" customHeight="1">
      <c r="A16" s="122" t="s">
        <v>54</v>
      </c>
      <c r="B16" s="129" t="s">
        <v>1450</v>
      </c>
      <c r="C16" s="124"/>
      <c r="D16" s="124"/>
      <c r="E16" s="122">
        <v>240.8</v>
      </c>
      <c r="F16" s="124"/>
      <c r="G16" s="124"/>
      <c r="H16" s="124"/>
      <c r="I16" s="124"/>
    </row>
    <row r="17" ht="14.25" customHeight="1">
      <c r="A17" s="122" t="s">
        <v>56</v>
      </c>
      <c r="B17" s="129" t="s">
        <v>1451</v>
      </c>
      <c r="C17" s="124"/>
      <c r="D17" s="148"/>
      <c r="E17" s="122">
        <v>346.6</v>
      </c>
      <c r="F17" s="124"/>
      <c r="G17" s="124"/>
      <c r="H17" s="124"/>
      <c r="I17" s="124"/>
    </row>
    <row r="18" ht="14.25" customHeight="1">
      <c r="A18" s="122" t="s">
        <v>57</v>
      </c>
      <c r="B18" s="129" t="s">
        <v>1452</v>
      </c>
      <c r="C18" s="124"/>
      <c r="D18" s="124"/>
      <c r="E18" s="122">
        <v>267.2</v>
      </c>
      <c r="F18" s="124"/>
      <c r="G18" s="124"/>
      <c r="H18" s="124"/>
      <c r="I18" s="124"/>
    </row>
    <row r="19" ht="14.25" customHeight="1">
      <c r="A19" s="227" t="s">
        <v>60</v>
      </c>
      <c r="B19" s="288" t="s">
        <v>1453</v>
      </c>
      <c r="C19" s="228"/>
      <c r="D19" s="228"/>
      <c r="E19" s="227">
        <v>100.7</v>
      </c>
      <c r="F19" s="124"/>
      <c r="G19" s="124"/>
      <c r="H19" s="124"/>
      <c r="I19" s="124"/>
    </row>
    <row r="20" ht="14.25" customHeight="1">
      <c r="A20" s="76" t="s">
        <v>63</v>
      </c>
      <c r="B20" s="289" t="s">
        <v>1454</v>
      </c>
      <c r="C20" s="75"/>
      <c r="D20" s="75"/>
      <c r="E20" s="76">
        <v>32.7</v>
      </c>
    </row>
    <row r="21" ht="14.25" customHeight="1">
      <c r="E21" s="16">
        <f>SUM(E3:E20)</f>
        <v>2096</v>
      </c>
    </row>
    <row r="22" ht="14.25" customHeight="1"/>
    <row r="23" ht="14.25" customHeight="1"/>
    <row r="24" ht="14.25" customHeight="1">
      <c r="C24" s="28" t="s">
        <v>89</v>
      </c>
      <c r="E24" s="29">
        <v>7.0</v>
      </c>
    </row>
    <row r="25" ht="14.25" customHeight="1">
      <c r="C25" s="28" t="s">
        <v>90</v>
      </c>
      <c r="E25" s="29">
        <v>1.0</v>
      </c>
    </row>
    <row r="26" ht="14.25" customHeight="1">
      <c r="C26" s="28" t="s">
        <v>91</v>
      </c>
      <c r="E26" s="29">
        <v>7.5</v>
      </c>
    </row>
    <row r="27" ht="14.25" customHeight="1">
      <c r="C27" s="28" t="s">
        <v>92</v>
      </c>
      <c r="E27" s="30">
        <f>+E26*E25*E24</f>
        <v>52.5</v>
      </c>
    </row>
    <row r="28" ht="14.25" customHeight="1">
      <c r="C28" s="28" t="s">
        <v>93</v>
      </c>
      <c r="E28" s="30">
        <f>+E27*3600</f>
        <v>189000</v>
      </c>
    </row>
    <row r="29" ht="14.25" customHeight="1">
      <c r="C29" s="28" t="s">
        <v>4</v>
      </c>
      <c r="E29" s="31">
        <f>E21</f>
        <v>2096</v>
      </c>
    </row>
    <row r="30" ht="14.25" customHeight="1">
      <c r="C30" s="28" t="s">
        <v>94</v>
      </c>
      <c r="E30" s="32">
        <f>+E28/E29</f>
        <v>90.17175573</v>
      </c>
      <c r="F30" s="28" t="s">
        <v>95</v>
      </c>
      <c r="G30" s="6">
        <f>E30*0.85</f>
        <v>76.64599237</v>
      </c>
    </row>
    <row r="31" ht="14.25" customHeight="1">
      <c r="C31" s="28"/>
      <c r="E31" s="28"/>
    </row>
    <row r="32" ht="14.25" customHeight="1">
      <c r="C32" s="28" t="s">
        <v>96</v>
      </c>
      <c r="E32" s="29" t="s">
        <v>109</v>
      </c>
    </row>
    <row r="33" ht="14.25" customHeight="1">
      <c r="C33" s="28" t="s">
        <v>98</v>
      </c>
      <c r="E33" s="29">
        <v>556.2</v>
      </c>
    </row>
    <row r="34" ht="14.25" customHeight="1">
      <c r="C34" s="28" t="s">
        <v>99</v>
      </c>
      <c r="E34" s="29">
        <f>E33*E24</f>
        <v>3893.4</v>
      </c>
    </row>
    <row r="35" ht="14.25" customHeight="1">
      <c r="C35" s="28" t="s">
        <v>95</v>
      </c>
      <c r="E35" s="33">
        <f>+E28/E34</f>
        <v>48.54368932</v>
      </c>
    </row>
    <row r="36" ht="14.25" customHeight="1">
      <c r="C36" s="28"/>
      <c r="E36" s="28"/>
    </row>
    <row r="37" ht="14.25" customHeight="1">
      <c r="C37" s="28" t="s">
        <v>100</v>
      </c>
      <c r="E37" s="33">
        <f>+E35*0.85</f>
        <v>41.26213592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</sheetData>
  <autoFilter ref="$A$2:$H$21"/>
  <printOptions/>
  <pageMargins bottom="0.75" footer="0.0" header="0.0" left="0.7" right="0.7" top="0.75"/>
  <pageSetup orientation="landscape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9.71"/>
    <col customWidth="1" min="2" max="2" width="38.43"/>
    <col customWidth="1" min="3" max="3" width="18.29"/>
    <col customWidth="1" min="4" max="4" width="12.14"/>
    <col customWidth="1" min="5" max="5" width="10.71"/>
    <col customWidth="1" min="6" max="6" width="13.14"/>
    <col customWidth="1" min="7" max="8" width="10.71"/>
    <col customWidth="1" min="9" max="9" width="11.86"/>
    <col customWidth="1" min="10" max="10" width="10.0"/>
    <col customWidth="1" min="11" max="11" width="10.71"/>
    <col customWidth="1" min="12" max="12" width="13.43"/>
    <col customWidth="1" min="13" max="13" width="37.14"/>
    <col customWidth="1" min="14" max="14" width="12.86"/>
    <col customWidth="1" min="15" max="26" width="10.71"/>
  </cols>
  <sheetData>
    <row r="1" ht="14.25" customHeight="1"/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4"/>
    </row>
    <row r="3" ht="14.25" customHeight="1">
      <c r="A3" s="7" t="s">
        <v>10</v>
      </c>
      <c r="B3" s="61" t="s">
        <v>1455</v>
      </c>
      <c r="C3" s="9"/>
      <c r="D3" s="212" t="s">
        <v>37</v>
      </c>
      <c r="E3" s="10">
        <v>65.8</v>
      </c>
      <c r="F3" s="214" t="s">
        <v>715</v>
      </c>
      <c r="G3" s="13"/>
      <c r="H3" s="13"/>
      <c r="I3" s="215" t="s">
        <v>715</v>
      </c>
      <c r="J3" s="15"/>
      <c r="K3" s="4"/>
    </row>
    <row r="4" ht="14.25" customHeight="1">
      <c r="A4" s="7" t="s">
        <v>16</v>
      </c>
      <c r="B4" s="61" t="s">
        <v>1456</v>
      </c>
      <c r="C4" s="9"/>
      <c r="D4" s="212" t="s">
        <v>37</v>
      </c>
      <c r="E4" s="10">
        <v>74.2</v>
      </c>
      <c r="F4" s="214" t="s">
        <v>715</v>
      </c>
      <c r="G4" s="13"/>
      <c r="H4" s="13"/>
      <c r="I4" s="215" t="s">
        <v>715</v>
      </c>
      <c r="J4" s="15"/>
      <c r="K4" s="4"/>
    </row>
    <row r="5" ht="14.25" customHeight="1">
      <c r="A5" s="7" t="s">
        <v>20</v>
      </c>
      <c r="B5" s="61" t="s">
        <v>1457</v>
      </c>
      <c r="C5" s="9"/>
      <c r="D5" s="212" t="s">
        <v>12</v>
      </c>
      <c r="E5" s="10">
        <v>78.2</v>
      </c>
      <c r="F5" s="214" t="s">
        <v>695</v>
      </c>
      <c r="G5" s="13"/>
      <c r="H5" s="13"/>
      <c r="I5" s="215" t="s">
        <v>695</v>
      </c>
      <c r="J5" s="15"/>
      <c r="K5" s="4"/>
    </row>
    <row r="6" ht="14.25" customHeight="1">
      <c r="A6" s="7" t="s">
        <v>25</v>
      </c>
      <c r="B6" s="61" t="s">
        <v>1458</v>
      </c>
      <c r="C6" s="9"/>
      <c r="D6" s="212" t="s">
        <v>12</v>
      </c>
      <c r="E6" s="10">
        <v>57.8</v>
      </c>
      <c r="F6" s="214" t="s">
        <v>695</v>
      </c>
      <c r="G6" s="13"/>
      <c r="H6" s="13"/>
      <c r="I6" s="215" t="s">
        <v>695</v>
      </c>
      <c r="J6" s="15"/>
      <c r="K6" s="5"/>
    </row>
    <row r="7" ht="14.25" customHeight="1">
      <c r="A7" s="7" t="s">
        <v>28</v>
      </c>
      <c r="B7" s="61" t="s">
        <v>1460</v>
      </c>
      <c r="C7" s="9"/>
      <c r="D7" s="212" t="s">
        <v>12</v>
      </c>
      <c r="E7" s="10">
        <v>222.7</v>
      </c>
      <c r="F7" s="214" t="s">
        <v>1027</v>
      </c>
      <c r="G7" s="13"/>
      <c r="H7" s="13"/>
      <c r="I7" s="215" t="s">
        <v>1027</v>
      </c>
      <c r="J7" s="15"/>
      <c r="K7" s="5"/>
      <c r="P7" s="19"/>
    </row>
    <row r="8" ht="14.25" customHeight="1">
      <c r="A8" s="7" t="s">
        <v>32</v>
      </c>
      <c r="B8" s="61" t="s">
        <v>916</v>
      </c>
      <c r="C8" s="9"/>
      <c r="D8" s="212" t="s">
        <v>1462</v>
      </c>
      <c r="E8" s="10">
        <v>40.4</v>
      </c>
      <c r="F8" s="214" t="s">
        <v>715</v>
      </c>
      <c r="G8" s="13"/>
      <c r="H8" s="13"/>
      <c r="I8" s="215" t="s">
        <v>715</v>
      </c>
      <c r="J8" s="15"/>
      <c r="K8" s="5"/>
      <c r="P8" s="19"/>
    </row>
    <row r="9" ht="14.25" customHeight="1">
      <c r="A9" s="7" t="s">
        <v>34</v>
      </c>
      <c r="B9" s="61" t="s">
        <v>1463</v>
      </c>
      <c r="C9" s="9"/>
      <c r="D9" s="212" t="s">
        <v>12</v>
      </c>
      <c r="E9" s="10">
        <v>36.2</v>
      </c>
      <c r="F9" s="214" t="s">
        <v>695</v>
      </c>
      <c r="G9" s="13"/>
      <c r="H9" s="13"/>
      <c r="I9" s="215" t="s">
        <v>695</v>
      </c>
      <c r="J9" s="15"/>
      <c r="K9" s="5"/>
      <c r="P9" s="19"/>
    </row>
    <row r="10" ht="14.25" customHeight="1">
      <c r="A10" s="7" t="s">
        <v>36</v>
      </c>
      <c r="B10" s="61" t="s">
        <v>1464</v>
      </c>
      <c r="C10" s="9"/>
      <c r="D10" s="212" t="s">
        <v>12</v>
      </c>
      <c r="E10" s="10">
        <v>19.0</v>
      </c>
      <c r="F10" s="214" t="s">
        <v>695</v>
      </c>
      <c r="G10" s="13"/>
      <c r="H10" s="13"/>
      <c r="I10" s="215" t="s">
        <v>695</v>
      </c>
      <c r="J10" s="15"/>
      <c r="K10" s="5"/>
      <c r="P10" s="19"/>
    </row>
    <row r="11" ht="14.25" customHeight="1">
      <c r="A11" s="7" t="s">
        <v>38</v>
      </c>
      <c r="B11" s="61" t="s">
        <v>1461</v>
      </c>
      <c r="C11" s="9"/>
      <c r="D11" s="212" t="s">
        <v>37</v>
      </c>
      <c r="E11" s="10">
        <v>23.2</v>
      </c>
      <c r="F11" s="214" t="s">
        <v>715</v>
      </c>
      <c r="G11" s="216"/>
      <c r="H11" s="13"/>
      <c r="I11" s="215" t="s">
        <v>715</v>
      </c>
      <c r="J11" s="15"/>
      <c r="K11" s="5"/>
      <c r="P11" s="19"/>
    </row>
    <row r="12" ht="14.25" customHeight="1">
      <c r="A12" s="7" t="s">
        <v>43</v>
      </c>
      <c r="B12" s="61" t="s">
        <v>1465</v>
      </c>
      <c r="C12" s="9"/>
      <c r="D12" s="212" t="s">
        <v>12</v>
      </c>
      <c r="E12" s="10">
        <v>14.0</v>
      </c>
      <c r="F12" s="217" t="s">
        <v>695</v>
      </c>
      <c r="G12" s="13"/>
      <c r="H12" s="13"/>
      <c r="I12" s="218" t="s">
        <v>695</v>
      </c>
      <c r="J12" s="15"/>
      <c r="P12" s="19"/>
    </row>
    <row r="13" ht="14.25" customHeight="1">
      <c r="A13" s="7" t="s">
        <v>46</v>
      </c>
      <c r="B13" s="61" t="s">
        <v>1466</v>
      </c>
      <c r="C13" s="124"/>
      <c r="D13" s="219" t="s">
        <v>12</v>
      </c>
      <c r="E13" s="10">
        <v>21.8</v>
      </c>
      <c r="F13" s="220" t="s">
        <v>695</v>
      </c>
      <c r="G13" s="13"/>
      <c r="H13" s="13"/>
      <c r="I13" s="221" t="s">
        <v>695</v>
      </c>
      <c r="J13" s="15"/>
      <c r="P13" s="19"/>
    </row>
    <row r="14" ht="14.25" customHeight="1">
      <c r="A14" s="7" t="s">
        <v>50</v>
      </c>
      <c r="B14" s="61" t="s">
        <v>1467</v>
      </c>
      <c r="C14" s="124"/>
      <c r="D14" s="222" t="s">
        <v>12</v>
      </c>
      <c r="E14" s="10">
        <v>40.7</v>
      </c>
      <c r="F14" s="223" t="s">
        <v>695</v>
      </c>
      <c r="G14" s="124"/>
      <c r="H14" s="124"/>
      <c r="I14" s="223" t="s">
        <v>695</v>
      </c>
      <c r="J14" s="15"/>
    </row>
    <row r="15" ht="14.25" customHeight="1">
      <c r="A15" s="7" t="s">
        <v>52</v>
      </c>
      <c r="B15" s="61" t="s">
        <v>1459</v>
      </c>
      <c r="C15" s="124"/>
      <c r="D15" s="212" t="s">
        <v>37</v>
      </c>
      <c r="E15" s="10">
        <v>82.7</v>
      </c>
      <c r="F15" s="224" t="s">
        <v>715</v>
      </c>
      <c r="G15" s="124"/>
      <c r="H15" s="124"/>
      <c r="I15" s="224" t="s">
        <v>715</v>
      </c>
      <c r="J15" s="15"/>
    </row>
    <row r="16" ht="14.25" customHeight="1">
      <c r="A16" s="122" t="s">
        <v>54</v>
      </c>
      <c r="B16" s="61" t="s">
        <v>1468</v>
      </c>
      <c r="C16" s="124"/>
      <c r="D16" s="225" t="s">
        <v>12</v>
      </c>
      <c r="E16" s="10">
        <v>126.9</v>
      </c>
      <c r="F16" s="226" t="s">
        <v>695</v>
      </c>
      <c r="G16" s="124"/>
      <c r="H16" s="124"/>
      <c r="I16" s="226" t="s">
        <v>695</v>
      </c>
    </row>
    <row r="17" ht="14.25" customHeight="1">
      <c r="A17" s="122" t="s">
        <v>56</v>
      </c>
      <c r="B17" s="61" t="s">
        <v>1061</v>
      </c>
      <c r="C17" s="228"/>
      <c r="D17" s="225" t="s">
        <v>12</v>
      </c>
      <c r="E17" s="10">
        <v>126.0</v>
      </c>
      <c r="F17" s="226" t="s">
        <v>695</v>
      </c>
      <c r="G17" s="124"/>
      <c r="H17" s="124"/>
      <c r="I17" s="226" t="s">
        <v>695</v>
      </c>
    </row>
    <row r="18" ht="14.25" customHeight="1">
      <c r="A18" s="122" t="s">
        <v>57</v>
      </c>
      <c r="B18" s="25" t="s">
        <v>1469</v>
      </c>
      <c r="C18" s="228"/>
      <c r="D18" s="225" t="s">
        <v>12</v>
      </c>
      <c r="E18" s="10">
        <v>121.5</v>
      </c>
      <c r="F18" s="226" t="s">
        <v>715</v>
      </c>
      <c r="G18" s="124"/>
      <c r="H18" s="124"/>
      <c r="I18" s="226" t="s">
        <v>715</v>
      </c>
    </row>
    <row r="19" ht="14.25" customHeight="1">
      <c r="A19" s="227" t="s">
        <v>60</v>
      </c>
      <c r="B19" s="25" t="s">
        <v>1470</v>
      </c>
      <c r="C19" s="228"/>
      <c r="D19" s="229" t="s">
        <v>37</v>
      </c>
      <c r="E19" s="10">
        <v>51.7</v>
      </c>
      <c r="F19" s="230" t="s">
        <v>190</v>
      </c>
      <c r="G19" s="124"/>
      <c r="H19" s="124"/>
      <c r="I19" s="230" t="s">
        <v>190</v>
      </c>
    </row>
    <row r="20" ht="14.25" customHeight="1">
      <c r="A20" s="76" t="s">
        <v>63</v>
      </c>
      <c r="B20" s="25" t="s">
        <v>888</v>
      </c>
      <c r="C20" s="228"/>
      <c r="D20" s="229" t="s">
        <v>1471</v>
      </c>
      <c r="E20" s="10">
        <v>47.6</v>
      </c>
      <c r="F20" s="230" t="s">
        <v>715</v>
      </c>
      <c r="G20" s="124"/>
      <c r="H20" s="124"/>
      <c r="I20" s="230" t="s">
        <v>715</v>
      </c>
    </row>
    <row r="21" ht="14.25" customHeight="1">
      <c r="A21" s="76" t="s">
        <v>66</v>
      </c>
      <c r="B21" s="25" t="s">
        <v>1155</v>
      </c>
      <c r="C21" s="228"/>
      <c r="D21" s="229" t="s">
        <v>37</v>
      </c>
      <c r="E21" s="10">
        <v>27.0</v>
      </c>
      <c r="F21" s="230" t="s">
        <v>715</v>
      </c>
      <c r="G21" s="124"/>
      <c r="H21" s="124"/>
      <c r="I21" s="230" t="s">
        <v>715</v>
      </c>
    </row>
    <row r="22" ht="14.25" customHeight="1">
      <c r="A22" s="76" t="s">
        <v>68</v>
      </c>
      <c r="B22" s="25" t="s">
        <v>1065</v>
      </c>
      <c r="C22" s="228"/>
      <c r="D22" s="231" t="s">
        <v>40</v>
      </c>
      <c r="E22" s="10">
        <v>71.1</v>
      </c>
      <c r="F22" s="230" t="s">
        <v>715</v>
      </c>
      <c r="G22" s="124"/>
      <c r="H22" s="124"/>
      <c r="I22" s="230" t="s">
        <v>715</v>
      </c>
    </row>
    <row r="23" ht="14.25" customHeight="1">
      <c r="A23" s="76" t="s">
        <v>70</v>
      </c>
      <c r="B23" s="25" t="s">
        <v>1472</v>
      </c>
      <c r="C23" s="228"/>
      <c r="D23" s="229" t="s">
        <v>37</v>
      </c>
      <c r="E23" s="10">
        <v>56.6</v>
      </c>
      <c r="F23" s="230" t="s">
        <v>715</v>
      </c>
      <c r="G23" s="124"/>
      <c r="H23" s="124"/>
      <c r="I23" s="230" t="s">
        <v>715</v>
      </c>
    </row>
    <row r="24" ht="14.25" customHeight="1">
      <c r="A24" s="76" t="s">
        <v>71</v>
      </c>
      <c r="B24" s="25" t="s">
        <v>1473</v>
      </c>
      <c r="C24" s="228"/>
      <c r="D24" s="231" t="s">
        <v>12</v>
      </c>
      <c r="E24" s="10">
        <v>166.5</v>
      </c>
      <c r="F24" s="230" t="s">
        <v>727</v>
      </c>
      <c r="G24" s="124"/>
      <c r="H24" s="124"/>
      <c r="I24" s="230" t="s">
        <v>727</v>
      </c>
    </row>
    <row r="25" ht="14.25" customHeight="1">
      <c r="A25" s="76" t="s">
        <v>75</v>
      </c>
      <c r="B25" s="25" t="s">
        <v>1474</v>
      </c>
      <c r="C25" s="228"/>
      <c r="D25" s="231" t="s">
        <v>40</v>
      </c>
      <c r="E25" s="10">
        <v>72.6</v>
      </c>
      <c r="F25" s="230" t="s">
        <v>715</v>
      </c>
      <c r="G25" s="124"/>
      <c r="H25" s="124"/>
      <c r="I25" s="230" t="s">
        <v>715</v>
      </c>
    </row>
    <row r="26" ht="14.25" customHeight="1">
      <c r="A26" s="76" t="s">
        <v>76</v>
      </c>
      <c r="B26" s="25" t="s">
        <v>1475</v>
      </c>
      <c r="C26" s="228"/>
      <c r="D26" s="231" t="s">
        <v>40</v>
      </c>
      <c r="E26" s="10">
        <v>300.6</v>
      </c>
      <c r="F26" s="230" t="s">
        <v>695</v>
      </c>
      <c r="G26" s="124"/>
      <c r="H26" s="124"/>
      <c r="I26" s="230" t="s">
        <v>695</v>
      </c>
    </row>
    <row r="27" ht="14.25" customHeight="1">
      <c r="A27" s="76" t="s">
        <v>380</v>
      </c>
      <c r="B27" s="232" t="s">
        <v>85</v>
      </c>
      <c r="C27" s="124"/>
      <c r="D27" s="231" t="s">
        <v>12</v>
      </c>
      <c r="E27" s="10">
        <v>113.8</v>
      </c>
      <c r="F27" s="230" t="s">
        <v>190</v>
      </c>
      <c r="G27" s="124"/>
      <c r="H27" s="124"/>
      <c r="I27" s="230" t="s">
        <v>190</v>
      </c>
    </row>
    <row r="28" ht="14.25" customHeight="1">
      <c r="A28" s="76"/>
      <c r="B28" s="290" t="s">
        <v>555</v>
      </c>
      <c r="C28" s="22"/>
      <c r="D28" s="22"/>
      <c r="E28" s="24">
        <v>48.1</v>
      </c>
      <c r="F28" s="230"/>
      <c r="G28" s="124"/>
      <c r="H28" s="124"/>
      <c r="I28" s="230"/>
    </row>
    <row r="29" ht="14.25" customHeight="1">
      <c r="A29" s="76"/>
      <c r="B29" s="232"/>
      <c r="C29" s="124"/>
      <c r="D29" s="231"/>
      <c r="E29" s="10"/>
      <c r="F29" s="230"/>
      <c r="G29" s="124"/>
      <c r="H29" s="124"/>
      <c r="I29" s="230"/>
    </row>
    <row r="30" ht="14.25" customHeight="1">
      <c r="E30" s="209">
        <f>SUM(E3:E20)</f>
        <v>1250.4</v>
      </c>
    </row>
    <row r="31" ht="14.25" customHeight="1"/>
    <row r="32" ht="14.25" customHeight="1"/>
    <row r="33" ht="14.25" customHeight="1">
      <c r="C33" s="28" t="s">
        <v>89</v>
      </c>
      <c r="E33" s="29">
        <v>5.0</v>
      </c>
    </row>
    <row r="34" ht="14.25" customHeight="1">
      <c r="C34" s="28" t="s">
        <v>90</v>
      </c>
      <c r="E34" s="29">
        <v>1.0</v>
      </c>
    </row>
    <row r="35" ht="14.25" customHeight="1">
      <c r="C35" s="28" t="s">
        <v>91</v>
      </c>
      <c r="E35" s="29">
        <v>1.0</v>
      </c>
    </row>
    <row r="36" ht="14.25" customHeight="1">
      <c r="C36" s="28" t="s">
        <v>92</v>
      </c>
      <c r="E36" s="30">
        <f>+E35*E34*E33</f>
        <v>5</v>
      </c>
    </row>
    <row r="37" ht="14.25" customHeight="1">
      <c r="C37" s="28" t="s">
        <v>93</v>
      </c>
      <c r="E37" s="30">
        <f>+E36*3600</f>
        <v>18000</v>
      </c>
    </row>
    <row r="38" ht="14.25" customHeight="1">
      <c r="C38" s="28" t="s">
        <v>4</v>
      </c>
      <c r="E38" s="31">
        <f>E30</f>
        <v>1250.4</v>
      </c>
    </row>
    <row r="39" ht="14.25" customHeight="1">
      <c r="C39" s="28" t="s">
        <v>94</v>
      </c>
      <c r="E39" s="32">
        <f>+E37/E38</f>
        <v>14.39539347</v>
      </c>
      <c r="F39" s="28" t="s">
        <v>95</v>
      </c>
      <c r="G39" s="6">
        <f>E39*0.85</f>
        <v>12.23608445</v>
      </c>
    </row>
    <row r="40" ht="14.25" customHeight="1">
      <c r="C40" s="28"/>
      <c r="E40" s="28"/>
    </row>
    <row r="41" ht="14.25" customHeight="1">
      <c r="C41" s="28" t="s">
        <v>96</v>
      </c>
      <c r="E41" s="29" t="s">
        <v>109</v>
      </c>
    </row>
    <row r="42" ht="14.25" customHeight="1">
      <c r="C42" s="28" t="s">
        <v>98</v>
      </c>
      <c r="E42" s="29">
        <v>556.2</v>
      </c>
    </row>
    <row r="43" ht="14.25" customHeight="1">
      <c r="C43" s="28" t="s">
        <v>99</v>
      </c>
      <c r="E43" s="29">
        <f>E42*E33</f>
        <v>2781</v>
      </c>
    </row>
    <row r="44" ht="14.25" customHeight="1">
      <c r="C44" s="28" t="s">
        <v>95</v>
      </c>
      <c r="E44" s="33">
        <f>+E37/E43</f>
        <v>6.472491909</v>
      </c>
    </row>
    <row r="45" ht="14.25" customHeight="1">
      <c r="C45" s="28"/>
      <c r="E45" s="28"/>
    </row>
    <row r="46" ht="14.25" customHeight="1">
      <c r="C46" s="28" t="s">
        <v>100</v>
      </c>
      <c r="E46" s="33">
        <f>+E44*0.85</f>
        <v>5.501618123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</sheetData>
  <autoFilter ref="$A$2:$H$30"/>
  <printOptions/>
  <pageMargins bottom="0.75" footer="0.0" header="0.0" left="0.7" right="0.7" top="0.75"/>
  <pageSetup scale="70" orientation="portrait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9.71"/>
    <col customWidth="1" min="2" max="2" width="38.43"/>
    <col customWidth="1" min="3" max="3" width="18.29"/>
    <col customWidth="1" min="4" max="4" width="12.14"/>
    <col customWidth="1" min="5" max="5" width="10.71"/>
    <col customWidth="1" min="6" max="6" width="13.14"/>
    <col customWidth="1" min="7" max="8" width="10.71"/>
    <col customWidth="1" min="9" max="9" width="11.86"/>
    <col customWidth="1" min="10" max="10" width="10.0"/>
    <col customWidth="1" min="11" max="11" width="10.71"/>
    <col customWidth="1" min="12" max="12" width="13.43"/>
    <col customWidth="1" min="13" max="13" width="37.14"/>
    <col customWidth="1" min="14" max="14" width="12.86"/>
    <col customWidth="1" min="15" max="26" width="10.71"/>
  </cols>
  <sheetData>
    <row r="1" ht="14.25" customHeight="1"/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4"/>
    </row>
    <row r="3" ht="14.25" customHeight="1">
      <c r="A3" s="7" t="s">
        <v>10</v>
      </c>
      <c r="B3" s="61" t="s">
        <v>1455</v>
      </c>
      <c r="C3" s="9"/>
      <c r="D3" s="212" t="s">
        <v>37</v>
      </c>
      <c r="E3" s="10">
        <v>65.8</v>
      </c>
      <c r="F3" s="214" t="s">
        <v>715</v>
      </c>
      <c r="G3" s="13"/>
      <c r="H3" s="13"/>
      <c r="I3" s="215" t="s">
        <v>715</v>
      </c>
      <c r="J3" s="15"/>
      <c r="K3" s="4"/>
    </row>
    <row r="4" ht="14.25" customHeight="1">
      <c r="A4" s="7" t="s">
        <v>16</v>
      </c>
      <c r="B4" s="61" t="s">
        <v>1456</v>
      </c>
      <c r="C4" s="9"/>
      <c r="D4" s="212" t="s">
        <v>37</v>
      </c>
      <c r="E4" s="10">
        <v>74.2</v>
      </c>
      <c r="F4" s="214" t="s">
        <v>715</v>
      </c>
      <c r="G4" s="13"/>
      <c r="H4" s="13"/>
      <c r="I4" s="215" t="s">
        <v>715</v>
      </c>
      <c r="J4" s="15"/>
      <c r="K4" s="4"/>
    </row>
    <row r="5" ht="14.25" customHeight="1">
      <c r="A5" s="7" t="s">
        <v>20</v>
      </c>
      <c r="B5" s="61" t="s">
        <v>1457</v>
      </c>
      <c r="C5" s="9"/>
      <c r="D5" s="212" t="s">
        <v>12</v>
      </c>
      <c r="E5" s="10">
        <v>78.2</v>
      </c>
      <c r="F5" s="214" t="s">
        <v>695</v>
      </c>
      <c r="G5" s="13"/>
      <c r="H5" s="13"/>
      <c r="I5" s="215" t="s">
        <v>695</v>
      </c>
      <c r="J5" s="15"/>
      <c r="K5" s="4"/>
    </row>
    <row r="6" ht="14.25" customHeight="1">
      <c r="A6" s="7" t="s">
        <v>25</v>
      </c>
      <c r="B6" s="61" t="s">
        <v>1476</v>
      </c>
      <c r="C6" s="9"/>
      <c r="D6" s="212" t="s">
        <v>12</v>
      </c>
      <c r="E6" s="10">
        <v>64.7</v>
      </c>
      <c r="F6" s="214" t="s">
        <v>695</v>
      </c>
      <c r="G6" s="13"/>
      <c r="H6" s="13"/>
      <c r="I6" s="215" t="s">
        <v>695</v>
      </c>
      <c r="J6" s="15"/>
      <c r="K6" s="5"/>
    </row>
    <row r="7" ht="14.25" customHeight="1">
      <c r="A7" s="7" t="s">
        <v>28</v>
      </c>
      <c r="B7" s="61" t="s">
        <v>1458</v>
      </c>
      <c r="C7" s="9"/>
      <c r="D7" s="212" t="s">
        <v>12</v>
      </c>
      <c r="E7" s="10">
        <v>57.8</v>
      </c>
      <c r="F7" s="214" t="s">
        <v>695</v>
      </c>
      <c r="G7" s="13"/>
      <c r="H7" s="13"/>
      <c r="I7" s="215" t="s">
        <v>695</v>
      </c>
      <c r="J7" s="15"/>
      <c r="K7" s="5"/>
      <c r="P7" s="19"/>
    </row>
    <row r="8" ht="14.25" customHeight="1">
      <c r="A8" s="7" t="s">
        <v>32</v>
      </c>
      <c r="B8" s="61" t="s">
        <v>1460</v>
      </c>
      <c r="C8" s="9"/>
      <c r="D8" s="212" t="s">
        <v>12</v>
      </c>
      <c r="E8" s="10">
        <v>222.7</v>
      </c>
      <c r="F8" s="214" t="s">
        <v>1027</v>
      </c>
      <c r="G8" s="13"/>
      <c r="H8" s="13"/>
      <c r="I8" s="215" t="s">
        <v>1027</v>
      </c>
      <c r="J8" s="15"/>
      <c r="K8" s="5"/>
      <c r="P8" s="19"/>
    </row>
    <row r="9" ht="14.25" customHeight="1">
      <c r="A9" s="7" t="s">
        <v>34</v>
      </c>
      <c r="B9" s="61" t="s">
        <v>916</v>
      </c>
      <c r="C9" s="9"/>
      <c r="D9" s="212" t="s">
        <v>1462</v>
      </c>
      <c r="E9" s="10">
        <v>40.4</v>
      </c>
      <c r="F9" s="214" t="s">
        <v>715</v>
      </c>
      <c r="G9" s="13"/>
      <c r="H9" s="13"/>
      <c r="I9" s="215" t="s">
        <v>715</v>
      </c>
      <c r="J9" s="15"/>
      <c r="K9" s="5"/>
      <c r="P9" s="19"/>
    </row>
    <row r="10" ht="14.25" customHeight="1">
      <c r="A10" s="7" t="s">
        <v>36</v>
      </c>
      <c r="B10" s="61" t="s">
        <v>1477</v>
      </c>
      <c r="C10" s="9"/>
      <c r="D10" s="212" t="s">
        <v>12</v>
      </c>
      <c r="E10" s="10">
        <v>42.7</v>
      </c>
      <c r="F10" s="214" t="s">
        <v>695</v>
      </c>
      <c r="G10" s="13"/>
      <c r="H10" s="13"/>
      <c r="I10" s="215" t="s">
        <v>695</v>
      </c>
      <c r="J10" s="15"/>
      <c r="K10" s="5"/>
      <c r="P10" s="19"/>
    </row>
    <row r="11" ht="14.25" customHeight="1">
      <c r="A11" s="7" t="s">
        <v>38</v>
      </c>
      <c r="B11" s="61" t="s">
        <v>1463</v>
      </c>
      <c r="C11" s="9"/>
      <c r="D11" s="212" t="s">
        <v>12</v>
      </c>
      <c r="E11" s="10">
        <v>36.2</v>
      </c>
      <c r="F11" s="214" t="s">
        <v>695</v>
      </c>
      <c r="G11" s="13"/>
      <c r="H11" s="13"/>
      <c r="I11" s="215" t="s">
        <v>695</v>
      </c>
      <c r="J11" s="15"/>
      <c r="K11" s="5"/>
      <c r="P11" s="19"/>
    </row>
    <row r="12" ht="14.25" customHeight="1">
      <c r="A12" s="7" t="s">
        <v>43</v>
      </c>
      <c r="B12" s="61" t="s">
        <v>1464</v>
      </c>
      <c r="C12" s="9"/>
      <c r="D12" s="212" t="s">
        <v>12</v>
      </c>
      <c r="E12" s="10">
        <v>19.0</v>
      </c>
      <c r="F12" s="214" t="s">
        <v>695</v>
      </c>
      <c r="G12" s="13"/>
      <c r="H12" s="13"/>
      <c r="I12" s="215" t="s">
        <v>695</v>
      </c>
      <c r="J12" s="15"/>
      <c r="P12" s="19"/>
    </row>
    <row r="13" ht="14.25" customHeight="1">
      <c r="A13" s="7" t="s">
        <v>46</v>
      </c>
      <c r="B13" s="61" t="s">
        <v>1461</v>
      </c>
      <c r="C13" s="9"/>
      <c r="D13" s="212" t="s">
        <v>37</v>
      </c>
      <c r="E13" s="10">
        <v>23.2</v>
      </c>
      <c r="F13" s="214" t="s">
        <v>715</v>
      </c>
      <c r="G13" s="216"/>
      <c r="H13" s="13"/>
      <c r="I13" s="215" t="s">
        <v>715</v>
      </c>
      <c r="J13" s="15"/>
      <c r="P13" s="19"/>
    </row>
    <row r="14" ht="14.25" customHeight="1">
      <c r="A14" s="7" t="s">
        <v>50</v>
      </c>
      <c r="B14" s="61" t="s">
        <v>1465</v>
      </c>
      <c r="C14" s="9"/>
      <c r="D14" s="212" t="s">
        <v>12</v>
      </c>
      <c r="E14" s="10">
        <v>14.0</v>
      </c>
      <c r="F14" s="217" t="s">
        <v>695</v>
      </c>
      <c r="G14" s="13"/>
      <c r="H14" s="13"/>
      <c r="I14" s="218" t="s">
        <v>695</v>
      </c>
      <c r="J14" s="15"/>
    </row>
    <row r="15" ht="14.25" customHeight="1">
      <c r="A15" s="7" t="s">
        <v>52</v>
      </c>
      <c r="B15" s="61" t="s">
        <v>1466</v>
      </c>
      <c r="C15" s="124"/>
      <c r="D15" s="219" t="s">
        <v>12</v>
      </c>
      <c r="E15" s="10">
        <v>21.8</v>
      </c>
      <c r="F15" s="220" t="s">
        <v>695</v>
      </c>
      <c r="G15" s="13"/>
      <c r="H15" s="13"/>
      <c r="I15" s="221" t="s">
        <v>695</v>
      </c>
      <c r="J15" s="15"/>
    </row>
    <row r="16" ht="14.25" customHeight="1">
      <c r="A16" s="122" t="s">
        <v>54</v>
      </c>
      <c r="B16" s="61" t="s">
        <v>1467</v>
      </c>
      <c r="C16" s="124"/>
      <c r="D16" s="222" t="s">
        <v>12</v>
      </c>
      <c r="E16" s="10">
        <v>40.7</v>
      </c>
      <c r="F16" s="223" t="s">
        <v>695</v>
      </c>
      <c r="G16" s="124"/>
      <c r="H16" s="124"/>
      <c r="I16" s="223" t="s">
        <v>695</v>
      </c>
    </row>
    <row r="17" ht="14.25" customHeight="1">
      <c r="A17" s="122" t="s">
        <v>56</v>
      </c>
      <c r="B17" s="61" t="s">
        <v>1459</v>
      </c>
      <c r="C17" s="124"/>
      <c r="D17" s="212" t="s">
        <v>37</v>
      </c>
      <c r="E17" s="10">
        <v>82.7</v>
      </c>
      <c r="F17" s="224" t="s">
        <v>715</v>
      </c>
      <c r="G17" s="124"/>
      <c r="H17" s="124"/>
      <c r="I17" s="224" t="s">
        <v>715</v>
      </c>
    </row>
    <row r="18" ht="14.25" customHeight="1">
      <c r="A18" s="122" t="s">
        <v>57</v>
      </c>
      <c r="B18" s="61" t="s">
        <v>1468</v>
      </c>
      <c r="C18" s="124"/>
      <c r="D18" s="225" t="s">
        <v>12</v>
      </c>
      <c r="E18" s="10">
        <v>126.9</v>
      </c>
      <c r="F18" s="226" t="s">
        <v>695</v>
      </c>
      <c r="G18" s="124"/>
      <c r="H18" s="124"/>
      <c r="I18" s="226" t="s">
        <v>695</v>
      </c>
    </row>
    <row r="19" ht="14.25" customHeight="1">
      <c r="A19" s="227" t="s">
        <v>60</v>
      </c>
      <c r="B19" s="61" t="s">
        <v>1061</v>
      </c>
      <c r="C19" s="228"/>
      <c r="D19" s="225" t="s">
        <v>12</v>
      </c>
      <c r="E19" s="10">
        <v>126.0</v>
      </c>
      <c r="F19" s="226" t="s">
        <v>695</v>
      </c>
      <c r="G19" s="124"/>
      <c r="H19" s="124"/>
      <c r="I19" s="226" t="s">
        <v>695</v>
      </c>
    </row>
    <row r="20" ht="14.25" customHeight="1">
      <c r="A20" s="76" t="s">
        <v>63</v>
      </c>
      <c r="B20" s="25" t="s">
        <v>1469</v>
      </c>
      <c r="C20" s="228"/>
      <c r="D20" s="225" t="s">
        <v>12</v>
      </c>
      <c r="E20" s="10">
        <v>121.5</v>
      </c>
      <c r="F20" s="226" t="s">
        <v>715</v>
      </c>
      <c r="G20" s="124"/>
      <c r="H20" s="124"/>
      <c r="I20" s="226" t="s">
        <v>715</v>
      </c>
    </row>
    <row r="21" ht="14.25" customHeight="1">
      <c r="A21" s="76" t="s">
        <v>66</v>
      </c>
      <c r="B21" s="25" t="s">
        <v>1470</v>
      </c>
      <c r="C21" s="228"/>
      <c r="D21" s="229" t="s">
        <v>37</v>
      </c>
      <c r="E21" s="10">
        <v>51.7</v>
      </c>
      <c r="F21" s="230" t="s">
        <v>190</v>
      </c>
      <c r="G21" s="124"/>
      <c r="H21" s="124"/>
      <c r="I21" s="230" t="s">
        <v>190</v>
      </c>
    </row>
    <row r="22" ht="14.25" customHeight="1">
      <c r="A22" s="76" t="s">
        <v>68</v>
      </c>
      <c r="B22" s="25" t="s">
        <v>888</v>
      </c>
      <c r="C22" s="228"/>
      <c r="D22" s="229" t="s">
        <v>1471</v>
      </c>
      <c r="E22" s="10">
        <v>47.6</v>
      </c>
      <c r="F22" s="230" t="s">
        <v>715</v>
      </c>
      <c r="G22" s="124"/>
      <c r="H22" s="124"/>
      <c r="I22" s="230" t="s">
        <v>715</v>
      </c>
    </row>
    <row r="23" ht="14.25" customHeight="1">
      <c r="A23" s="76" t="s">
        <v>70</v>
      </c>
      <c r="B23" s="25" t="s">
        <v>1155</v>
      </c>
      <c r="C23" s="228"/>
      <c r="D23" s="229" t="s">
        <v>37</v>
      </c>
      <c r="E23" s="10">
        <v>27.0</v>
      </c>
      <c r="F23" s="230" t="s">
        <v>715</v>
      </c>
      <c r="G23" s="124"/>
      <c r="H23" s="124"/>
      <c r="I23" s="230" t="s">
        <v>715</v>
      </c>
    </row>
    <row r="24" ht="14.25" customHeight="1">
      <c r="A24" s="76" t="s">
        <v>71</v>
      </c>
      <c r="B24" s="25" t="s">
        <v>1065</v>
      </c>
      <c r="C24" s="228"/>
      <c r="D24" s="231" t="s">
        <v>40</v>
      </c>
      <c r="E24" s="10">
        <v>71.1</v>
      </c>
      <c r="F24" s="230" t="s">
        <v>715</v>
      </c>
      <c r="G24" s="124"/>
      <c r="H24" s="124"/>
      <c r="I24" s="230" t="s">
        <v>715</v>
      </c>
    </row>
    <row r="25" ht="14.25" customHeight="1">
      <c r="A25" s="76" t="s">
        <v>75</v>
      </c>
      <c r="B25" s="25" t="s">
        <v>1472</v>
      </c>
      <c r="C25" s="228"/>
      <c r="D25" s="229" t="s">
        <v>37</v>
      </c>
      <c r="E25" s="10">
        <v>56.6</v>
      </c>
      <c r="F25" s="230" t="s">
        <v>715</v>
      </c>
      <c r="G25" s="124"/>
      <c r="H25" s="124"/>
      <c r="I25" s="230" t="s">
        <v>715</v>
      </c>
    </row>
    <row r="26" ht="14.25" customHeight="1">
      <c r="A26" s="76" t="s">
        <v>76</v>
      </c>
      <c r="B26" s="25" t="s">
        <v>1473</v>
      </c>
      <c r="C26" s="228"/>
      <c r="D26" s="231" t="s">
        <v>12</v>
      </c>
      <c r="E26" s="10">
        <v>166.5</v>
      </c>
      <c r="F26" s="230" t="s">
        <v>727</v>
      </c>
      <c r="G26" s="124"/>
      <c r="H26" s="124"/>
      <c r="I26" s="230" t="s">
        <v>727</v>
      </c>
    </row>
    <row r="27" ht="14.25" customHeight="1">
      <c r="A27" s="76" t="s">
        <v>380</v>
      </c>
      <c r="B27" s="25" t="s">
        <v>1474</v>
      </c>
      <c r="C27" s="228"/>
      <c r="D27" s="231" t="s">
        <v>40</v>
      </c>
      <c r="E27" s="10">
        <v>72.6</v>
      </c>
      <c r="F27" s="230" t="s">
        <v>715</v>
      </c>
      <c r="G27" s="124"/>
      <c r="H27" s="124"/>
      <c r="I27" s="230" t="s">
        <v>715</v>
      </c>
    </row>
    <row r="28" ht="14.25" customHeight="1">
      <c r="A28" s="76" t="s">
        <v>77</v>
      </c>
      <c r="B28" s="25" t="s">
        <v>1475</v>
      </c>
      <c r="C28" s="228"/>
      <c r="D28" s="231" t="s">
        <v>40</v>
      </c>
      <c r="E28" s="10">
        <v>300.6</v>
      </c>
      <c r="F28" s="230" t="s">
        <v>695</v>
      </c>
      <c r="G28" s="124"/>
      <c r="H28" s="124"/>
      <c r="I28" s="230" t="s">
        <v>695</v>
      </c>
    </row>
    <row r="29" ht="14.25" customHeight="1">
      <c r="A29" s="76" t="s">
        <v>79</v>
      </c>
      <c r="B29" s="232" t="s">
        <v>85</v>
      </c>
      <c r="C29" s="124"/>
      <c r="D29" s="231" t="s">
        <v>12</v>
      </c>
      <c r="E29" s="10">
        <v>113.8</v>
      </c>
      <c r="F29" s="230" t="s">
        <v>190</v>
      </c>
      <c r="G29" s="124"/>
      <c r="H29" s="124"/>
      <c r="I29" s="230" t="s">
        <v>190</v>
      </c>
    </row>
    <row r="30" ht="14.25" customHeight="1">
      <c r="A30" s="92"/>
      <c r="B30" s="290" t="s">
        <v>555</v>
      </c>
      <c r="C30" s="22"/>
      <c r="D30" s="22"/>
      <c r="E30" s="24">
        <v>48.1</v>
      </c>
      <c r="F30" s="291"/>
      <c r="I30" s="291"/>
    </row>
    <row r="31" ht="14.25" customHeight="1">
      <c r="E31" s="209">
        <f>SUM(E3:E20)</f>
        <v>1258.5</v>
      </c>
    </row>
    <row r="32" ht="14.25" customHeight="1"/>
    <row r="33" ht="14.25" customHeight="1"/>
    <row r="34" ht="14.25" customHeight="1">
      <c r="C34" s="28" t="s">
        <v>89</v>
      </c>
      <c r="E34" s="29">
        <v>5.0</v>
      </c>
    </row>
    <row r="35" ht="14.25" customHeight="1">
      <c r="C35" s="28" t="s">
        <v>90</v>
      </c>
      <c r="E35" s="29">
        <v>1.0</v>
      </c>
    </row>
    <row r="36" ht="14.25" customHeight="1">
      <c r="C36" s="28" t="s">
        <v>91</v>
      </c>
      <c r="E36" s="29">
        <v>1.0</v>
      </c>
    </row>
    <row r="37" ht="14.25" customHeight="1">
      <c r="C37" s="28" t="s">
        <v>92</v>
      </c>
      <c r="E37" s="30">
        <f>+E36*E35*E34</f>
        <v>5</v>
      </c>
    </row>
    <row r="38" ht="14.25" customHeight="1">
      <c r="C38" s="28" t="s">
        <v>93</v>
      </c>
      <c r="E38" s="30">
        <f>+E37*3600</f>
        <v>18000</v>
      </c>
    </row>
    <row r="39" ht="14.25" customHeight="1">
      <c r="C39" s="28" t="s">
        <v>4</v>
      </c>
      <c r="E39" s="31">
        <f>E31</f>
        <v>1258.5</v>
      </c>
    </row>
    <row r="40" ht="14.25" customHeight="1">
      <c r="C40" s="28" t="s">
        <v>94</v>
      </c>
      <c r="E40" s="32">
        <f>+E38/E39</f>
        <v>14.30274136</v>
      </c>
      <c r="F40" s="28" t="s">
        <v>95</v>
      </c>
      <c r="G40" s="6">
        <f>E40*0.85</f>
        <v>12.15733015</v>
      </c>
    </row>
    <row r="41" ht="14.25" customHeight="1">
      <c r="C41" s="28"/>
      <c r="E41" s="28"/>
    </row>
    <row r="42" ht="14.25" customHeight="1">
      <c r="C42" s="28" t="s">
        <v>96</v>
      </c>
      <c r="E42" s="29" t="s">
        <v>109</v>
      </c>
    </row>
    <row r="43" ht="14.25" customHeight="1">
      <c r="C43" s="28" t="s">
        <v>98</v>
      </c>
      <c r="E43" s="29">
        <v>556.2</v>
      </c>
    </row>
    <row r="44" ht="14.25" customHeight="1">
      <c r="C44" s="28" t="s">
        <v>99</v>
      </c>
      <c r="E44" s="29">
        <f>E43*E34</f>
        <v>2781</v>
      </c>
    </row>
    <row r="45" ht="14.25" customHeight="1">
      <c r="C45" s="28" t="s">
        <v>95</v>
      </c>
      <c r="E45" s="33">
        <f>+E38/E44</f>
        <v>6.472491909</v>
      </c>
    </row>
    <row r="46" ht="14.25" customHeight="1">
      <c r="C46" s="28"/>
      <c r="E46" s="28"/>
    </row>
    <row r="47" ht="14.25" customHeight="1">
      <c r="C47" s="28" t="s">
        <v>100</v>
      </c>
      <c r="E47" s="33">
        <f>+E45*0.85</f>
        <v>5.501618123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</sheetData>
  <autoFilter ref="$A$2:$H$31"/>
  <printOptions/>
  <pageMargins bottom="0.75" footer="0.0" header="0.0" left="0.7" right="0.7" top="0.75"/>
  <pageSetup scale="70" orientation="portrait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8" t="s">
        <v>1478</v>
      </c>
      <c r="C3" s="7"/>
      <c r="D3" s="7"/>
      <c r="E3" s="10">
        <v>176.7</v>
      </c>
      <c r="F3" s="12"/>
      <c r="G3" s="12"/>
      <c r="H3" s="13"/>
      <c r="I3" s="52"/>
      <c r="J3" s="15"/>
      <c r="K3" s="4"/>
    </row>
    <row r="4" ht="14.25" customHeight="1">
      <c r="A4" s="7" t="s">
        <v>16</v>
      </c>
      <c r="B4" s="8" t="s">
        <v>35</v>
      </c>
      <c r="C4" s="7"/>
      <c r="D4" s="7"/>
      <c r="E4" s="10">
        <v>87.4</v>
      </c>
      <c r="F4" s="12"/>
      <c r="G4" s="12"/>
      <c r="H4" s="13"/>
      <c r="I4" s="52"/>
      <c r="J4" s="15"/>
      <c r="K4" s="4"/>
    </row>
    <row r="5" ht="14.25" customHeight="1">
      <c r="A5" s="7" t="s">
        <v>20</v>
      </c>
      <c r="B5" s="8" t="s">
        <v>1480</v>
      </c>
      <c r="C5" s="7"/>
      <c r="D5" s="7"/>
      <c r="E5" s="10">
        <v>49.0</v>
      </c>
      <c r="F5" s="12"/>
      <c r="G5" s="12"/>
      <c r="H5" s="13"/>
      <c r="I5" s="52"/>
      <c r="J5" s="15"/>
      <c r="K5" s="4"/>
    </row>
    <row r="6" ht="14.25" customHeight="1">
      <c r="A6" s="7" t="s">
        <v>24</v>
      </c>
      <c r="B6" s="8" t="s">
        <v>1482</v>
      </c>
      <c r="C6" s="7"/>
      <c r="D6" s="7"/>
      <c r="E6" s="10">
        <v>423.6</v>
      </c>
      <c r="F6" s="12"/>
      <c r="G6" s="12"/>
      <c r="H6" s="13"/>
      <c r="I6" s="52"/>
      <c r="J6" s="15"/>
      <c r="K6" s="5"/>
    </row>
    <row r="7" ht="14.25" customHeight="1">
      <c r="A7" s="7" t="s">
        <v>25</v>
      </c>
      <c r="B7" s="8" t="s">
        <v>1483</v>
      </c>
      <c r="C7" s="7"/>
      <c r="D7" s="7"/>
      <c r="E7" s="10">
        <v>30.0</v>
      </c>
      <c r="F7" s="12"/>
      <c r="G7" s="12"/>
      <c r="H7" s="13"/>
      <c r="I7" s="52"/>
      <c r="J7" s="15"/>
      <c r="K7" s="5"/>
    </row>
    <row r="8" ht="14.25" customHeight="1">
      <c r="A8" s="7" t="s">
        <v>28</v>
      </c>
      <c r="B8" s="8" t="s">
        <v>1461</v>
      </c>
      <c r="C8" s="7"/>
      <c r="D8" s="7"/>
      <c r="E8" s="10">
        <v>26.5</v>
      </c>
      <c r="F8" s="36"/>
      <c r="G8" s="12"/>
      <c r="H8" s="13"/>
      <c r="I8" s="52"/>
      <c r="J8" s="15"/>
      <c r="K8" s="5"/>
      <c r="P8" s="19"/>
    </row>
    <row r="9" ht="14.25" customHeight="1">
      <c r="A9" s="7" t="s">
        <v>32</v>
      </c>
      <c r="B9" s="8" t="s">
        <v>1484</v>
      </c>
      <c r="C9" s="7"/>
      <c r="D9" s="7"/>
      <c r="E9" s="10">
        <v>232.5</v>
      </c>
      <c r="F9" s="36"/>
      <c r="G9" s="12"/>
      <c r="H9" s="13"/>
      <c r="I9" s="52"/>
      <c r="J9" s="15"/>
      <c r="K9" s="5"/>
      <c r="P9" s="19"/>
    </row>
    <row r="10" ht="14.25" customHeight="1">
      <c r="A10" s="7" t="s">
        <v>34</v>
      </c>
      <c r="B10" s="8" t="s">
        <v>1479</v>
      </c>
      <c r="C10" s="7"/>
      <c r="D10" s="7"/>
      <c r="E10" s="10">
        <v>125.2</v>
      </c>
      <c r="F10" s="12"/>
      <c r="G10" s="12"/>
      <c r="H10" s="13"/>
      <c r="I10" s="52"/>
      <c r="J10" s="15"/>
      <c r="K10" s="5"/>
      <c r="P10" s="19"/>
    </row>
    <row r="11" ht="14.25" customHeight="1">
      <c r="A11" s="7" t="s">
        <v>36</v>
      </c>
      <c r="B11" s="8" t="s">
        <v>1481</v>
      </c>
      <c r="C11" s="7"/>
      <c r="D11" s="7"/>
      <c r="E11" s="10">
        <v>137.9</v>
      </c>
      <c r="F11" s="36"/>
      <c r="G11" s="12"/>
      <c r="H11" s="13"/>
      <c r="I11" s="52"/>
      <c r="J11" s="15"/>
      <c r="K11" s="5"/>
      <c r="P11" s="19"/>
    </row>
    <row r="12" ht="14.25" customHeight="1">
      <c r="A12" s="7" t="s">
        <v>38</v>
      </c>
      <c r="B12" s="8" t="s">
        <v>1486</v>
      </c>
      <c r="C12" s="7"/>
      <c r="D12" s="7"/>
      <c r="E12" s="10">
        <v>19.4</v>
      </c>
      <c r="F12" s="36"/>
      <c r="G12" s="12"/>
      <c r="H12" s="13"/>
      <c r="I12" s="52"/>
      <c r="J12" s="15"/>
      <c r="K12" s="5"/>
      <c r="P12" s="19"/>
    </row>
    <row r="13" ht="14.25" customHeight="1">
      <c r="A13" s="7" t="s">
        <v>43</v>
      </c>
      <c r="B13" s="8" t="s">
        <v>1466</v>
      </c>
      <c r="C13" s="7"/>
      <c r="D13" s="7"/>
      <c r="E13" s="10">
        <v>32.8</v>
      </c>
      <c r="F13" s="36"/>
      <c r="G13" s="12"/>
      <c r="H13" s="13"/>
      <c r="I13" s="52"/>
      <c r="J13" s="15"/>
      <c r="P13" s="19"/>
    </row>
    <row r="14" ht="14.25" customHeight="1">
      <c r="A14" s="7" t="s">
        <v>46</v>
      </c>
      <c r="B14" s="8" t="s">
        <v>1487</v>
      </c>
      <c r="C14" s="7"/>
      <c r="D14" s="7"/>
      <c r="E14" s="10">
        <v>170.9</v>
      </c>
      <c r="F14" s="36"/>
      <c r="G14" s="20"/>
      <c r="H14" s="13"/>
      <c r="I14" s="52"/>
      <c r="J14" s="15"/>
      <c r="P14" s="19"/>
    </row>
    <row r="15" ht="14.25" customHeight="1">
      <c r="A15" s="7" t="s">
        <v>50</v>
      </c>
      <c r="B15" s="8" t="s">
        <v>1489</v>
      </c>
      <c r="C15" s="7"/>
      <c r="D15" s="7"/>
      <c r="E15" s="10">
        <v>57.1</v>
      </c>
      <c r="F15" s="36"/>
      <c r="G15" s="12"/>
      <c r="H15" s="13"/>
      <c r="I15" s="52"/>
      <c r="J15" s="15"/>
    </row>
    <row r="16" ht="14.25" customHeight="1">
      <c r="A16" s="7" t="s">
        <v>52</v>
      </c>
      <c r="B16" s="8" t="s">
        <v>1488</v>
      </c>
      <c r="C16" s="7"/>
      <c r="D16" s="7"/>
      <c r="E16" s="10">
        <v>41.5</v>
      </c>
      <c r="F16" s="36"/>
      <c r="G16" s="12"/>
      <c r="H16" s="13"/>
      <c r="I16" s="52"/>
      <c r="J16" s="15"/>
    </row>
    <row r="17" ht="14.25" customHeight="1">
      <c r="A17" s="7" t="s">
        <v>54</v>
      </c>
      <c r="B17" s="8" t="s">
        <v>1490</v>
      </c>
      <c r="C17" s="7"/>
      <c r="D17" s="7"/>
      <c r="E17" s="10">
        <v>25.6</v>
      </c>
      <c r="F17" s="36"/>
      <c r="G17" s="20"/>
      <c r="H17" s="13"/>
      <c r="I17" s="52"/>
      <c r="J17" s="15"/>
    </row>
    <row r="18" ht="14.25" customHeight="1">
      <c r="A18" s="7" t="s">
        <v>56</v>
      </c>
      <c r="B18" s="8" t="s">
        <v>677</v>
      </c>
      <c r="C18" s="7"/>
      <c r="D18" s="7"/>
      <c r="E18" s="10">
        <v>112.5</v>
      </c>
      <c r="F18" s="36"/>
      <c r="G18" s="20"/>
      <c r="H18" s="13"/>
      <c r="I18" s="52"/>
      <c r="J18" s="15"/>
    </row>
    <row r="19" ht="14.25" customHeight="1">
      <c r="A19" s="7" t="s">
        <v>57</v>
      </c>
      <c r="B19" s="8" t="s">
        <v>1493</v>
      </c>
      <c r="C19" s="7"/>
      <c r="D19" s="7"/>
      <c r="E19" s="10">
        <v>86.9</v>
      </c>
      <c r="F19" s="36"/>
      <c r="G19" s="12"/>
      <c r="H19" s="13"/>
      <c r="I19" s="52"/>
      <c r="J19" s="15"/>
    </row>
    <row r="20" ht="14.25" customHeight="1">
      <c r="A20" s="7" t="s">
        <v>60</v>
      </c>
      <c r="B20" s="8" t="s">
        <v>1494</v>
      </c>
      <c r="C20" s="7"/>
      <c r="D20" s="7"/>
      <c r="E20" s="10">
        <v>70.5</v>
      </c>
      <c r="F20" s="36"/>
      <c r="G20" s="12"/>
      <c r="H20" s="13"/>
      <c r="I20" s="52"/>
      <c r="J20" s="15"/>
    </row>
    <row r="21" ht="14.25" customHeight="1">
      <c r="A21" s="7" t="s">
        <v>63</v>
      </c>
      <c r="B21" s="8" t="s">
        <v>1491</v>
      </c>
      <c r="C21" s="7"/>
      <c r="D21" s="7"/>
      <c r="E21" s="10">
        <v>66.0</v>
      </c>
      <c r="F21" s="36"/>
      <c r="G21" s="12"/>
      <c r="H21" s="13"/>
      <c r="I21" s="52"/>
      <c r="J21" s="15"/>
    </row>
    <row r="22" ht="14.25" customHeight="1">
      <c r="A22" s="7" t="s">
        <v>66</v>
      </c>
      <c r="B22" s="8" t="s">
        <v>341</v>
      </c>
      <c r="C22" s="7"/>
      <c r="D22" s="7"/>
      <c r="E22" s="10">
        <v>52.1</v>
      </c>
      <c r="F22" s="12"/>
      <c r="G22" s="12"/>
      <c r="H22" s="13"/>
      <c r="I22" s="52"/>
      <c r="J22" s="15"/>
    </row>
    <row r="23" ht="14.25" customHeight="1">
      <c r="A23" s="7" t="s">
        <v>68</v>
      </c>
      <c r="B23" s="8" t="s">
        <v>1495</v>
      </c>
      <c r="C23" s="7"/>
      <c r="D23" s="7"/>
      <c r="E23" s="10">
        <v>31.8</v>
      </c>
      <c r="F23" s="36"/>
      <c r="G23" s="20"/>
      <c r="H23" s="13"/>
      <c r="I23" s="52"/>
      <c r="J23" s="15"/>
    </row>
    <row r="24" ht="14.25" customHeight="1">
      <c r="A24" s="7" t="s">
        <v>70</v>
      </c>
      <c r="B24" s="8" t="s">
        <v>891</v>
      </c>
      <c r="C24" s="22"/>
      <c r="D24" s="22"/>
      <c r="E24" s="24">
        <v>57.3</v>
      </c>
      <c r="F24" s="12"/>
      <c r="G24" s="12"/>
      <c r="H24" s="13"/>
      <c r="I24" s="52"/>
      <c r="J24" s="15"/>
    </row>
    <row r="25" ht="14.25" customHeight="1">
      <c r="A25" s="7" t="s">
        <v>71</v>
      </c>
      <c r="B25" s="8" t="s">
        <v>1485</v>
      </c>
      <c r="C25" s="7"/>
      <c r="D25" s="7"/>
      <c r="E25" s="10">
        <v>29.2</v>
      </c>
      <c r="F25" s="12"/>
      <c r="G25" s="12"/>
      <c r="H25" s="13"/>
      <c r="I25" s="52"/>
      <c r="J25" s="15"/>
    </row>
    <row r="26" ht="14.25" customHeight="1">
      <c r="A26" s="7" t="s">
        <v>75</v>
      </c>
      <c r="B26" s="8" t="s">
        <v>1474</v>
      </c>
      <c r="C26" s="7"/>
      <c r="D26" s="7"/>
      <c r="E26" s="10">
        <v>93.7</v>
      </c>
      <c r="F26" s="12"/>
      <c r="G26" s="12"/>
      <c r="H26" s="13"/>
      <c r="I26" s="52"/>
      <c r="J26" s="15"/>
    </row>
    <row r="27" ht="14.25" customHeight="1">
      <c r="A27" s="7" t="s">
        <v>76</v>
      </c>
      <c r="B27" s="8" t="s">
        <v>1492</v>
      </c>
      <c r="C27" s="22"/>
      <c r="D27" s="22"/>
      <c r="E27" s="24">
        <v>228.1</v>
      </c>
      <c r="F27" s="12"/>
      <c r="G27" s="12"/>
      <c r="H27" s="13"/>
      <c r="I27" s="52"/>
      <c r="J27" s="15"/>
    </row>
    <row r="28" ht="14.25" customHeight="1">
      <c r="A28" s="9" t="s">
        <v>77</v>
      </c>
      <c r="B28" s="8" t="s">
        <v>1496</v>
      </c>
      <c r="C28" s="22"/>
      <c r="D28" s="22"/>
      <c r="E28" s="24">
        <v>77.0</v>
      </c>
      <c r="F28" s="12"/>
      <c r="G28" s="12"/>
      <c r="H28" s="13"/>
    </row>
    <row r="29" ht="14.25" customHeight="1">
      <c r="A29" s="9" t="s">
        <v>79</v>
      </c>
      <c r="B29" s="64" t="s">
        <v>1497</v>
      </c>
      <c r="C29" s="22"/>
      <c r="D29" s="22"/>
      <c r="E29" s="24">
        <v>133.7</v>
      </c>
      <c r="F29" s="12"/>
      <c r="G29" s="12"/>
      <c r="H29" s="13"/>
    </row>
    <row r="30" ht="14.25" customHeight="1">
      <c r="A30" s="9" t="s">
        <v>82</v>
      </c>
      <c r="B30" s="290" t="s">
        <v>1498</v>
      </c>
      <c r="C30" s="22"/>
      <c r="D30" s="22"/>
      <c r="E30" s="24">
        <v>90.4</v>
      </c>
      <c r="F30" s="12"/>
      <c r="G30" s="12"/>
      <c r="H30" s="13"/>
      <c r="N30" s="17"/>
    </row>
    <row r="31" ht="14.25" customHeight="1">
      <c r="A31" s="9" t="s">
        <v>84</v>
      </c>
      <c r="B31" s="290" t="s">
        <v>555</v>
      </c>
      <c r="C31" s="22"/>
      <c r="D31" s="22"/>
      <c r="E31" s="24">
        <v>48.1</v>
      </c>
      <c r="F31" s="12"/>
      <c r="G31" s="12"/>
      <c r="H31" s="13"/>
      <c r="N31" s="17"/>
    </row>
    <row r="32" ht="14.25" customHeight="1">
      <c r="A32" s="9" t="s">
        <v>386</v>
      </c>
      <c r="B32" s="290" t="s">
        <v>893</v>
      </c>
      <c r="C32" s="22"/>
      <c r="D32" s="22"/>
      <c r="E32" s="24">
        <v>162.1</v>
      </c>
      <c r="F32" s="12"/>
      <c r="G32" s="12"/>
      <c r="H32" s="13"/>
      <c r="N32" s="17"/>
    </row>
    <row r="33" ht="14.25" customHeight="1">
      <c r="A33" s="9" t="s">
        <v>387</v>
      </c>
      <c r="B33" s="53"/>
      <c r="C33" s="22"/>
      <c r="D33" s="22"/>
      <c r="E33" s="54">
        <f>SUM(E3:E27)</f>
        <v>2464.2</v>
      </c>
      <c r="F33" s="12"/>
      <c r="G33" s="12"/>
      <c r="H33" s="13"/>
      <c r="N33" s="17"/>
    </row>
    <row r="34" ht="14.25" customHeight="1">
      <c r="N34" s="17"/>
    </row>
    <row r="35" ht="14.25" customHeight="1">
      <c r="N35" s="17"/>
    </row>
    <row r="36" ht="14.25" customHeight="1">
      <c r="N36" s="17"/>
    </row>
    <row r="37" ht="14.25" customHeight="1">
      <c r="N37" s="17"/>
    </row>
    <row r="38" ht="14.25" customHeight="1">
      <c r="N38" s="17"/>
    </row>
    <row r="39" ht="14.25" customHeight="1">
      <c r="B39" s="28" t="s">
        <v>89</v>
      </c>
      <c r="D39" s="29">
        <v>8.0</v>
      </c>
      <c r="N39" s="17"/>
    </row>
    <row r="40" ht="14.25" customHeight="1">
      <c r="B40" s="28" t="s">
        <v>90</v>
      </c>
      <c r="D40" s="29">
        <v>1.0</v>
      </c>
      <c r="N40" s="17"/>
    </row>
    <row r="41" ht="14.25" customHeight="1">
      <c r="B41" s="28" t="s">
        <v>91</v>
      </c>
      <c r="D41" s="29">
        <v>3.5</v>
      </c>
      <c r="N41" s="17"/>
    </row>
    <row r="42" ht="14.25" customHeight="1">
      <c r="B42" s="28" t="s">
        <v>92</v>
      </c>
      <c r="D42" s="30">
        <f>+D41*D40*D39</f>
        <v>28</v>
      </c>
      <c r="N42" s="17"/>
    </row>
    <row r="43" ht="14.25" customHeight="1">
      <c r="B43" s="28" t="s">
        <v>93</v>
      </c>
      <c r="D43" s="30">
        <f>+D42*3600</f>
        <v>100800</v>
      </c>
      <c r="N43" s="17"/>
    </row>
    <row r="44" ht="14.25" customHeight="1">
      <c r="B44" s="28" t="s">
        <v>4</v>
      </c>
      <c r="D44" s="31">
        <f>E33</f>
        <v>2464.2</v>
      </c>
      <c r="N44" s="17"/>
    </row>
    <row r="45" ht="14.25" customHeight="1">
      <c r="B45" s="28" t="s">
        <v>94</v>
      </c>
      <c r="D45" s="32">
        <f>+D43/D44</f>
        <v>40.90577064</v>
      </c>
      <c r="E45" s="28" t="s">
        <v>95</v>
      </c>
      <c r="F45" s="6">
        <f>D45*0.9</f>
        <v>36.81519357</v>
      </c>
    </row>
    <row r="46" ht="14.25" customHeight="1">
      <c r="B46" s="28"/>
      <c r="D46" s="28"/>
    </row>
    <row r="47" ht="14.25" customHeight="1">
      <c r="B47" s="28" t="s">
        <v>96</v>
      </c>
      <c r="D47" s="28" t="s">
        <v>97</v>
      </c>
    </row>
    <row r="48" ht="14.25" customHeight="1">
      <c r="B48" s="28" t="s">
        <v>98</v>
      </c>
      <c r="D48" s="29">
        <v>105.9</v>
      </c>
    </row>
    <row r="49" ht="14.25" customHeight="1">
      <c r="B49" s="28" t="s">
        <v>99</v>
      </c>
      <c r="D49" s="29">
        <f>D48*D39</f>
        <v>847.2</v>
      </c>
    </row>
    <row r="50" ht="14.25" customHeight="1">
      <c r="B50" s="28" t="s">
        <v>95</v>
      </c>
      <c r="D50" s="33">
        <f>+D43/D49</f>
        <v>118.98017</v>
      </c>
    </row>
    <row r="51" ht="14.25" customHeight="1">
      <c r="B51" s="28"/>
      <c r="D51" s="28"/>
    </row>
    <row r="52" ht="14.25" customHeight="1">
      <c r="B52" s="28" t="s">
        <v>100</v>
      </c>
      <c r="D52" s="33">
        <f>+D50*0.85</f>
        <v>101.1331445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autoFilter ref="$A$2:$H$33"/>
  <printOptions/>
  <pageMargins bottom="0.75" footer="0.0" header="0.0" left="0.7" right="0.7" top="0.75"/>
  <pageSetup scale="70" orientation="landscape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>
      <c r="A1" s="292"/>
    </row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11</v>
      </c>
      <c r="C3" s="7"/>
      <c r="D3" s="9" t="s">
        <v>12</v>
      </c>
      <c r="E3" s="10">
        <v>88.9</v>
      </c>
      <c r="F3" s="12"/>
      <c r="G3" s="12"/>
      <c r="H3" s="13"/>
      <c r="I3" s="14" t="s">
        <v>13</v>
      </c>
      <c r="J3" s="15"/>
      <c r="K3" s="4"/>
    </row>
    <row r="4" ht="14.25" customHeight="1">
      <c r="A4" s="7" t="s">
        <v>16</v>
      </c>
      <c r="B4" s="49" t="s">
        <v>17</v>
      </c>
      <c r="C4" s="7"/>
      <c r="D4" s="9" t="s">
        <v>12</v>
      </c>
      <c r="E4" s="10">
        <v>62.3</v>
      </c>
      <c r="F4" s="12"/>
      <c r="G4" s="12"/>
      <c r="H4" s="13"/>
      <c r="I4" s="14" t="s">
        <v>18</v>
      </c>
      <c r="J4" s="15"/>
      <c r="K4" s="4"/>
    </row>
    <row r="5" ht="14.25" customHeight="1">
      <c r="A5" s="7" t="s">
        <v>20</v>
      </c>
      <c r="B5" s="49" t="s">
        <v>21</v>
      </c>
      <c r="C5" s="7"/>
      <c r="D5" s="9" t="s">
        <v>12</v>
      </c>
      <c r="E5" s="10">
        <v>59.0</v>
      </c>
      <c r="F5" s="12"/>
      <c r="G5" s="12"/>
      <c r="H5" s="13"/>
      <c r="I5" s="14" t="s">
        <v>22</v>
      </c>
      <c r="J5" s="15"/>
      <c r="K5" s="4"/>
    </row>
    <row r="6" ht="14.25" customHeight="1">
      <c r="A6" s="7" t="s">
        <v>24</v>
      </c>
      <c r="B6" s="49" t="s">
        <v>15</v>
      </c>
      <c r="C6" s="7"/>
      <c r="D6" s="9" t="s">
        <v>12</v>
      </c>
      <c r="E6" s="10">
        <v>50.4</v>
      </c>
      <c r="F6" s="12"/>
      <c r="G6" s="12"/>
      <c r="H6" s="13"/>
      <c r="I6" s="14" t="s">
        <v>14</v>
      </c>
      <c r="J6" s="15"/>
      <c r="K6" s="5"/>
    </row>
    <row r="7" ht="14.25" customHeight="1">
      <c r="A7" s="7" t="s">
        <v>25</v>
      </c>
      <c r="B7" s="49" t="s">
        <v>26</v>
      </c>
      <c r="C7" s="7"/>
      <c r="D7" s="9" t="s">
        <v>12</v>
      </c>
      <c r="E7" s="10">
        <v>120.4</v>
      </c>
      <c r="F7" s="12"/>
      <c r="G7" s="12"/>
      <c r="H7" s="13"/>
      <c r="I7" s="14" t="s">
        <v>22</v>
      </c>
      <c r="J7" s="15"/>
      <c r="K7" s="5"/>
    </row>
    <row r="8" ht="14.25" customHeight="1">
      <c r="A8" s="7" t="s">
        <v>28</v>
      </c>
      <c r="B8" s="49" t="s">
        <v>29</v>
      </c>
      <c r="C8" s="7"/>
      <c r="D8" s="9" t="s">
        <v>12</v>
      </c>
      <c r="E8" s="10">
        <v>42.3</v>
      </c>
      <c r="F8" s="36"/>
      <c r="G8" s="12"/>
      <c r="H8" s="13"/>
      <c r="I8" s="14" t="s">
        <v>30</v>
      </c>
      <c r="J8" s="15"/>
      <c r="K8" s="5"/>
      <c r="P8" s="19"/>
    </row>
    <row r="9" ht="14.25" customHeight="1">
      <c r="A9" s="7" t="s">
        <v>32</v>
      </c>
      <c r="B9" s="49" t="s">
        <v>19</v>
      </c>
      <c r="C9" s="7"/>
      <c r="D9" s="9" t="s">
        <v>12</v>
      </c>
      <c r="E9" s="10">
        <v>57.3</v>
      </c>
      <c r="F9" s="36"/>
      <c r="G9" s="12"/>
      <c r="H9" s="13"/>
      <c r="I9" s="14" t="s">
        <v>14</v>
      </c>
      <c r="J9" s="15"/>
      <c r="K9" s="5"/>
      <c r="P9" s="19"/>
    </row>
    <row r="10" ht="14.25" customHeight="1">
      <c r="A10" s="7" t="s">
        <v>34</v>
      </c>
      <c r="B10" s="49" t="s">
        <v>35</v>
      </c>
      <c r="C10" s="7"/>
      <c r="D10" s="9" t="s">
        <v>12</v>
      </c>
      <c r="E10" s="10">
        <v>48.2</v>
      </c>
      <c r="F10" s="12"/>
      <c r="G10" s="12"/>
      <c r="H10" s="13"/>
      <c r="I10" s="14" t="s">
        <v>30</v>
      </c>
      <c r="J10" s="15"/>
      <c r="K10" s="5"/>
      <c r="P10" s="19"/>
    </row>
    <row r="11" ht="14.25" customHeight="1">
      <c r="A11" s="7" t="s">
        <v>36</v>
      </c>
      <c r="B11" s="49" t="s">
        <v>31</v>
      </c>
      <c r="C11" s="7"/>
      <c r="D11" s="9" t="s">
        <v>37</v>
      </c>
      <c r="E11" s="10">
        <v>36.7</v>
      </c>
      <c r="F11" s="36"/>
      <c r="G11" s="12"/>
      <c r="H11" s="13"/>
      <c r="I11" s="14" t="s">
        <v>18</v>
      </c>
      <c r="J11" s="15"/>
      <c r="K11" s="5"/>
      <c r="P11" s="19"/>
    </row>
    <row r="12" ht="14.25" customHeight="1">
      <c r="A12" s="7" t="s">
        <v>38</v>
      </c>
      <c r="B12" s="49" t="s">
        <v>39</v>
      </c>
      <c r="C12" s="7"/>
      <c r="D12" s="9" t="s">
        <v>40</v>
      </c>
      <c r="E12" s="10">
        <v>21.0</v>
      </c>
      <c r="F12" s="36"/>
      <c r="G12" s="12"/>
      <c r="H12" s="13"/>
      <c r="I12" s="14" t="s">
        <v>41</v>
      </c>
      <c r="J12" s="15"/>
      <c r="K12" s="5"/>
      <c r="P12" s="19"/>
    </row>
    <row r="13" ht="14.25" customHeight="1">
      <c r="A13" s="7" t="s">
        <v>43</v>
      </c>
      <c r="B13" s="49" t="s">
        <v>44</v>
      </c>
      <c r="C13" s="7"/>
      <c r="D13" s="9" t="s">
        <v>12</v>
      </c>
      <c r="E13" s="10">
        <v>26.6</v>
      </c>
      <c r="F13" s="36"/>
      <c r="G13" s="12"/>
      <c r="H13" s="13"/>
      <c r="I13" s="14" t="s">
        <v>41</v>
      </c>
      <c r="J13" s="15"/>
      <c r="P13" s="19"/>
    </row>
    <row r="14" ht="14.25" customHeight="1">
      <c r="A14" s="7" t="s">
        <v>46</v>
      </c>
      <c r="B14" s="49" t="s">
        <v>47</v>
      </c>
      <c r="C14" s="7"/>
      <c r="D14" s="9" t="s">
        <v>37</v>
      </c>
      <c r="E14" s="10">
        <v>11.8</v>
      </c>
      <c r="F14" s="36"/>
      <c r="G14" s="20"/>
      <c r="H14" s="13"/>
      <c r="I14" s="14" t="s">
        <v>41</v>
      </c>
      <c r="J14" s="15"/>
      <c r="P14" s="19"/>
    </row>
    <row r="15" ht="14.25" customHeight="1">
      <c r="A15" s="7" t="s">
        <v>50</v>
      </c>
      <c r="B15" s="49" t="s">
        <v>1499</v>
      </c>
      <c r="C15" s="7"/>
      <c r="D15" s="9" t="s">
        <v>12</v>
      </c>
      <c r="E15" s="10">
        <v>41.0</v>
      </c>
      <c r="F15" s="36"/>
      <c r="G15" s="12"/>
      <c r="H15" s="13"/>
      <c r="I15" s="14" t="s">
        <v>22</v>
      </c>
      <c r="J15" s="15"/>
    </row>
    <row r="16" ht="14.25" customHeight="1">
      <c r="A16" s="7" t="s">
        <v>52</v>
      </c>
      <c r="B16" s="49" t="s">
        <v>27</v>
      </c>
      <c r="C16" s="7"/>
      <c r="D16" s="9" t="s">
        <v>37</v>
      </c>
      <c r="E16" s="10">
        <v>156.0</v>
      </c>
      <c r="F16" s="36"/>
      <c r="G16" s="12"/>
      <c r="H16" s="13"/>
      <c r="I16" s="14" t="s">
        <v>18</v>
      </c>
      <c r="J16" s="15"/>
    </row>
    <row r="17" ht="14.25" customHeight="1">
      <c r="A17" s="7" t="s">
        <v>54</v>
      </c>
      <c r="B17" s="49" t="s">
        <v>49</v>
      </c>
      <c r="C17" s="7"/>
      <c r="D17" s="9" t="s">
        <v>12</v>
      </c>
      <c r="E17" s="10">
        <v>42.9</v>
      </c>
      <c r="F17" s="36"/>
      <c r="G17" s="20"/>
      <c r="H17" s="13"/>
      <c r="I17" s="14" t="s">
        <v>48</v>
      </c>
      <c r="J17" s="15"/>
    </row>
    <row r="18" ht="14.25" customHeight="1">
      <c r="A18" s="7" t="s">
        <v>56</v>
      </c>
      <c r="B18" s="49" t="s">
        <v>51</v>
      </c>
      <c r="C18" s="7"/>
      <c r="D18" s="9" t="s">
        <v>12</v>
      </c>
      <c r="E18" s="10">
        <v>16.2</v>
      </c>
      <c r="F18" s="36"/>
      <c r="G18" s="20"/>
      <c r="H18" s="13"/>
      <c r="I18" s="14" t="s">
        <v>48</v>
      </c>
      <c r="J18" s="15"/>
    </row>
    <row r="19" ht="14.25" customHeight="1">
      <c r="A19" s="7" t="s">
        <v>57</v>
      </c>
      <c r="B19" s="49" t="s">
        <v>1501</v>
      </c>
      <c r="C19" s="7"/>
      <c r="D19" s="9" t="s">
        <v>12</v>
      </c>
      <c r="E19" s="10">
        <v>95.2</v>
      </c>
      <c r="F19" s="36"/>
      <c r="G19" s="12"/>
      <c r="H19" s="13"/>
      <c r="I19" s="14" t="s">
        <v>59</v>
      </c>
      <c r="J19" s="15"/>
    </row>
    <row r="20" ht="14.25" customHeight="1">
      <c r="A20" s="7" t="s">
        <v>60</v>
      </c>
      <c r="B20" s="49" t="s">
        <v>61</v>
      </c>
      <c r="C20" s="7"/>
      <c r="D20" s="9" t="s">
        <v>12</v>
      </c>
      <c r="E20" s="10">
        <v>35.1</v>
      </c>
      <c r="F20" s="36"/>
      <c r="G20" s="12"/>
      <c r="H20" s="13"/>
      <c r="I20" s="14" t="s">
        <v>30</v>
      </c>
      <c r="J20" s="15"/>
    </row>
    <row r="21" ht="14.25" customHeight="1">
      <c r="A21" s="7" t="s">
        <v>63</v>
      </c>
      <c r="B21" s="49" t="s">
        <v>64</v>
      </c>
      <c r="C21" s="7"/>
      <c r="D21" s="9" t="s">
        <v>40</v>
      </c>
      <c r="E21" s="10">
        <v>35.4</v>
      </c>
      <c r="F21" s="36"/>
      <c r="G21" s="12"/>
      <c r="H21" s="13"/>
      <c r="I21" s="14" t="s">
        <v>41</v>
      </c>
      <c r="J21" s="15"/>
    </row>
    <row r="22" ht="14.25" customHeight="1">
      <c r="A22" s="7" t="s">
        <v>66</v>
      </c>
      <c r="B22" s="49" t="s">
        <v>65</v>
      </c>
      <c r="C22" s="7"/>
      <c r="D22" s="9" t="s">
        <v>37</v>
      </c>
      <c r="E22" s="10">
        <v>27.7</v>
      </c>
      <c r="F22" s="12"/>
      <c r="G22" s="12"/>
      <c r="H22" s="13"/>
      <c r="I22" s="14" t="s">
        <v>41</v>
      </c>
      <c r="J22" s="15"/>
    </row>
    <row r="23" ht="14.25" customHeight="1">
      <c r="A23" s="7" t="s">
        <v>68</v>
      </c>
      <c r="B23" s="49" t="s">
        <v>69</v>
      </c>
      <c r="C23" s="7"/>
      <c r="D23" s="9" t="s">
        <v>40</v>
      </c>
      <c r="E23" s="10">
        <v>37.1</v>
      </c>
      <c r="F23" s="36"/>
      <c r="G23" s="20"/>
      <c r="H23" s="13"/>
      <c r="I23" s="14" t="s">
        <v>13</v>
      </c>
      <c r="J23" s="15"/>
    </row>
    <row r="24" ht="14.25" customHeight="1">
      <c r="A24" s="7" t="s">
        <v>70</v>
      </c>
      <c r="B24" s="50" t="s">
        <v>67</v>
      </c>
      <c r="C24" s="22"/>
      <c r="D24" s="23" t="s">
        <v>37</v>
      </c>
      <c r="E24" s="24">
        <v>36.1</v>
      </c>
      <c r="F24" s="12"/>
      <c r="G24" s="12"/>
      <c r="H24" s="13"/>
      <c r="I24" s="14" t="s">
        <v>41</v>
      </c>
      <c r="J24" s="15"/>
    </row>
    <row r="25" ht="14.25" customHeight="1">
      <c r="A25" s="7" t="s">
        <v>71</v>
      </c>
      <c r="B25" s="49" t="s">
        <v>72</v>
      </c>
      <c r="C25" s="7"/>
      <c r="D25" s="9" t="s">
        <v>40</v>
      </c>
      <c r="E25" s="10">
        <v>46.5</v>
      </c>
      <c r="F25" s="12"/>
      <c r="G25" s="12"/>
      <c r="H25" s="13"/>
      <c r="I25" s="14" t="s">
        <v>73</v>
      </c>
      <c r="J25" s="15"/>
    </row>
    <row r="26" ht="14.25" customHeight="1">
      <c r="A26" s="7" t="s">
        <v>75</v>
      </c>
      <c r="B26" s="49" t="s">
        <v>62</v>
      </c>
      <c r="C26" s="7"/>
      <c r="D26" s="9" t="s">
        <v>37</v>
      </c>
      <c r="E26" s="10">
        <v>29.6</v>
      </c>
      <c r="F26" s="12"/>
      <c r="G26" s="12"/>
      <c r="H26" s="13"/>
      <c r="I26" s="14" t="s">
        <v>41</v>
      </c>
      <c r="J26" s="15"/>
    </row>
    <row r="27" ht="14.25" customHeight="1">
      <c r="A27" s="7" t="s">
        <v>76</v>
      </c>
      <c r="B27" s="50" t="s">
        <v>1500</v>
      </c>
      <c r="C27" s="22"/>
      <c r="D27" s="23" t="s">
        <v>12</v>
      </c>
      <c r="E27" s="24">
        <v>6.8</v>
      </c>
      <c r="F27" s="12"/>
      <c r="G27" s="12"/>
      <c r="H27" s="13"/>
      <c r="I27" s="14" t="s">
        <v>48</v>
      </c>
      <c r="J27" s="15"/>
    </row>
    <row r="28" ht="14.25" customHeight="1">
      <c r="A28" s="9" t="s">
        <v>77</v>
      </c>
      <c r="B28" s="50" t="s">
        <v>78</v>
      </c>
      <c r="C28" s="22"/>
      <c r="D28" s="23" t="s">
        <v>12</v>
      </c>
      <c r="E28" s="24">
        <v>123.6</v>
      </c>
      <c r="F28" s="12"/>
      <c r="G28" s="12"/>
      <c r="H28" s="13"/>
      <c r="I28" s="14" t="s">
        <v>48</v>
      </c>
    </row>
    <row r="29" ht="14.25" customHeight="1">
      <c r="A29" s="9" t="s">
        <v>79</v>
      </c>
      <c r="B29" s="50" t="s">
        <v>1502</v>
      </c>
      <c r="C29" s="22"/>
      <c r="D29" s="23" t="s">
        <v>12</v>
      </c>
      <c r="E29" s="24">
        <v>181.5</v>
      </c>
      <c r="F29" s="12"/>
      <c r="G29" s="12"/>
      <c r="H29" s="13"/>
      <c r="I29" s="14" t="s">
        <v>30</v>
      </c>
    </row>
    <row r="30" ht="14.25" customHeight="1">
      <c r="A30" s="9" t="s">
        <v>82</v>
      </c>
      <c r="B30" s="50" t="s">
        <v>83</v>
      </c>
      <c r="C30" s="22"/>
      <c r="D30" s="23" t="s">
        <v>37</v>
      </c>
      <c r="E30" s="24">
        <v>83.8</v>
      </c>
      <c r="F30" s="12"/>
      <c r="G30" s="12"/>
      <c r="H30" s="13"/>
      <c r="I30" s="14" t="s">
        <v>41</v>
      </c>
    </row>
    <row r="31" ht="14.25" customHeight="1">
      <c r="A31" s="9" t="s">
        <v>84</v>
      </c>
      <c r="B31" s="50" t="s">
        <v>85</v>
      </c>
      <c r="C31" s="22"/>
      <c r="D31" s="23" t="s">
        <v>12</v>
      </c>
      <c r="E31" s="24">
        <v>111.3</v>
      </c>
      <c r="F31" s="12"/>
      <c r="G31" s="12"/>
      <c r="H31" s="13"/>
      <c r="I31" s="14" t="s">
        <v>59</v>
      </c>
    </row>
    <row r="32" ht="14.25" customHeight="1">
      <c r="E32" s="27">
        <f>SUM(E3:E31)</f>
        <v>1730.7</v>
      </c>
    </row>
    <row r="33" ht="14.25" customHeight="1"/>
    <row r="34" ht="14.25" customHeight="1"/>
    <row r="35" ht="14.25" customHeight="1"/>
    <row r="36" ht="14.25" customHeight="1">
      <c r="E36" s="26" t="s">
        <v>1503</v>
      </c>
    </row>
    <row r="37" ht="14.25" customHeight="1">
      <c r="N37" s="17"/>
    </row>
    <row r="38" ht="14.25" customHeight="1">
      <c r="B38" s="28" t="s">
        <v>89</v>
      </c>
      <c r="D38" s="29">
        <v>8.0</v>
      </c>
      <c r="N38" s="17"/>
    </row>
    <row r="39" ht="14.25" customHeight="1">
      <c r="B39" s="28" t="s">
        <v>90</v>
      </c>
      <c r="D39" s="29">
        <v>1.0</v>
      </c>
      <c r="N39" s="17"/>
    </row>
    <row r="40" ht="14.25" customHeight="1">
      <c r="B40" s="28" t="s">
        <v>91</v>
      </c>
      <c r="D40" s="29">
        <v>3.0</v>
      </c>
      <c r="N40" s="17"/>
    </row>
    <row r="41" ht="14.25" customHeight="1">
      <c r="B41" s="28" t="s">
        <v>92</v>
      </c>
      <c r="D41" s="30">
        <f>+D40*D39*D38</f>
        <v>24</v>
      </c>
      <c r="N41" s="17"/>
    </row>
    <row r="42" ht="14.25" customHeight="1">
      <c r="B42" s="28" t="s">
        <v>93</v>
      </c>
      <c r="D42" s="30">
        <f>+D41*3600</f>
        <v>86400</v>
      </c>
      <c r="N42" s="17"/>
    </row>
    <row r="43" ht="14.25" customHeight="1">
      <c r="B43" s="28" t="s">
        <v>4</v>
      </c>
      <c r="D43" s="31">
        <f>E32</f>
        <v>1730.7</v>
      </c>
      <c r="N43" s="17"/>
    </row>
    <row r="44" ht="14.25" customHeight="1">
      <c r="B44" s="28" t="s">
        <v>94</v>
      </c>
      <c r="D44" s="32">
        <f>+D42/D43</f>
        <v>49.92199688</v>
      </c>
      <c r="E44" s="28" t="s">
        <v>95</v>
      </c>
      <c r="F44" s="6">
        <f>D44*0.9</f>
        <v>44.92979719</v>
      </c>
    </row>
    <row r="45" ht="14.25" customHeight="1">
      <c r="B45" s="28"/>
      <c r="D45" s="28"/>
    </row>
    <row r="46" ht="14.25" customHeight="1">
      <c r="B46" s="28" t="s">
        <v>96</v>
      </c>
      <c r="D46" s="28" t="s">
        <v>97</v>
      </c>
    </row>
    <row r="47" ht="14.25" customHeight="1">
      <c r="B47" s="28" t="s">
        <v>98</v>
      </c>
      <c r="D47" s="29">
        <v>105.9</v>
      </c>
    </row>
    <row r="48" ht="14.25" customHeight="1">
      <c r="B48" s="28" t="s">
        <v>99</v>
      </c>
      <c r="D48" s="29">
        <f>D47*D38</f>
        <v>847.2</v>
      </c>
    </row>
    <row r="49" ht="14.25" customHeight="1">
      <c r="B49" s="28" t="s">
        <v>95</v>
      </c>
      <c r="D49" s="33">
        <f>+D42/D48</f>
        <v>101.9830028</v>
      </c>
    </row>
    <row r="50" ht="14.25" customHeight="1">
      <c r="B50" s="28"/>
      <c r="D50" s="28"/>
    </row>
    <row r="51" ht="14.25" customHeight="1">
      <c r="B51" s="28" t="s">
        <v>100</v>
      </c>
      <c r="D51" s="33">
        <f>+D49*0.85</f>
        <v>86.68555241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autoFilter ref="$A$2:$H$36"/>
  <printOptions/>
  <pageMargins bottom="0.75" footer="0.0" header="0.0" left="0.7" right="0.7" top="0.75"/>
  <pageSetup scale="70" orientation="landscape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1504</v>
      </c>
      <c r="C3" s="7"/>
      <c r="D3" s="9" t="s">
        <v>12</v>
      </c>
      <c r="E3" s="10">
        <v>42.1</v>
      </c>
      <c r="F3" s="12"/>
      <c r="G3" s="12"/>
      <c r="H3" s="13"/>
      <c r="I3" s="14" t="s">
        <v>14</v>
      </c>
      <c r="J3" s="15"/>
      <c r="K3" s="4"/>
    </row>
    <row r="4" ht="14.25" customHeight="1">
      <c r="A4" s="7" t="s">
        <v>16</v>
      </c>
      <c r="B4" s="49" t="s">
        <v>1506</v>
      </c>
      <c r="C4" s="7"/>
      <c r="D4" s="9" t="s">
        <v>37</v>
      </c>
      <c r="E4" s="10">
        <v>53.8</v>
      </c>
      <c r="F4" s="12"/>
      <c r="G4" s="12"/>
      <c r="H4" s="13"/>
      <c r="I4" s="14" t="s">
        <v>18</v>
      </c>
      <c r="J4" s="15"/>
      <c r="K4" s="4"/>
    </row>
    <row r="5" ht="14.25" customHeight="1">
      <c r="A5" s="7" t="s">
        <v>20</v>
      </c>
      <c r="B5" s="49" t="s">
        <v>1508</v>
      </c>
      <c r="C5" s="7"/>
      <c r="D5" s="9" t="s">
        <v>12</v>
      </c>
      <c r="E5" s="10">
        <v>25.0</v>
      </c>
      <c r="F5" s="12"/>
      <c r="G5" s="12"/>
      <c r="H5" s="13"/>
      <c r="I5" s="14" t="s">
        <v>14</v>
      </c>
      <c r="J5" s="15"/>
      <c r="K5" s="4"/>
    </row>
    <row r="6" ht="14.25" customHeight="1">
      <c r="A6" s="7" t="s">
        <v>24</v>
      </c>
      <c r="B6" s="49" t="s">
        <v>865</v>
      </c>
      <c r="C6" s="7"/>
      <c r="D6" s="9" t="s">
        <v>37</v>
      </c>
      <c r="E6" s="10">
        <v>55.6</v>
      </c>
      <c r="F6" s="12"/>
      <c r="G6" s="12"/>
      <c r="H6" s="13"/>
      <c r="I6" s="14" t="s">
        <v>13</v>
      </c>
      <c r="J6" s="15"/>
      <c r="K6" s="5"/>
    </row>
    <row r="7" ht="14.25" customHeight="1">
      <c r="A7" s="7" t="s">
        <v>25</v>
      </c>
      <c r="B7" s="49" t="s">
        <v>1507</v>
      </c>
      <c r="C7" s="7"/>
      <c r="D7" s="9" t="s">
        <v>12</v>
      </c>
      <c r="E7" s="10">
        <v>11.2</v>
      </c>
      <c r="F7" s="12"/>
      <c r="G7" s="12"/>
      <c r="H7" s="13"/>
      <c r="I7" s="14" t="s">
        <v>14</v>
      </c>
      <c r="J7" s="15"/>
      <c r="K7" s="5"/>
    </row>
    <row r="8" ht="14.25" customHeight="1">
      <c r="A8" s="7" t="s">
        <v>28</v>
      </c>
      <c r="B8" s="49" t="s">
        <v>1510</v>
      </c>
      <c r="C8" s="7"/>
      <c r="D8" s="9" t="s">
        <v>37</v>
      </c>
      <c r="E8" s="10">
        <v>40.5</v>
      </c>
      <c r="F8" s="36"/>
      <c r="G8" s="12"/>
      <c r="H8" s="13"/>
      <c r="I8" s="14" t="s">
        <v>18</v>
      </c>
      <c r="J8" s="15"/>
      <c r="K8" s="5"/>
      <c r="P8" s="19"/>
    </row>
    <row r="9" ht="14.25" customHeight="1">
      <c r="A9" s="7" t="s">
        <v>32</v>
      </c>
      <c r="B9" s="49" t="s">
        <v>1511</v>
      </c>
      <c r="C9" s="7"/>
      <c r="D9" s="9" t="s">
        <v>12</v>
      </c>
      <c r="E9" s="10">
        <v>81.4</v>
      </c>
      <c r="F9" s="36"/>
      <c r="G9" s="12"/>
      <c r="H9" s="13"/>
      <c r="I9" s="14" t="s">
        <v>22</v>
      </c>
      <c r="J9" s="15"/>
      <c r="K9" s="5"/>
      <c r="P9" s="19"/>
    </row>
    <row r="10" ht="14.25" customHeight="1">
      <c r="A10" s="7" t="s">
        <v>34</v>
      </c>
      <c r="B10" s="49" t="s">
        <v>1505</v>
      </c>
      <c r="C10" s="7"/>
      <c r="D10" s="9" t="s">
        <v>12</v>
      </c>
      <c r="E10" s="10">
        <v>68.9</v>
      </c>
      <c r="F10" s="12"/>
      <c r="G10" s="12"/>
      <c r="H10" s="13"/>
      <c r="I10" s="14" t="s">
        <v>14</v>
      </c>
      <c r="J10" s="15"/>
      <c r="K10" s="5"/>
      <c r="P10" s="19"/>
    </row>
    <row r="11" ht="14.25" customHeight="1">
      <c r="A11" s="7" t="s">
        <v>36</v>
      </c>
      <c r="B11" s="49" t="s">
        <v>1513</v>
      </c>
      <c r="C11" s="7"/>
      <c r="D11" s="9" t="s">
        <v>37</v>
      </c>
      <c r="E11" s="10">
        <v>41.8</v>
      </c>
      <c r="F11" s="36"/>
      <c r="G11" s="12"/>
      <c r="H11" s="13"/>
      <c r="I11" s="14" t="s">
        <v>13</v>
      </c>
      <c r="J11" s="15"/>
      <c r="K11" s="5"/>
      <c r="P11" s="19"/>
    </row>
    <row r="12" ht="14.25" customHeight="1">
      <c r="A12" s="7" t="s">
        <v>38</v>
      </c>
      <c r="B12" s="49" t="s">
        <v>1509</v>
      </c>
      <c r="C12" s="7"/>
      <c r="D12" s="9" t="s">
        <v>12</v>
      </c>
      <c r="E12" s="10">
        <v>100.7</v>
      </c>
      <c r="F12" s="36"/>
      <c r="G12" s="12"/>
      <c r="H12" s="13"/>
      <c r="I12" s="14" t="s">
        <v>14</v>
      </c>
      <c r="J12" s="15"/>
      <c r="K12" s="5"/>
      <c r="P12" s="19"/>
    </row>
    <row r="13" ht="14.25" customHeight="1">
      <c r="A13" s="7" t="s">
        <v>43</v>
      </c>
      <c r="B13" s="49" t="s">
        <v>1512</v>
      </c>
      <c r="C13" s="7"/>
      <c r="D13" s="9" t="s">
        <v>37</v>
      </c>
      <c r="E13" s="10">
        <v>64.2</v>
      </c>
      <c r="F13" s="36"/>
      <c r="G13" s="12"/>
      <c r="H13" s="13"/>
      <c r="I13" s="14" t="s">
        <v>18</v>
      </c>
      <c r="J13" s="15"/>
      <c r="P13" s="19"/>
    </row>
    <row r="14" ht="14.25" customHeight="1">
      <c r="A14" s="7" t="s">
        <v>46</v>
      </c>
      <c r="B14" s="49" t="s">
        <v>791</v>
      </c>
      <c r="C14" s="7"/>
      <c r="D14" s="9" t="s">
        <v>40</v>
      </c>
      <c r="E14" s="10">
        <v>19.2</v>
      </c>
      <c r="F14" s="36"/>
      <c r="G14" s="20"/>
      <c r="H14" s="13"/>
      <c r="I14" s="14" t="s">
        <v>13</v>
      </c>
      <c r="J14" s="15"/>
      <c r="P14" s="19"/>
    </row>
    <row r="15" ht="14.25" customHeight="1">
      <c r="A15" s="7" t="s">
        <v>50</v>
      </c>
      <c r="B15" s="49" t="s">
        <v>1155</v>
      </c>
      <c r="C15" s="7"/>
      <c r="D15" s="9" t="s">
        <v>37</v>
      </c>
      <c r="E15" s="10">
        <v>17.3</v>
      </c>
      <c r="F15" s="36"/>
      <c r="G15" s="12"/>
      <c r="H15" s="13"/>
      <c r="I15" s="14" t="s">
        <v>41</v>
      </c>
      <c r="J15" s="15"/>
    </row>
    <row r="16" ht="14.25" customHeight="1">
      <c r="A16" s="7" t="s">
        <v>52</v>
      </c>
      <c r="B16" s="49" t="s">
        <v>44</v>
      </c>
      <c r="C16" s="7"/>
      <c r="D16" s="9" t="s">
        <v>12</v>
      </c>
      <c r="E16" s="10">
        <v>26.5</v>
      </c>
      <c r="F16" s="36"/>
      <c r="G16" s="12"/>
      <c r="H16" s="13"/>
      <c r="I16" s="14" t="s">
        <v>59</v>
      </c>
      <c r="J16" s="15"/>
    </row>
    <row r="17" ht="14.25" customHeight="1">
      <c r="A17" s="7" t="s">
        <v>54</v>
      </c>
      <c r="B17" s="49" t="s">
        <v>47</v>
      </c>
      <c r="C17" s="7"/>
      <c r="D17" s="9" t="s">
        <v>37</v>
      </c>
      <c r="E17" s="10">
        <v>19.4</v>
      </c>
      <c r="F17" s="36"/>
      <c r="G17" s="20"/>
      <c r="H17" s="13"/>
      <c r="I17" s="14" t="s">
        <v>41</v>
      </c>
      <c r="J17" s="15"/>
    </row>
    <row r="18" ht="14.25" customHeight="1">
      <c r="A18" s="7" t="s">
        <v>56</v>
      </c>
      <c r="B18" s="49" t="s">
        <v>1486</v>
      </c>
      <c r="C18" s="7"/>
      <c r="D18" s="9" t="s">
        <v>12</v>
      </c>
      <c r="E18" s="10">
        <v>15.3</v>
      </c>
      <c r="F18" s="36"/>
      <c r="G18" s="20"/>
      <c r="H18" s="13"/>
      <c r="I18" s="14" t="s">
        <v>48</v>
      </c>
      <c r="J18" s="15"/>
    </row>
    <row r="19" ht="14.25" customHeight="1">
      <c r="A19" s="7" t="s">
        <v>57</v>
      </c>
      <c r="B19" s="49" t="s">
        <v>1070</v>
      </c>
      <c r="C19" s="7"/>
      <c r="D19" s="9" t="s">
        <v>12</v>
      </c>
      <c r="E19" s="10">
        <v>41.7</v>
      </c>
      <c r="F19" s="36"/>
      <c r="G19" s="12"/>
      <c r="H19" s="13"/>
      <c r="I19" s="14" t="s">
        <v>30</v>
      </c>
      <c r="J19" s="15"/>
    </row>
    <row r="20" ht="14.25" customHeight="1">
      <c r="A20" s="7" t="s">
        <v>60</v>
      </c>
      <c r="B20" s="49" t="s">
        <v>1501</v>
      </c>
      <c r="C20" s="7"/>
      <c r="D20" s="9" t="s">
        <v>12</v>
      </c>
      <c r="E20" s="10">
        <v>66.1</v>
      </c>
      <c r="F20" s="36"/>
      <c r="G20" s="12"/>
      <c r="H20" s="13"/>
      <c r="I20" s="14" t="s">
        <v>48</v>
      </c>
      <c r="J20" s="15"/>
    </row>
    <row r="21" ht="14.25" customHeight="1">
      <c r="A21" s="7" t="s">
        <v>63</v>
      </c>
      <c r="B21" s="49" t="s">
        <v>1065</v>
      </c>
      <c r="C21" s="7"/>
      <c r="D21" s="9" t="s">
        <v>40</v>
      </c>
      <c r="E21" s="10">
        <v>38.3</v>
      </c>
      <c r="F21" s="36"/>
      <c r="G21" s="12"/>
      <c r="H21" s="13"/>
      <c r="I21" s="14" t="s">
        <v>13</v>
      </c>
      <c r="J21" s="15"/>
    </row>
    <row r="22" ht="14.25" customHeight="1">
      <c r="A22" s="7" t="s">
        <v>66</v>
      </c>
      <c r="B22" s="49" t="s">
        <v>1472</v>
      </c>
      <c r="C22" s="7"/>
      <c r="D22" s="9" t="s">
        <v>37</v>
      </c>
      <c r="E22" s="10">
        <v>36.8</v>
      </c>
      <c r="F22" s="12"/>
      <c r="G22" s="12"/>
      <c r="H22" s="13"/>
      <c r="I22" s="14" t="s">
        <v>41</v>
      </c>
      <c r="J22" s="15"/>
    </row>
    <row r="23" ht="14.25" customHeight="1">
      <c r="A23" s="7" t="s">
        <v>68</v>
      </c>
      <c r="B23" s="49" t="s">
        <v>194</v>
      </c>
      <c r="C23" s="7"/>
      <c r="D23" s="9" t="s">
        <v>40</v>
      </c>
      <c r="E23" s="10">
        <v>55.0</v>
      </c>
      <c r="F23" s="36"/>
      <c r="G23" s="20"/>
      <c r="H23" s="13"/>
      <c r="I23" s="14" t="s">
        <v>13</v>
      </c>
      <c r="J23" s="15"/>
    </row>
    <row r="24" ht="14.25" customHeight="1">
      <c r="A24" s="7" t="s">
        <v>70</v>
      </c>
      <c r="B24" s="50" t="s">
        <v>1514</v>
      </c>
      <c r="C24" s="22"/>
      <c r="D24" s="23" t="s">
        <v>37</v>
      </c>
      <c r="E24" s="24">
        <v>33.3</v>
      </c>
      <c r="F24" s="12"/>
      <c r="G24" s="12"/>
      <c r="H24" s="13"/>
      <c r="I24" s="14" t="s">
        <v>41</v>
      </c>
      <c r="J24" s="15"/>
    </row>
    <row r="25" ht="14.25" customHeight="1">
      <c r="A25" s="7" t="s">
        <v>71</v>
      </c>
      <c r="B25" s="49" t="s">
        <v>1516</v>
      </c>
      <c r="C25" s="7"/>
      <c r="D25" s="9" t="s">
        <v>12</v>
      </c>
      <c r="E25" s="10">
        <v>168.8</v>
      </c>
      <c r="F25" s="12"/>
      <c r="G25" s="12"/>
      <c r="H25" s="13"/>
      <c r="I25" s="14" t="s">
        <v>30</v>
      </c>
      <c r="J25" s="15"/>
    </row>
    <row r="26" ht="14.25" customHeight="1">
      <c r="A26" s="7" t="s">
        <v>75</v>
      </c>
      <c r="B26" s="49" t="s">
        <v>1515</v>
      </c>
      <c r="C26" s="7"/>
      <c r="D26" s="9" t="s">
        <v>37</v>
      </c>
      <c r="E26" s="10">
        <v>83.4</v>
      </c>
      <c r="F26" s="12"/>
      <c r="G26" s="12"/>
      <c r="H26" s="13"/>
      <c r="I26" s="14" t="s">
        <v>41</v>
      </c>
      <c r="J26" s="15"/>
    </row>
    <row r="27" ht="14.25" customHeight="1">
      <c r="A27" s="7" t="s">
        <v>76</v>
      </c>
      <c r="B27" s="50" t="s">
        <v>1500</v>
      </c>
      <c r="C27" s="22"/>
      <c r="D27" s="23" t="s">
        <v>12</v>
      </c>
      <c r="E27" s="24">
        <v>7.2</v>
      </c>
      <c r="F27" s="12"/>
      <c r="G27" s="12"/>
      <c r="H27" s="13"/>
      <c r="I27" s="14" t="s">
        <v>48</v>
      </c>
      <c r="J27" s="15"/>
    </row>
    <row r="28" ht="14.25" customHeight="1">
      <c r="A28" s="9" t="s">
        <v>77</v>
      </c>
      <c r="B28" s="49" t="s">
        <v>78</v>
      </c>
      <c r="C28" s="7"/>
      <c r="D28" s="9" t="s">
        <v>12</v>
      </c>
      <c r="E28" s="10">
        <v>125.3</v>
      </c>
      <c r="F28" s="12"/>
      <c r="G28" s="12"/>
      <c r="H28" s="13"/>
      <c r="I28" s="239" t="s">
        <v>48</v>
      </c>
      <c r="J28" s="15"/>
    </row>
    <row r="29" ht="14.25" customHeight="1">
      <c r="A29" s="9" t="s">
        <v>79</v>
      </c>
      <c r="B29" s="50" t="s">
        <v>1517</v>
      </c>
      <c r="C29" s="22"/>
      <c r="D29" s="23" t="s">
        <v>12</v>
      </c>
      <c r="E29" s="24">
        <v>120.9</v>
      </c>
      <c r="F29" s="12"/>
      <c r="G29" s="12"/>
      <c r="H29" s="13"/>
      <c r="I29" s="239" t="s">
        <v>59</v>
      </c>
      <c r="J29" s="15"/>
    </row>
    <row r="30" ht="14.25" customHeight="1">
      <c r="E30" s="27">
        <f>SUM(E3:E29)</f>
        <v>1459.7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>
      <c r="B36" s="28" t="s">
        <v>89</v>
      </c>
      <c r="D36" s="29">
        <v>8.0</v>
      </c>
    </row>
    <row r="37" ht="14.25" customHeight="1">
      <c r="B37" s="28" t="s">
        <v>90</v>
      </c>
      <c r="D37" s="29">
        <v>1.0</v>
      </c>
      <c r="N37" s="17"/>
    </row>
    <row r="38" ht="14.25" customHeight="1">
      <c r="B38" s="28" t="s">
        <v>91</v>
      </c>
      <c r="D38" s="29">
        <v>3.5</v>
      </c>
      <c r="N38" s="17"/>
    </row>
    <row r="39" ht="14.25" customHeight="1">
      <c r="B39" s="28" t="s">
        <v>92</v>
      </c>
      <c r="D39" s="30">
        <f>+D38*D37*D36</f>
        <v>28</v>
      </c>
      <c r="N39" s="17"/>
    </row>
    <row r="40" ht="14.25" customHeight="1">
      <c r="B40" s="28" t="s">
        <v>93</v>
      </c>
      <c r="D40" s="30">
        <f>+D39*3600</f>
        <v>100800</v>
      </c>
      <c r="N40" s="17"/>
    </row>
    <row r="41" ht="14.25" customHeight="1">
      <c r="B41" s="28" t="s">
        <v>4</v>
      </c>
      <c r="D41" s="31">
        <f>E30</f>
        <v>1459.7</v>
      </c>
      <c r="N41" s="17"/>
    </row>
    <row r="42" ht="14.25" customHeight="1">
      <c r="B42" s="28" t="s">
        <v>94</v>
      </c>
      <c r="D42" s="32">
        <f>+D40/D41</f>
        <v>69.05528533</v>
      </c>
      <c r="E42" s="28" t="s">
        <v>95</v>
      </c>
      <c r="F42" s="6">
        <f>D42*0.9</f>
        <v>62.1497568</v>
      </c>
    </row>
    <row r="43" ht="14.25" customHeight="1">
      <c r="B43" s="28"/>
      <c r="D43" s="28"/>
    </row>
    <row r="44" ht="14.25" customHeight="1">
      <c r="B44" s="28" t="s">
        <v>96</v>
      </c>
      <c r="D44" s="28" t="s">
        <v>97</v>
      </c>
    </row>
    <row r="45" ht="14.25" customHeight="1">
      <c r="B45" s="28" t="s">
        <v>98</v>
      </c>
      <c r="D45" s="29">
        <v>105.9</v>
      </c>
    </row>
    <row r="46" ht="14.25" customHeight="1">
      <c r="B46" s="28" t="s">
        <v>99</v>
      </c>
      <c r="D46" s="29">
        <f>D45*D36</f>
        <v>847.2</v>
      </c>
    </row>
    <row r="47" ht="14.25" customHeight="1">
      <c r="B47" s="28" t="s">
        <v>95</v>
      </c>
      <c r="D47" s="33">
        <f>+D40/D46</f>
        <v>118.98017</v>
      </c>
    </row>
    <row r="48" ht="14.25" customHeight="1">
      <c r="B48" s="28"/>
      <c r="D48" s="28"/>
    </row>
    <row r="49" ht="14.25" customHeight="1">
      <c r="B49" s="28" t="s">
        <v>100</v>
      </c>
      <c r="D49" s="33">
        <f>+D47*0.85</f>
        <v>101.1331445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autoFilter ref="$A$2:$H$30"/>
  <printOptions/>
  <pageMargins bottom="0.75" footer="0.0" header="0.0" left="0.7" right="0.7" top="0.75"/>
  <pageSetup scale="70" orientation="landscape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914</v>
      </c>
      <c r="C3" s="7"/>
      <c r="D3" s="9" t="s">
        <v>12</v>
      </c>
      <c r="E3" s="10">
        <v>78.1</v>
      </c>
      <c r="F3" s="12"/>
      <c r="G3" s="12"/>
      <c r="H3" s="13"/>
      <c r="I3" s="14" t="s">
        <v>915</v>
      </c>
      <c r="J3" s="15"/>
      <c r="K3" s="4"/>
    </row>
    <row r="4" ht="14.25" customHeight="1">
      <c r="A4" s="7" t="s">
        <v>16</v>
      </c>
      <c r="B4" s="49" t="s">
        <v>916</v>
      </c>
      <c r="C4" s="7"/>
      <c r="D4" s="9" t="s">
        <v>12</v>
      </c>
      <c r="E4" s="10">
        <v>38.6</v>
      </c>
      <c r="F4" s="12"/>
      <c r="G4" s="12"/>
      <c r="H4" s="13"/>
      <c r="I4" s="14" t="s">
        <v>915</v>
      </c>
      <c r="J4" s="15"/>
      <c r="K4" s="4"/>
    </row>
    <row r="5" ht="14.25" customHeight="1">
      <c r="A5" s="7" t="s">
        <v>20</v>
      </c>
      <c r="B5" s="49" t="s">
        <v>901</v>
      </c>
      <c r="C5" s="7"/>
      <c r="D5" s="7"/>
      <c r="E5" s="10">
        <v>9.8</v>
      </c>
      <c r="F5" s="12"/>
      <c r="G5" s="12"/>
      <c r="H5" s="13"/>
      <c r="I5" s="52"/>
      <c r="J5" s="15"/>
      <c r="K5" s="4"/>
    </row>
    <row r="6" ht="14.25" customHeight="1">
      <c r="A6" s="7" t="s">
        <v>24</v>
      </c>
      <c r="B6" s="49" t="s">
        <v>1518</v>
      </c>
      <c r="C6" s="7"/>
      <c r="D6" s="7"/>
      <c r="E6" s="10">
        <v>44.3</v>
      </c>
      <c r="F6" s="12"/>
      <c r="G6" s="12"/>
      <c r="H6" s="13"/>
      <c r="I6" s="52"/>
      <c r="J6" s="15"/>
      <c r="K6" s="5"/>
    </row>
    <row r="7" ht="14.25" customHeight="1">
      <c r="A7" s="7" t="s">
        <v>25</v>
      </c>
      <c r="B7" s="49" t="s">
        <v>904</v>
      </c>
      <c r="C7" s="7"/>
      <c r="D7" s="7"/>
      <c r="E7" s="10">
        <v>72.1</v>
      </c>
      <c r="F7" s="12"/>
      <c r="G7" s="12"/>
      <c r="H7" s="13"/>
      <c r="I7" s="52"/>
      <c r="J7" s="15"/>
      <c r="K7" s="5"/>
    </row>
    <row r="8" ht="14.25" customHeight="1">
      <c r="A8" s="7" t="s">
        <v>28</v>
      </c>
      <c r="B8" s="49" t="s">
        <v>662</v>
      </c>
      <c r="C8" s="7"/>
      <c r="D8" s="7"/>
      <c r="E8" s="10">
        <v>8.5</v>
      </c>
      <c r="F8" s="36"/>
      <c r="G8" s="12"/>
      <c r="H8" s="13"/>
      <c r="I8" s="52"/>
      <c r="J8" s="15"/>
      <c r="K8" s="5"/>
      <c r="P8" s="19"/>
    </row>
    <row r="9" ht="14.25" customHeight="1">
      <c r="A9" s="7" t="s">
        <v>32</v>
      </c>
      <c r="B9" s="49" t="s">
        <v>685</v>
      </c>
      <c r="C9" s="7"/>
      <c r="D9" s="7"/>
      <c r="E9" s="10">
        <v>18.5</v>
      </c>
      <c r="F9" s="36"/>
      <c r="G9" s="12"/>
      <c r="H9" s="13"/>
      <c r="I9" s="52"/>
      <c r="J9" s="15"/>
      <c r="K9" s="5"/>
      <c r="P9" s="19"/>
    </row>
    <row r="10" ht="14.25" customHeight="1">
      <c r="A10" s="7" t="s">
        <v>34</v>
      </c>
      <c r="B10" s="49" t="s">
        <v>1519</v>
      </c>
      <c r="C10" s="7"/>
      <c r="D10" s="7"/>
      <c r="E10" s="10">
        <v>20.9</v>
      </c>
      <c r="F10" s="12"/>
      <c r="G10" s="12"/>
      <c r="H10" s="13"/>
      <c r="I10" s="52"/>
      <c r="J10" s="15"/>
      <c r="K10" s="5"/>
      <c r="P10" s="19"/>
    </row>
    <row r="11" ht="14.25" customHeight="1">
      <c r="A11" s="7" t="s">
        <v>36</v>
      </c>
      <c r="B11" s="49" t="s">
        <v>834</v>
      </c>
      <c r="C11" s="7"/>
      <c r="D11" s="7"/>
      <c r="E11" s="10">
        <v>36.6</v>
      </c>
      <c r="F11" s="36"/>
      <c r="G11" s="12"/>
      <c r="H11" s="13"/>
      <c r="I11" s="52"/>
      <c r="J11" s="15"/>
      <c r="K11" s="5"/>
      <c r="P11" s="19"/>
    </row>
    <row r="12" ht="14.25" customHeight="1">
      <c r="A12" s="7" t="s">
        <v>38</v>
      </c>
      <c r="B12" s="49" t="s">
        <v>835</v>
      </c>
      <c r="C12" s="7"/>
      <c r="D12" s="7"/>
      <c r="E12" s="10">
        <v>84.1</v>
      </c>
      <c r="F12" s="36"/>
      <c r="G12" s="12"/>
      <c r="H12" s="13"/>
      <c r="I12" s="52"/>
      <c r="J12" s="15"/>
      <c r="K12" s="5"/>
      <c r="P12" s="19"/>
    </row>
    <row r="13" ht="14.25" customHeight="1">
      <c r="A13" s="7" t="s">
        <v>43</v>
      </c>
      <c r="B13" s="49" t="s">
        <v>483</v>
      </c>
      <c r="C13" s="7"/>
      <c r="D13" s="7"/>
      <c r="E13" s="10">
        <v>34.4</v>
      </c>
      <c r="F13" s="36"/>
      <c r="G13" s="12"/>
      <c r="H13" s="13"/>
      <c r="I13" s="52"/>
      <c r="J13" s="15"/>
      <c r="P13" s="19"/>
    </row>
    <row r="14" ht="14.25" customHeight="1">
      <c r="A14" s="7" t="s">
        <v>46</v>
      </c>
      <c r="B14" s="49" t="s">
        <v>683</v>
      </c>
      <c r="C14" s="7"/>
      <c r="D14" s="7"/>
      <c r="E14" s="10">
        <v>60.6</v>
      </c>
      <c r="F14" s="36"/>
      <c r="G14" s="20"/>
      <c r="H14" s="13"/>
      <c r="I14" s="52"/>
      <c r="J14" s="15"/>
      <c r="P14" s="19"/>
    </row>
    <row r="15" ht="14.25" customHeight="1">
      <c r="A15" s="7" t="s">
        <v>50</v>
      </c>
      <c r="B15" s="49" t="s">
        <v>1520</v>
      </c>
      <c r="C15" s="7"/>
      <c r="D15" s="7"/>
      <c r="E15" s="10">
        <v>77.7</v>
      </c>
      <c r="F15" s="36"/>
      <c r="G15" s="12"/>
      <c r="H15" s="13"/>
      <c r="I15" s="52"/>
      <c r="J15" s="15"/>
    </row>
    <row r="16" ht="14.25" customHeight="1">
      <c r="A16" s="7" t="s">
        <v>52</v>
      </c>
      <c r="B16" s="49" t="s">
        <v>758</v>
      </c>
      <c r="C16" s="7"/>
      <c r="D16" s="7"/>
      <c r="E16" s="10">
        <v>111.6</v>
      </c>
      <c r="F16" s="36"/>
      <c r="G16" s="12"/>
      <c r="H16" s="13"/>
      <c r="I16" s="52"/>
      <c r="J16" s="15"/>
    </row>
    <row r="17" ht="14.25" customHeight="1">
      <c r="A17" s="7" t="s">
        <v>54</v>
      </c>
      <c r="B17" s="49" t="s">
        <v>675</v>
      </c>
      <c r="C17" s="7"/>
      <c r="D17" s="7"/>
      <c r="E17" s="10">
        <v>78.1</v>
      </c>
      <c r="F17" s="36"/>
      <c r="G17" s="20"/>
      <c r="H17" s="13"/>
      <c r="I17" s="52"/>
      <c r="J17" s="15"/>
    </row>
    <row r="18" ht="14.25" customHeight="1">
      <c r="A18" s="7" t="s">
        <v>56</v>
      </c>
      <c r="B18" s="49" t="s">
        <v>795</v>
      </c>
      <c r="C18" s="7"/>
      <c r="D18" s="7"/>
      <c r="E18" s="10">
        <v>103.6</v>
      </c>
      <c r="F18" s="36"/>
      <c r="G18" s="20"/>
      <c r="H18" s="13"/>
      <c r="I18" s="52"/>
      <c r="J18" s="15"/>
    </row>
    <row r="19" ht="14.25" customHeight="1">
      <c r="A19" s="7" t="s">
        <v>57</v>
      </c>
      <c r="B19" s="49" t="s">
        <v>686</v>
      </c>
      <c r="C19" s="7"/>
      <c r="D19" s="7"/>
      <c r="E19" s="10">
        <v>46.0</v>
      </c>
      <c r="F19" s="36"/>
      <c r="G19" s="12"/>
      <c r="H19" s="13"/>
      <c r="I19" s="52"/>
      <c r="J19" s="15"/>
    </row>
    <row r="20" ht="14.25" customHeight="1">
      <c r="A20" s="7" t="s">
        <v>60</v>
      </c>
      <c r="B20" s="49" t="s">
        <v>909</v>
      </c>
      <c r="C20" s="7"/>
      <c r="D20" s="7"/>
      <c r="E20" s="10">
        <v>28.2</v>
      </c>
      <c r="F20" s="36"/>
      <c r="G20" s="12"/>
      <c r="H20" s="13"/>
      <c r="I20" s="52"/>
      <c r="J20" s="15"/>
    </row>
    <row r="21" ht="14.25" customHeight="1">
      <c r="A21" s="7" t="s">
        <v>63</v>
      </c>
      <c r="B21" s="34"/>
      <c r="C21" s="7"/>
      <c r="D21" s="7"/>
      <c r="E21" s="35"/>
      <c r="F21" s="36"/>
      <c r="G21" s="12"/>
      <c r="H21" s="13"/>
      <c r="I21" s="52"/>
      <c r="J21" s="15"/>
    </row>
    <row r="22" ht="14.25" customHeight="1">
      <c r="A22" s="7" t="s">
        <v>66</v>
      </c>
      <c r="B22" s="34"/>
      <c r="C22" s="7"/>
      <c r="D22" s="7"/>
      <c r="E22" s="35"/>
      <c r="F22" s="12"/>
      <c r="G22" s="12"/>
      <c r="H22" s="13"/>
      <c r="I22" s="52"/>
      <c r="J22" s="15"/>
    </row>
    <row r="23" ht="14.25" customHeight="1">
      <c r="A23" s="7" t="s">
        <v>68</v>
      </c>
      <c r="B23" s="34"/>
      <c r="C23" s="7"/>
      <c r="D23" s="7"/>
      <c r="E23" s="35"/>
      <c r="F23" s="36"/>
      <c r="G23" s="20"/>
      <c r="H23" s="13"/>
      <c r="I23" s="52"/>
      <c r="J23" s="15"/>
    </row>
    <row r="24" ht="14.25" customHeight="1">
      <c r="A24" s="7" t="s">
        <v>70</v>
      </c>
      <c r="B24" s="53"/>
      <c r="C24" s="22"/>
      <c r="D24" s="22"/>
      <c r="E24" s="54"/>
      <c r="F24" s="12"/>
      <c r="G24" s="12"/>
      <c r="H24" s="13"/>
      <c r="I24" s="52"/>
      <c r="J24" s="15"/>
    </row>
    <row r="25" ht="14.25" customHeight="1">
      <c r="A25" s="7" t="s">
        <v>71</v>
      </c>
      <c r="B25" s="34"/>
      <c r="C25" s="7"/>
      <c r="D25" s="7"/>
      <c r="E25" s="35"/>
      <c r="F25" s="12"/>
      <c r="G25" s="12"/>
      <c r="H25" s="13"/>
      <c r="I25" s="52"/>
      <c r="J25" s="15"/>
      <c r="N25" s="17"/>
    </row>
    <row r="26" ht="14.25" customHeight="1">
      <c r="A26" s="7" t="s">
        <v>75</v>
      </c>
      <c r="B26" s="34"/>
      <c r="C26" s="7"/>
      <c r="D26" s="7"/>
      <c r="E26" s="35"/>
      <c r="F26" s="12"/>
      <c r="G26" s="12"/>
      <c r="H26" s="13"/>
      <c r="I26" s="52"/>
      <c r="J26" s="15"/>
      <c r="N26" s="17"/>
    </row>
    <row r="27" ht="14.25" customHeight="1">
      <c r="A27" s="7" t="s">
        <v>76</v>
      </c>
      <c r="B27" s="53"/>
      <c r="C27" s="22"/>
      <c r="D27" s="22"/>
      <c r="E27" s="54"/>
      <c r="F27" s="12"/>
      <c r="G27" s="12"/>
      <c r="H27" s="13"/>
      <c r="I27" s="52"/>
      <c r="J27" s="15"/>
      <c r="N27" s="17"/>
    </row>
    <row r="28" ht="14.25" customHeight="1">
      <c r="E28" s="27">
        <f>SUM(E3:E27)</f>
        <v>951.7</v>
      </c>
      <c r="N28" s="17"/>
    </row>
    <row r="29" ht="14.25" customHeight="1">
      <c r="N29" s="17"/>
    </row>
    <row r="30" ht="14.25" customHeight="1">
      <c r="N30" s="17"/>
    </row>
    <row r="31" ht="14.25" customHeight="1">
      <c r="N31" s="17"/>
    </row>
    <row r="32" ht="14.25" customHeight="1">
      <c r="N32" s="17"/>
    </row>
    <row r="33" ht="14.25" customHeight="1">
      <c r="N33" s="17"/>
    </row>
    <row r="34" ht="14.25" customHeight="1">
      <c r="B34" s="28" t="s">
        <v>89</v>
      </c>
      <c r="D34" s="29">
        <v>4.0</v>
      </c>
      <c r="N34" s="17"/>
    </row>
    <row r="35" ht="14.25" customHeight="1">
      <c r="B35" s="28" t="s">
        <v>90</v>
      </c>
      <c r="D35" s="29">
        <v>1.0</v>
      </c>
      <c r="N35" s="17"/>
    </row>
    <row r="36" ht="14.25" customHeight="1">
      <c r="B36" s="28" t="s">
        <v>91</v>
      </c>
      <c r="D36" s="29">
        <v>1.0</v>
      </c>
      <c r="N36" s="17"/>
    </row>
    <row r="37" ht="14.25" customHeight="1">
      <c r="B37" s="28" t="s">
        <v>92</v>
      </c>
      <c r="D37" s="80">
        <v>1.0</v>
      </c>
      <c r="N37" s="17"/>
    </row>
    <row r="38" ht="14.25" customHeight="1">
      <c r="B38" s="28" t="s">
        <v>93</v>
      </c>
      <c r="D38" s="30">
        <f>+D37*3600</f>
        <v>3600</v>
      </c>
      <c r="N38" s="17"/>
    </row>
    <row r="39" ht="14.25" customHeight="1">
      <c r="B39" s="28" t="s">
        <v>4</v>
      </c>
      <c r="D39" s="31">
        <f>E28</f>
        <v>951.7</v>
      </c>
      <c r="N39" s="17"/>
    </row>
    <row r="40" ht="14.25" customHeight="1">
      <c r="B40" s="28" t="s">
        <v>94</v>
      </c>
      <c r="D40" s="32">
        <f>+D38/D39</f>
        <v>3.782704634</v>
      </c>
      <c r="E40" s="28" t="s">
        <v>95</v>
      </c>
      <c r="F40" s="6">
        <f>D40*0.9</f>
        <v>3.40443417</v>
      </c>
    </row>
    <row r="41" ht="14.25" customHeight="1">
      <c r="B41" s="28"/>
      <c r="D41" s="28"/>
    </row>
    <row r="42" ht="14.25" customHeight="1">
      <c r="B42" s="28" t="s">
        <v>96</v>
      </c>
      <c r="D42" s="28" t="s">
        <v>97</v>
      </c>
    </row>
    <row r="43" ht="14.25" customHeight="1">
      <c r="B43" s="28" t="s">
        <v>98</v>
      </c>
      <c r="D43" s="29">
        <v>105.9</v>
      </c>
    </row>
    <row r="44" ht="14.25" customHeight="1">
      <c r="B44" s="28" t="s">
        <v>99</v>
      </c>
      <c r="D44" s="29">
        <f>D43*D34</f>
        <v>423.6</v>
      </c>
    </row>
    <row r="45" ht="14.25" customHeight="1">
      <c r="B45" s="28" t="s">
        <v>95</v>
      </c>
      <c r="D45" s="33">
        <f>+D38/D44</f>
        <v>8.498583569</v>
      </c>
    </row>
    <row r="46" ht="14.25" customHeight="1">
      <c r="B46" s="28"/>
      <c r="D46" s="28"/>
    </row>
    <row r="47" ht="14.25" customHeight="1">
      <c r="B47" s="28" t="s">
        <v>100</v>
      </c>
      <c r="D47" s="33">
        <f>+D45*0.85</f>
        <v>7.223796034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28"/>
  <printOptions/>
  <pageMargins bottom="0.75" footer="0.0" header="0.0" left="0.7" right="0.7" top="0.75"/>
  <pageSetup scale="70" orientation="landscape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66" t="s">
        <v>6</v>
      </c>
      <c r="H2" s="66" t="s">
        <v>7</v>
      </c>
      <c r="I2" s="3" t="s">
        <v>8</v>
      </c>
      <c r="K2" s="4"/>
    </row>
    <row r="3" ht="14.25" customHeight="1">
      <c r="A3" s="7" t="s">
        <v>10</v>
      </c>
      <c r="B3" s="123" t="s">
        <v>1509</v>
      </c>
      <c r="C3" s="7"/>
      <c r="D3" s="7"/>
      <c r="E3" s="10">
        <v>100.7</v>
      </c>
      <c r="F3" s="13"/>
      <c r="G3" s="13"/>
      <c r="H3" s="13"/>
      <c r="I3" s="71"/>
      <c r="J3" s="15"/>
      <c r="K3" s="4"/>
    </row>
    <row r="4" ht="14.25" customHeight="1">
      <c r="A4" s="7" t="s">
        <v>16</v>
      </c>
      <c r="B4" s="123" t="s">
        <v>791</v>
      </c>
      <c r="C4" s="7"/>
      <c r="D4" s="7"/>
      <c r="E4" s="10">
        <v>19.2</v>
      </c>
      <c r="F4" s="13"/>
      <c r="G4" s="13"/>
      <c r="H4" s="13"/>
      <c r="I4" s="71"/>
      <c r="J4" s="15"/>
      <c r="K4" s="4"/>
    </row>
    <row r="5" ht="14.25" customHeight="1">
      <c r="A5" s="7" t="s">
        <v>20</v>
      </c>
      <c r="B5" s="123" t="s">
        <v>1155</v>
      </c>
      <c r="C5" s="7"/>
      <c r="D5" s="7"/>
      <c r="E5" s="10">
        <v>17.3</v>
      </c>
      <c r="F5" s="13"/>
      <c r="G5" s="13"/>
      <c r="H5" s="13"/>
      <c r="I5" s="71"/>
      <c r="J5" s="15"/>
      <c r="K5" s="4"/>
    </row>
    <row r="6" ht="14.25" customHeight="1">
      <c r="A6" s="7" t="s">
        <v>24</v>
      </c>
      <c r="B6" s="123" t="s">
        <v>44</v>
      </c>
      <c r="C6" s="7"/>
      <c r="D6" s="7"/>
      <c r="E6" s="10">
        <v>26.5</v>
      </c>
      <c r="F6" s="13"/>
      <c r="G6" s="13"/>
      <c r="H6" s="13"/>
      <c r="I6" s="71"/>
      <c r="J6" s="15"/>
      <c r="K6" s="5"/>
    </row>
    <row r="7" ht="14.25" customHeight="1">
      <c r="A7" s="7" t="s">
        <v>25</v>
      </c>
      <c r="B7" s="123" t="s">
        <v>47</v>
      </c>
      <c r="C7" s="7"/>
      <c r="D7" s="7"/>
      <c r="E7" s="10">
        <v>19.4</v>
      </c>
      <c r="F7" s="13"/>
      <c r="G7" s="13"/>
      <c r="H7" s="13"/>
      <c r="I7" s="71"/>
      <c r="J7" s="15"/>
      <c r="K7" s="5"/>
    </row>
    <row r="8" ht="14.25" customHeight="1">
      <c r="A8" s="7" t="s">
        <v>28</v>
      </c>
      <c r="B8" s="123" t="s">
        <v>1486</v>
      </c>
      <c r="C8" s="7"/>
      <c r="D8" s="7"/>
      <c r="E8" s="10">
        <v>15.3</v>
      </c>
      <c r="F8" s="7"/>
      <c r="G8" s="13"/>
      <c r="H8" s="13"/>
      <c r="I8" s="71"/>
      <c r="J8" s="15"/>
      <c r="K8" s="5"/>
      <c r="P8" s="19"/>
    </row>
    <row r="9" ht="14.25" customHeight="1">
      <c r="A9" s="7" t="s">
        <v>32</v>
      </c>
      <c r="B9" s="123" t="s">
        <v>1070</v>
      </c>
      <c r="C9" s="7"/>
      <c r="D9" s="7"/>
      <c r="E9" s="10">
        <v>41.7</v>
      </c>
      <c r="F9" s="7"/>
      <c r="G9" s="13"/>
      <c r="H9" s="13"/>
      <c r="I9" s="71"/>
      <c r="J9" s="15"/>
      <c r="K9" s="5"/>
      <c r="P9" s="19"/>
    </row>
    <row r="10" ht="14.25" customHeight="1">
      <c r="A10" s="7" t="s">
        <v>34</v>
      </c>
      <c r="B10" s="123" t="s">
        <v>1501</v>
      </c>
      <c r="C10" s="7"/>
      <c r="D10" s="7"/>
      <c r="E10" s="10">
        <v>66.1</v>
      </c>
      <c r="F10" s="13"/>
      <c r="G10" s="13"/>
      <c r="H10" s="13"/>
      <c r="I10" s="71"/>
      <c r="J10" s="15"/>
      <c r="K10" s="5"/>
      <c r="P10" s="19"/>
    </row>
    <row r="11" ht="14.25" customHeight="1">
      <c r="A11" s="7" t="s">
        <v>36</v>
      </c>
      <c r="B11" s="123" t="s">
        <v>1065</v>
      </c>
      <c r="C11" s="7"/>
      <c r="D11" s="7"/>
      <c r="E11" s="10">
        <v>38.3</v>
      </c>
      <c r="F11" s="7"/>
      <c r="G11" s="13"/>
      <c r="H11" s="13"/>
      <c r="I11" s="71"/>
      <c r="J11" s="15"/>
      <c r="K11" s="5"/>
      <c r="P11" s="19"/>
    </row>
    <row r="12" ht="14.25" customHeight="1">
      <c r="A12" s="7" t="s">
        <v>38</v>
      </c>
      <c r="B12" s="123" t="s">
        <v>1472</v>
      </c>
      <c r="C12" s="7"/>
      <c r="D12" s="7"/>
      <c r="E12" s="10">
        <v>36.8</v>
      </c>
      <c r="F12" s="7"/>
      <c r="G12" s="13"/>
      <c r="H12" s="13"/>
      <c r="I12" s="71"/>
      <c r="J12" s="15"/>
      <c r="K12" s="5"/>
      <c r="P12" s="19"/>
    </row>
    <row r="13" ht="14.25" customHeight="1">
      <c r="A13" s="7" t="s">
        <v>43</v>
      </c>
      <c r="B13" s="123" t="s">
        <v>194</v>
      </c>
      <c r="C13" s="7"/>
      <c r="D13" s="7"/>
      <c r="E13" s="10">
        <v>55.0</v>
      </c>
      <c r="F13" s="7"/>
      <c r="G13" s="13"/>
      <c r="H13" s="13"/>
      <c r="I13" s="71"/>
      <c r="J13" s="15"/>
      <c r="P13" s="19"/>
    </row>
    <row r="14" ht="14.25" customHeight="1">
      <c r="A14" s="7" t="s">
        <v>46</v>
      </c>
      <c r="B14" s="293" t="s">
        <v>1514</v>
      </c>
      <c r="C14" s="22"/>
      <c r="D14" s="22"/>
      <c r="E14" s="24">
        <v>33.3</v>
      </c>
      <c r="F14" s="7"/>
      <c r="G14" s="216"/>
      <c r="H14" s="13"/>
      <c r="I14" s="71"/>
      <c r="J14" s="15"/>
      <c r="P14" s="19"/>
    </row>
    <row r="15" ht="14.25" customHeight="1">
      <c r="A15" s="7" t="s">
        <v>50</v>
      </c>
      <c r="B15" s="123" t="s">
        <v>1516</v>
      </c>
      <c r="C15" s="7"/>
      <c r="D15" s="7"/>
      <c r="E15" s="10">
        <v>168.8</v>
      </c>
      <c r="F15" s="7"/>
      <c r="G15" s="13"/>
      <c r="H15" s="13"/>
      <c r="I15" s="71"/>
      <c r="J15" s="15"/>
    </row>
    <row r="16" ht="14.25" customHeight="1">
      <c r="A16" s="7" t="s">
        <v>52</v>
      </c>
      <c r="B16" s="123" t="s">
        <v>1515</v>
      </c>
      <c r="C16" s="7"/>
      <c r="D16" s="7"/>
      <c r="E16" s="10">
        <v>83.4</v>
      </c>
      <c r="F16" s="7"/>
      <c r="G16" s="13"/>
      <c r="H16" s="13"/>
      <c r="I16" s="71"/>
      <c r="J16" s="15"/>
    </row>
    <row r="17" ht="14.25" customHeight="1">
      <c r="A17" s="7" t="s">
        <v>54</v>
      </c>
      <c r="B17" s="293" t="s">
        <v>1500</v>
      </c>
      <c r="C17" s="22"/>
      <c r="D17" s="22"/>
      <c r="E17" s="24">
        <v>7.2</v>
      </c>
      <c r="F17" s="7"/>
      <c r="G17" s="216"/>
      <c r="H17" s="13"/>
      <c r="I17" s="71"/>
      <c r="J17" s="15"/>
    </row>
    <row r="18" ht="14.25" customHeight="1">
      <c r="A18" s="7" t="s">
        <v>56</v>
      </c>
      <c r="B18" s="293" t="s">
        <v>78</v>
      </c>
      <c r="C18" s="22"/>
      <c r="D18" s="22"/>
      <c r="E18" s="24">
        <v>125.3</v>
      </c>
      <c r="F18" s="7"/>
      <c r="G18" s="216"/>
      <c r="H18" s="13"/>
      <c r="I18" s="71"/>
      <c r="J18" s="15"/>
    </row>
    <row r="19" ht="14.25" customHeight="1">
      <c r="A19" s="7" t="s">
        <v>57</v>
      </c>
      <c r="B19" s="293" t="s">
        <v>1517</v>
      </c>
      <c r="C19" s="22"/>
      <c r="D19" s="22"/>
      <c r="E19" s="24">
        <v>120.9</v>
      </c>
      <c r="F19" s="7"/>
      <c r="G19" s="13"/>
      <c r="H19" s="13"/>
      <c r="I19" s="71"/>
      <c r="J19" s="15"/>
    </row>
    <row r="20" ht="14.25" customHeight="1">
      <c r="A20" s="7" t="s">
        <v>60</v>
      </c>
      <c r="B20" s="123" t="s">
        <v>1522</v>
      </c>
      <c r="C20" s="7"/>
      <c r="D20" s="7"/>
      <c r="E20" s="10">
        <v>17.9</v>
      </c>
      <c r="F20" s="7"/>
      <c r="G20" s="13"/>
      <c r="H20" s="13"/>
      <c r="I20" s="71"/>
      <c r="J20" s="15"/>
    </row>
    <row r="21" ht="14.25" customHeight="1">
      <c r="A21" s="7" t="s">
        <v>63</v>
      </c>
      <c r="B21" s="123" t="s">
        <v>1524</v>
      </c>
      <c r="C21" s="7"/>
      <c r="D21" s="7"/>
      <c r="E21" s="10">
        <v>51.7</v>
      </c>
      <c r="F21" s="7"/>
      <c r="G21" s="13"/>
      <c r="H21" s="13"/>
      <c r="I21" s="71"/>
      <c r="J21" s="15"/>
    </row>
    <row r="22" ht="14.25" customHeight="1">
      <c r="A22" s="7" t="s">
        <v>66</v>
      </c>
      <c r="B22" s="123" t="s">
        <v>1525</v>
      </c>
      <c r="C22" s="7"/>
      <c r="D22" s="7"/>
      <c r="E22" s="10">
        <v>15.4</v>
      </c>
      <c r="F22" s="13"/>
      <c r="G22" s="13"/>
      <c r="H22" s="13"/>
      <c r="I22" s="71"/>
      <c r="J22" s="15"/>
    </row>
    <row r="23" ht="14.25" customHeight="1">
      <c r="A23" s="7" t="s">
        <v>68</v>
      </c>
      <c r="B23" s="123" t="s">
        <v>1523</v>
      </c>
      <c r="C23" s="7"/>
      <c r="D23" s="7"/>
      <c r="E23" s="10">
        <v>23.8</v>
      </c>
      <c r="F23" s="7"/>
      <c r="G23" s="216"/>
      <c r="H23" s="13"/>
      <c r="I23" s="71"/>
      <c r="J23" s="15"/>
    </row>
    <row r="24" ht="14.25" customHeight="1">
      <c r="A24" s="7" t="s">
        <v>70</v>
      </c>
      <c r="B24" s="293" t="s">
        <v>1527</v>
      </c>
      <c r="C24" s="22"/>
      <c r="D24" s="22"/>
      <c r="E24" s="24">
        <v>26.4</v>
      </c>
      <c r="F24" s="13"/>
      <c r="G24" s="13"/>
      <c r="H24" s="13"/>
      <c r="I24" s="71"/>
      <c r="J24" s="15"/>
    </row>
    <row r="25" ht="14.25" customHeight="1">
      <c r="A25" s="7" t="s">
        <v>71</v>
      </c>
      <c r="B25" s="123" t="s">
        <v>1526</v>
      </c>
      <c r="C25" s="7"/>
      <c r="D25" s="7"/>
      <c r="E25" s="10">
        <v>21.1</v>
      </c>
      <c r="F25" s="13"/>
      <c r="G25" s="13"/>
      <c r="H25" s="13"/>
      <c r="I25" s="71"/>
      <c r="J25" s="15"/>
    </row>
    <row r="26" ht="14.25" customHeight="1">
      <c r="A26" s="7" t="s">
        <v>75</v>
      </c>
      <c r="B26" s="123" t="s">
        <v>195</v>
      </c>
      <c r="C26" s="7"/>
      <c r="D26" s="7"/>
      <c r="E26" s="10">
        <v>51.4</v>
      </c>
      <c r="F26" s="13"/>
      <c r="G26" s="13"/>
      <c r="H26" s="13"/>
      <c r="I26" s="71"/>
      <c r="J26" s="15"/>
    </row>
    <row r="27" ht="14.25" customHeight="1">
      <c r="A27" s="7" t="s">
        <v>76</v>
      </c>
      <c r="B27" s="293" t="s">
        <v>1521</v>
      </c>
      <c r="C27" s="22"/>
      <c r="D27" s="22"/>
      <c r="E27" s="24">
        <v>127.2</v>
      </c>
      <c r="F27" s="13"/>
      <c r="G27" s="13"/>
      <c r="H27" s="13"/>
      <c r="I27" s="71"/>
      <c r="J27" s="15"/>
    </row>
    <row r="28" ht="14.25" customHeight="1">
      <c r="A28" s="7"/>
      <c r="B28" s="123" t="s">
        <v>1528</v>
      </c>
      <c r="C28" s="7"/>
      <c r="D28" s="7"/>
      <c r="E28" s="10">
        <v>23.2</v>
      </c>
      <c r="F28" s="13"/>
      <c r="G28" s="13"/>
      <c r="H28" s="13"/>
      <c r="I28" s="238"/>
      <c r="J28" s="15"/>
    </row>
    <row r="29" ht="14.25" customHeight="1">
      <c r="A29" s="7"/>
      <c r="B29" s="293" t="s">
        <v>1529</v>
      </c>
      <c r="C29" s="22"/>
      <c r="D29" s="22"/>
      <c r="E29" s="24">
        <v>29.2</v>
      </c>
      <c r="F29" s="13"/>
      <c r="G29" s="13"/>
      <c r="H29" s="13"/>
      <c r="I29" s="238"/>
      <c r="J29" s="15"/>
    </row>
    <row r="30" ht="14.25" customHeight="1">
      <c r="A30" s="7"/>
      <c r="B30" s="123" t="s">
        <v>1530</v>
      </c>
      <c r="C30" s="7"/>
      <c r="D30" s="7"/>
      <c r="E30" s="10">
        <v>14.6</v>
      </c>
      <c r="F30" s="147"/>
      <c r="G30" s="13"/>
      <c r="H30" s="13"/>
      <c r="N30" s="17"/>
    </row>
    <row r="31" ht="14.25" customHeight="1">
      <c r="A31" s="7"/>
      <c r="B31" s="293" t="s">
        <v>1531</v>
      </c>
      <c r="C31" s="22"/>
      <c r="D31" s="22"/>
      <c r="E31" s="24">
        <v>156.4</v>
      </c>
      <c r="F31" s="13"/>
      <c r="G31" s="13"/>
      <c r="H31" s="13"/>
      <c r="N31" s="17"/>
    </row>
    <row r="32" ht="14.25" customHeight="1">
      <c r="A32" s="7"/>
      <c r="B32" s="123" t="s">
        <v>1532</v>
      </c>
      <c r="C32" s="7"/>
      <c r="D32" s="7"/>
      <c r="E32" s="10">
        <v>67.6</v>
      </c>
      <c r="F32" s="13"/>
      <c r="G32" s="13"/>
      <c r="H32" s="13"/>
      <c r="N32" s="17"/>
    </row>
    <row r="33" ht="14.25" customHeight="1">
      <c r="A33" s="7"/>
      <c r="B33" s="50" t="s">
        <v>1533</v>
      </c>
      <c r="C33" s="22"/>
      <c r="D33" s="22"/>
      <c r="E33" s="24">
        <v>38.2</v>
      </c>
      <c r="F33" s="12"/>
      <c r="G33" s="12"/>
      <c r="H33" s="13"/>
      <c r="N33" s="17"/>
    </row>
    <row r="34" ht="14.25" customHeight="1">
      <c r="E34" s="27"/>
      <c r="N34" s="17"/>
    </row>
    <row r="35" ht="14.25" customHeight="1">
      <c r="E35" s="27">
        <f>SUM(E3:E33)</f>
        <v>1639.3</v>
      </c>
      <c r="N35" s="17"/>
    </row>
    <row r="36" ht="14.25" customHeight="1">
      <c r="E36" s="27"/>
      <c r="N36" s="17"/>
    </row>
    <row r="37" ht="14.25" customHeight="1">
      <c r="E37" s="27"/>
      <c r="N37" s="17"/>
    </row>
    <row r="38" ht="14.25" customHeight="1">
      <c r="N38" s="17"/>
    </row>
    <row r="39" ht="14.25" customHeight="1">
      <c r="N39" s="17"/>
    </row>
    <row r="40" ht="14.25" customHeight="1">
      <c r="N40" s="17"/>
    </row>
    <row r="41" ht="14.25" customHeight="1">
      <c r="N41" s="17"/>
    </row>
    <row r="42" ht="14.25" customHeight="1">
      <c r="N42" s="17"/>
    </row>
    <row r="43" ht="14.25" customHeight="1">
      <c r="B43" s="28" t="s">
        <v>89</v>
      </c>
      <c r="D43" s="29">
        <v>8.0</v>
      </c>
      <c r="N43" s="17"/>
    </row>
    <row r="44" ht="14.25" customHeight="1">
      <c r="B44" s="28" t="s">
        <v>90</v>
      </c>
      <c r="D44" s="29">
        <v>1.0</v>
      </c>
      <c r="N44" s="17"/>
    </row>
    <row r="45" ht="14.25" customHeight="1">
      <c r="B45" s="28" t="s">
        <v>91</v>
      </c>
      <c r="D45" s="29">
        <v>7.5</v>
      </c>
      <c r="N45" s="17"/>
    </row>
    <row r="46" ht="14.25" customHeight="1">
      <c r="B46" s="28" t="s">
        <v>92</v>
      </c>
      <c r="D46" s="30">
        <f>+D45*D44*D43</f>
        <v>60</v>
      </c>
      <c r="N46" s="17"/>
    </row>
    <row r="47" ht="14.25" customHeight="1">
      <c r="B47" s="28" t="s">
        <v>93</v>
      </c>
      <c r="D47" s="30">
        <f>+D46*3600</f>
        <v>216000</v>
      </c>
      <c r="N47" s="17"/>
    </row>
    <row r="48" ht="14.25" customHeight="1">
      <c r="B48" s="28" t="s">
        <v>4</v>
      </c>
      <c r="D48" s="31">
        <f>E35</f>
        <v>1639.3</v>
      </c>
      <c r="N48" s="17"/>
    </row>
    <row r="49" ht="14.25" customHeight="1">
      <c r="B49" s="28" t="s">
        <v>94</v>
      </c>
      <c r="D49" s="32">
        <f>+D47/D48</f>
        <v>131.7635576</v>
      </c>
      <c r="E49" s="28" t="s">
        <v>95</v>
      </c>
      <c r="F49" s="6">
        <f>D49*0.9</f>
        <v>118.5872019</v>
      </c>
    </row>
    <row r="50" ht="14.25" customHeight="1">
      <c r="B50" s="28"/>
      <c r="D50" s="28"/>
    </row>
    <row r="51" ht="14.25" customHeight="1">
      <c r="B51" s="28" t="s">
        <v>96</v>
      </c>
      <c r="D51" s="28" t="s">
        <v>97</v>
      </c>
    </row>
    <row r="52" ht="14.25" customHeight="1">
      <c r="B52" s="28" t="s">
        <v>98</v>
      </c>
      <c r="D52" s="29">
        <v>105.9</v>
      </c>
    </row>
    <row r="53" ht="14.25" customHeight="1">
      <c r="B53" s="28" t="s">
        <v>99</v>
      </c>
      <c r="D53" s="29">
        <f>D52*D43</f>
        <v>847.2</v>
      </c>
    </row>
    <row r="54" ht="14.25" customHeight="1">
      <c r="B54" s="28" t="s">
        <v>95</v>
      </c>
      <c r="D54" s="33">
        <f>+D47/D53</f>
        <v>254.9575071</v>
      </c>
    </row>
    <row r="55" ht="14.25" customHeight="1">
      <c r="B55" s="28"/>
      <c r="D55" s="28"/>
    </row>
    <row r="56" ht="14.25" customHeight="1">
      <c r="B56" s="28" t="s">
        <v>100</v>
      </c>
      <c r="D56" s="33">
        <f>+D54*0.85</f>
        <v>216.713881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</sheetData>
  <autoFilter ref="$A$2:$H$35"/>
  <printOptions/>
  <pageMargins bottom="0.75" footer="0.0" header="0.0" left="0.7" right="0.7" top="0.75"/>
  <pageSetup scale="70" orientation="landscape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1534</v>
      </c>
      <c r="C3" s="7"/>
      <c r="D3" s="9" t="s">
        <v>40</v>
      </c>
      <c r="E3" s="10">
        <v>47.9</v>
      </c>
      <c r="F3" s="11" t="s">
        <v>1030</v>
      </c>
      <c r="G3" s="12"/>
      <c r="H3" s="13"/>
      <c r="I3" s="14" t="s">
        <v>1030</v>
      </c>
      <c r="J3" s="15"/>
      <c r="K3" s="4"/>
    </row>
    <row r="4" ht="14.25" customHeight="1">
      <c r="A4" s="7" t="s">
        <v>16</v>
      </c>
      <c r="B4" s="49" t="s">
        <v>1535</v>
      </c>
      <c r="C4" s="7"/>
      <c r="D4" s="9" t="s">
        <v>40</v>
      </c>
      <c r="E4" s="10">
        <v>26.8</v>
      </c>
      <c r="F4" s="11" t="s">
        <v>1030</v>
      </c>
      <c r="G4" s="12"/>
      <c r="H4" s="13"/>
      <c r="I4" s="14" t="s">
        <v>1030</v>
      </c>
      <c r="J4" s="15"/>
      <c r="K4" s="4"/>
    </row>
    <row r="5" ht="14.25" customHeight="1">
      <c r="A5" s="7" t="s">
        <v>20</v>
      </c>
      <c r="B5" s="49" t="s">
        <v>1536</v>
      </c>
      <c r="C5" s="7"/>
      <c r="D5" s="9" t="s">
        <v>221</v>
      </c>
      <c r="E5" s="10">
        <v>63.8</v>
      </c>
      <c r="F5" s="11" t="s">
        <v>1030</v>
      </c>
      <c r="G5" s="12"/>
      <c r="H5" s="13"/>
      <c r="I5" s="14" t="s">
        <v>1030</v>
      </c>
      <c r="J5" s="15"/>
      <c r="K5" s="4"/>
    </row>
    <row r="6" ht="14.25" customHeight="1">
      <c r="A6" s="7" t="s">
        <v>24</v>
      </c>
      <c r="B6" s="49" t="s">
        <v>1539</v>
      </c>
      <c r="C6" s="7"/>
      <c r="D6" s="9" t="s">
        <v>40</v>
      </c>
      <c r="E6" s="10">
        <v>52.6</v>
      </c>
      <c r="F6" s="11" t="s">
        <v>1033</v>
      </c>
      <c r="G6" s="12"/>
      <c r="H6" s="13"/>
      <c r="I6" s="14" t="s">
        <v>1033</v>
      </c>
      <c r="J6" s="15"/>
      <c r="K6" s="5"/>
    </row>
    <row r="7" ht="14.25" customHeight="1">
      <c r="A7" s="7" t="s">
        <v>25</v>
      </c>
      <c r="B7" s="49" t="s">
        <v>1541</v>
      </c>
      <c r="C7" s="7"/>
      <c r="D7" s="9" t="s">
        <v>40</v>
      </c>
      <c r="E7" s="10">
        <v>65.9</v>
      </c>
      <c r="F7" s="11" t="s">
        <v>1033</v>
      </c>
      <c r="G7" s="12"/>
      <c r="H7" s="13"/>
      <c r="I7" s="14" t="s">
        <v>1033</v>
      </c>
      <c r="J7" s="15"/>
      <c r="K7" s="5"/>
    </row>
    <row r="8" ht="14.25" customHeight="1">
      <c r="A8" s="7" t="s">
        <v>28</v>
      </c>
      <c r="B8" s="49" t="s">
        <v>1543</v>
      </c>
      <c r="C8" s="7"/>
      <c r="D8" s="9" t="s">
        <v>221</v>
      </c>
      <c r="E8" s="10">
        <v>39.3</v>
      </c>
      <c r="F8" s="18" t="s">
        <v>1030</v>
      </c>
      <c r="G8" s="12"/>
      <c r="H8" s="13"/>
      <c r="I8" s="14" t="s">
        <v>1030</v>
      </c>
      <c r="J8" s="15"/>
      <c r="K8" s="5"/>
      <c r="P8" s="19"/>
    </row>
    <row r="9" ht="14.25" customHeight="1">
      <c r="A9" s="7" t="s">
        <v>32</v>
      </c>
      <c r="B9" s="49" t="s">
        <v>1544</v>
      </c>
      <c r="C9" s="7"/>
      <c r="D9" s="9" t="s">
        <v>1545</v>
      </c>
      <c r="E9" s="10">
        <v>11.5</v>
      </c>
      <c r="F9" s="18" t="s">
        <v>1033</v>
      </c>
      <c r="G9" s="12"/>
      <c r="H9" s="13"/>
      <c r="I9" s="14" t="s">
        <v>1033</v>
      </c>
      <c r="J9" s="15"/>
      <c r="K9" s="5"/>
      <c r="P9" s="19"/>
    </row>
    <row r="10" ht="14.25" customHeight="1">
      <c r="A10" s="7" t="s">
        <v>34</v>
      </c>
      <c r="B10" s="49" t="s">
        <v>1540</v>
      </c>
      <c r="C10" s="7"/>
      <c r="D10" s="9" t="s">
        <v>12</v>
      </c>
      <c r="E10" s="10">
        <v>12.1</v>
      </c>
      <c r="F10" s="11" t="s">
        <v>1537</v>
      </c>
      <c r="G10" s="12"/>
      <c r="H10" s="13"/>
      <c r="I10" s="14" t="s">
        <v>1537</v>
      </c>
      <c r="J10" s="15"/>
      <c r="K10" s="5"/>
      <c r="P10" s="19"/>
    </row>
    <row r="11" ht="14.25" customHeight="1">
      <c r="A11" s="7" t="s">
        <v>36</v>
      </c>
      <c r="B11" s="49" t="s">
        <v>1538</v>
      </c>
      <c r="C11" s="7"/>
      <c r="D11" s="9" t="s">
        <v>1545</v>
      </c>
      <c r="E11" s="10">
        <v>20.7</v>
      </c>
      <c r="F11" s="18" t="s">
        <v>1537</v>
      </c>
      <c r="G11" s="12"/>
      <c r="H11" s="13"/>
      <c r="I11" s="14" t="s">
        <v>1537</v>
      </c>
      <c r="J11" s="15"/>
      <c r="K11" s="5"/>
      <c r="P11" s="19"/>
    </row>
    <row r="12" ht="14.25" customHeight="1">
      <c r="A12" s="7" t="s">
        <v>38</v>
      </c>
      <c r="B12" s="49" t="s">
        <v>1547</v>
      </c>
      <c r="C12" s="7"/>
      <c r="D12" s="9" t="s">
        <v>1545</v>
      </c>
      <c r="E12" s="10">
        <v>18.1</v>
      </c>
      <c r="F12" s="18" t="s">
        <v>1033</v>
      </c>
      <c r="G12" s="12"/>
      <c r="H12" s="13"/>
      <c r="I12" s="14" t="s">
        <v>1033</v>
      </c>
      <c r="J12" s="15"/>
      <c r="K12" s="5"/>
      <c r="P12" s="19"/>
    </row>
    <row r="13" ht="14.25" customHeight="1">
      <c r="A13" s="7" t="s">
        <v>43</v>
      </c>
      <c r="B13" s="49" t="s">
        <v>1548</v>
      </c>
      <c r="C13" s="7"/>
      <c r="D13" s="9" t="s">
        <v>1545</v>
      </c>
      <c r="E13" s="10">
        <v>19.6</v>
      </c>
      <c r="F13" s="18" t="s">
        <v>1033</v>
      </c>
      <c r="G13" s="12"/>
      <c r="H13" s="13"/>
      <c r="I13" s="14" t="s">
        <v>1033</v>
      </c>
      <c r="J13" s="15"/>
      <c r="P13" s="19"/>
    </row>
    <row r="14" ht="14.25" customHeight="1">
      <c r="A14" s="7" t="s">
        <v>46</v>
      </c>
      <c r="B14" s="49" t="s">
        <v>1546</v>
      </c>
      <c r="C14" s="7"/>
      <c r="D14" s="9" t="s">
        <v>40</v>
      </c>
      <c r="E14" s="10">
        <v>198.5</v>
      </c>
      <c r="F14" s="18" t="s">
        <v>1033</v>
      </c>
      <c r="G14" s="20"/>
      <c r="H14" s="13"/>
      <c r="I14" s="14" t="s">
        <v>1033</v>
      </c>
      <c r="J14" s="15"/>
      <c r="P14" s="19"/>
    </row>
    <row r="15" ht="14.25" customHeight="1">
      <c r="A15" s="7" t="s">
        <v>50</v>
      </c>
      <c r="B15" s="49" t="s">
        <v>1549</v>
      </c>
      <c r="C15" s="7"/>
      <c r="D15" s="9" t="s">
        <v>221</v>
      </c>
      <c r="E15" s="10">
        <v>113.9</v>
      </c>
      <c r="F15" s="18" t="s">
        <v>1030</v>
      </c>
      <c r="G15" s="12"/>
      <c r="H15" s="13"/>
      <c r="I15" s="14" t="s">
        <v>1030</v>
      </c>
      <c r="J15" s="15"/>
    </row>
    <row r="16" ht="14.25" customHeight="1">
      <c r="A16" s="7" t="s">
        <v>52</v>
      </c>
      <c r="B16" s="34"/>
      <c r="C16" s="7"/>
      <c r="D16" s="7"/>
      <c r="E16" s="35"/>
      <c r="F16" s="36"/>
      <c r="G16" s="12"/>
      <c r="H16" s="13"/>
      <c r="I16" s="52"/>
      <c r="J16" s="15"/>
    </row>
    <row r="17" ht="14.25" customHeight="1">
      <c r="A17" s="7" t="s">
        <v>54</v>
      </c>
      <c r="B17" s="34"/>
      <c r="C17" s="7"/>
      <c r="D17" s="7"/>
      <c r="E17" s="10"/>
      <c r="F17" s="36"/>
      <c r="G17" s="20"/>
      <c r="H17" s="13"/>
      <c r="I17" s="52"/>
      <c r="J17" s="15"/>
    </row>
    <row r="18" ht="14.25" customHeight="1">
      <c r="A18" s="7" t="s">
        <v>56</v>
      </c>
      <c r="B18" s="34"/>
      <c r="C18" s="7"/>
      <c r="D18" s="7"/>
      <c r="E18" s="35"/>
      <c r="F18" s="36"/>
      <c r="G18" s="20"/>
      <c r="H18" s="13"/>
      <c r="I18" s="52"/>
      <c r="J18" s="15"/>
    </row>
    <row r="19" ht="14.25" customHeight="1">
      <c r="A19" s="7" t="s">
        <v>57</v>
      </c>
      <c r="B19" s="34"/>
      <c r="C19" s="7"/>
      <c r="D19" s="7"/>
      <c r="E19" s="35"/>
      <c r="F19" s="36"/>
      <c r="G19" s="12"/>
      <c r="H19" s="13"/>
      <c r="I19" s="52"/>
      <c r="J19" s="15"/>
    </row>
    <row r="20" ht="14.25" customHeight="1">
      <c r="A20" s="7" t="s">
        <v>60</v>
      </c>
      <c r="B20" s="34"/>
      <c r="C20" s="7"/>
      <c r="D20" s="7"/>
      <c r="E20" s="35"/>
      <c r="F20" s="36"/>
      <c r="G20" s="12"/>
      <c r="H20" s="13"/>
      <c r="I20" s="52"/>
      <c r="J20" s="15"/>
    </row>
    <row r="21" ht="14.25" customHeight="1">
      <c r="A21" s="7" t="s">
        <v>63</v>
      </c>
      <c r="B21" s="34"/>
      <c r="C21" s="7"/>
      <c r="D21" s="7"/>
      <c r="E21" s="35"/>
      <c r="F21" s="36"/>
      <c r="G21" s="12"/>
      <c r="H21" s="13"/>
      <c r="I21" s="52"/>
      <c r="J21" s="15"/>
    </row>
    <row r="22" ht="14.25" customHeight="1">
      <c r="A22" s="7" t="s">
        <v>66</v>
      </c>
      <c r="B22" s="34"/>
      <c r="C22" s="7"/>
      <c r="D22" s="7"/>
      <c r="E22" s="35"/>
      <c r="F22" s="12"/>
      <c r="G22" s="12"/>
      <c r="H22" s="13"/>
      <c r="I22" s="52"/>
      <c r="J22" s="15"/>
      <c r="N22" s="17"/>
    </row>
    <row r="23" ht="14.25" customHeight="1">
      <c r="A23" s="7" t="s">
        <v>68</v>
      </c>
      <c r="B23" s="34"/>
      <c r="C23" s="7"/>
      <c r="D23" s="7"/>
      <c r="E23" s="35"/>
      <c r="F23" s="36"/>
      <c r="G23" s="20"/>
      <c r="H23" s="13"/>
      <c r="I23" s="52"/>
      <c r="J23" s="15"/>
      <c r="N23" s="17"/>
    </row>
    <row r="24" ht="14.25" customHeight="1">
      <c r="A24" s="7" t="s">
        <v>70</v>
      </c>
      <c r="B24" s="53"/>
      <c r="C24" s="22"/>
      <c r="D24" s="22"/>
      <c r="E24" s="54"/>
      <c r="F24" s="12"/>
      <c r="G24" s="12"/>
      <c r="H24" s="13"/>
      <c r="I24" s="52"/>
      <c r="J24" s="15"/>
      <c r="N24" s="17"/>
    </row>
    <row r="25" ht="14.25" customHeight="1">
      <c r="A25" s="7" t="s">
        <v>71</v>
      </c>
      <c r="B25" s="34"/>
      <c r="C25" s="7"/>
      <c r="D25" s="7"/>
      <c r="E25" s="35"/>
      <c r="F25" s="12"/>
      <c r="G25" s="12"/>
      <c r="H25" s="13"/>
      <c r="I25" s="52"/>
      <c r="J25" s="15"/>
      <c r="N25" s="17"/>
    </row>
    <row r="26" ht="14.25" customHeight="1">
      <c r="A26" s="7" t="s">
        <v>75</v>
      </c>
      <c r="B26" s="34"/>
      <c r="C26" s="7"/>
      <c r="D26" s="7"/>
      <c r="E26" s="35"/>
      <c r="F26" s="12"/>
      <c r="G26" s="12"/>
      <c r="H26" s="13"/>
      <c r="I26" s="52"/>
      <c r="J26" s="15"/>
      <c r="N26" s="17"/>
    </row>
    <row r="27" ht="14.25" customHeight="1">
      <c r="A27" s="7" t="s">
        <v>76</v>
      </c>
      <c r="B27" s="53"/>
      <c r="C27" s="22"/>
      <c r="D27" s="22"/>
      <c r="E27" s="54"/>
      <c r="F27" s="12"/>
      <c r="G27" s="12"/>
      <c r="H27" s="13"/>
      <c r="I27" s="52"/>
      <c r="J27" s="15"/>
      <c r="N27" s="17"/>
    </row>
    <row r="28" ht="14.25" customHeight="1">
      <c r="E28" s="27">
        <f>SUM(E3:E27)</f>
        <v>690.7</v>
      </c>
      <c r="N28" s="17"/>
    </row>
    <row r="29" ht="14.25" customHeight="1">
      <c r="N29" s="17"/>
    </row>
    <row r="30" ht="14.25" customHeight="1">
      <c r="N30" s="17"/>
    </row>
    <row r="31" ht="14.25" customHeight="1">
      <c r="N31" s="17"/>
    </row>
    <row r="32" ht="14.25" customHeight="1">
      <c r="N32" s="17"/>
    </row>
    <row r="33" ht="14.25" customHeight="1">
      <c r="N33" s="17"/>
    </row>
    <row r="34" ht="14.25" customHeight="1">
      <c r="B34" s="28" t="s">
        <v>89</v>
      </c>
      <c r="D34" s="29">
        <v>3.0</v>
      </c>
      <c r="N34" s="17"/>
    </row>
    <row r="35" ht="14.25" customHeight="1">
      <c r="B35" s="28" t="s">
        <v>90</v>
      </c>
      <c r="D35" s="29">
        <v>1.0</v>
      </c>
      <c r="N35" s="17"/>
    </row>
    <row r="36" ht="14.25" customHeight="1">
      <c r="B36" s="28" t="s">
        <v>91</v>
      </c>
      <c r="D36" s="29">
        <v>5.5</v>
      </c>
      <c r="N36" s="17"/>
    </row>
    <row r="37" ht="14.25" customHeight="1">
      <c r="B37" s="28" t="s">
        <v>92</v>
      </c>
      <c r="D37" s="30">
        <f>+D36*D35*D34</f>
        <v>16.5</v>
      </c>
      <c r="N37" s="17"/>
    </row>
    <row r="38" ht="14.25" customHeight="1">
      <c r="B38" s="28" t="s">
        <v>93</v>
      </c>
      <c r="D38" s="30">
        <f>+D37*3600</f>
        <v>59400</v>
      </c>
      <c r="N38" s="17"/>
    </row>
    <row r="39" ht="14.25" customHeight="1">
      <c r="B39" s="28" t="s">
        <v>4</v>
      </c>
      <c r="D39" s="31">
        <f>E28</f>
        <v>690.7</v>
      </c>
      <c r="N39" s="17"/>
    </row>
    <row r="40" ht="14.25" customHeight="1">
      <c r="B40" s="28" t="s">
        <v>94</v>
      </c>
      <c r="D40" s="32">
        <f>+D38/D39</f>
        <v>85.99971044</v>
      </c>
      <c r="E40" s="28" t="s">
        <v>95</v>
      </c>
      <c r="F40" s="6">
        <f>D40*0.9</f>
        <v>77.39973939</v>
      </c>
    </row>
    <row r="41" ht="14.25" customHeight="1">
      <c r="B41" s="28"/>
      <c r="D41" s="28"/>
    </row>
    <row r="42" ht="14.25" customHeight="1">
      <c r="B42" s="28" t="s">
        <v>96</v>
      </c>
      <c r="D42" s="28" t="s">
        <v>97</v>
      </c>
    </row>
    <row r="43" ht="14.25" customHeight="1">
      <c r="B43" s="28" t="s">
        <v>98</v>
      </c>
      <c r="D43" s="29">
        <v>105.9</v>
      </c>
    </row>
    <row r="44" ht="14.25" customHeight="1">
      <c r="B44" s="28" t="s">
        <v>99</v>
      </c>
      <c r="D44" s="29">
        <f>D43*D34</f>
        <v>317.7</v>
      </c>
    </row>
    <row r="45" ht="14.25" customHeight="1">
      <c r="B45" s="28" t="s">
        <v>95</v>
      </c>
      <c r="D45" s="33">
        <f>+D38/D44</f>
        <v>186.9688385</v>
      </c>
    </row>
    <row r="46" ht="14.25" customHeight="1">
      <c r="B46" s="28"/>
      <c r="D46" s="28"/>
    </row>
    <row r="47" ht="14.25" customHeight="1">
      <c r="B47" s="28" t="s">
        <v>100</v>
      </c>
      <c r="D47" s="33">
        <f>+D45*0.85</f>
        <v>158.9235127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28"/>
  <printOptions/>
  <pageMargins bottom="0.75" footer="0.0" header="0.0" left="0.7" right="0.7" top="0.75"/>
  <pageSetup scale="70" orientation="landscape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0.71"/>
  </cols>
  <sheetData>
    <row r="3">
      <c r="C3" s="294" t="s">
        <v>1550</v>
      </c>
      <c r="D3" s="295"/>
      <c r="E3" s="295"/>
      <c r="F3" s="295"/>
      <c r="G3" s="295"/>
      <c r="H3" s="295"/>
      <c r="I3" s="295"/>
      <c r="J3" s="295"/>
      <c r="K3" s="296"/>
    </row>
    <row r="4">
      <c r="C4" s="297"/>
      <c r="D4" s="298"/>
      <c r="E4" s="298"/>
      <c r="F4" s="298"/>
      <c r="G4" s="298"/>
      <c r="H4" s="298"/>
      <c r="I4" s="298"/>
      <c r="J4" s="298"/>
      <c r="K4" s="299"/>
    </row>
  </sheetData>
  <mergeCells count="1">
    <mergeCell ref="C3:K4"/>
  </mergeCells>
  <printOptions/>
  <pageMargins bottom="0.75" footer="0.0" header="0.0" left="0.7" right="0.7" top="0.75"/>
  <pageSetup orientation="portrait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47.57"/>
    <col customWidth="1" min="3" max="3" width="13.14"/>
    <col customWidth="1" min="4" max="4" width="14.29"/>
    <col customWidth="1" min="5" max="5" width="11.43"/>
    <col customWidth="1" min="6" max="6" width="21.29"/>
    <col customWidth="1" min="7" max="7" width="11.43"/>
    <col customWidth="1" min="8" max="26" width="10.71"/>
  </cols>
  <sheetData>
    <row r="2" ht="16.5" customHeight="1">
      <c r="A2" s="15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501</v>
      </c>
      <c r="G2" s="2" t="s">
        <v>5</v>
      </c>
    </row>
    <row r="3" ht="16.5" customHeight="1">
      <c r="A3" s="15" t="s">
        <v>10</v>
      </c>
      <c r="B3" s="300" t="s">
        <v>1551</v>
      </c>
      <c r="C3" s="7" t="s">
        <v>103</v>
      </c>
      <c r="D3" s="7" t="s">
        <v>114</v>
      </c>
      <c r="E3" s="7">
        <v>12.0</v>
      </c>
      <c r="F3" s="7" t="s">
        <v>1552</v>
      </c>
      <c r="G3" s="7" t="s">
        <v>1553</v>
      </c>
    </row>
    <row r="4" ht="16.5" customHeight="1">
      <c r="A4" s="15" t="s">
        <v>16</v>
      </c>
      <c r="B4" s="300" t="s">
        <v>143</v>
      </c>
      <c r="C4" s="7" t="s">
        <v>10</v>
      </c>
      <c r="D4" s="7" t="s">
        <v>114</v>
      </c>
      <c r="E4" s="7">
        <v>12.0</v>
      </c>
      <c r="F4" s="7" t="s">
        <v>1552</v>
      </c>
      <c r="G4" s="7" t="s">
        <v>1553</v>
      </c>
    </row>
    <row r="5" ht="16.5" customHeight="1">
      <c r="A5" s="15" t="s">
        <v>20</v>
      </c>
      <c r="B5" s="300" t="s">
        <v>1554</v>
      </c>
      <c r="C5" s="7" t="s">
        <v>16</v>
      </c>
      <c r="D5" s="7" t="s">
        <v>114</v>
      </c>
      <c r="E5" s="7">
        <v>14.0</v>
      </c>
      <c r="F5" s="7" t="s">
        <v>1552</v>
      </c>
      <c r="G5" s="7" t="s">
        <v>1553</v>
      </c>
    </row>
    <row r="6" ht="16.5" customHeight="1">
      <c r="A6" s="15" t="s">
        <v>24</v>
      </c>
      <c r="B6" s="300" t="s">
        <v>1555</v>
      </c>
      <c r="C6" s="7" t="s">
        <v>20</v>
      </c>
      <c r="D6" s="7" t="s">
        <v>110</v>
      </c>
      <c r="E6" s="7">
        <v>22.0</v>
      </c>
      <c r="F6" s="7" t="s">
        <v>1552</v>
      </c>
      <c r="G6" s="7" t="s">
        <v>1556</v>
      </c>
    </row>
    <row r="7" ht="16.5" customHeight="1">
      <c r="A7" s="15" t="s">
        <v>25</v>
      </c>
      <c r="B7" s="300" t="s">
        <v>1557</v>
      </c>
      <c r="C7" s="7" t="s">
        <v>103</v>
      </c>
      <c r="D7" s="7" t="s">
        <v>114</v>
      </c>
      <c r="E7" s="7">
        <v>41.0</v>
      </c>
      <c r="F7" s="7" t="s">
        <v>1552</v>
      </c>
      <c r="G7" s="7" t="s">
        <v>1558</v>
      </c>
    </row>
    <row r="8" ht="16.5" customHeight="1">
      <c r="A8" s="15" t="s">
        <v>28</v>
      </c>
      <c r="B8" s="300" t="s">
        <v>1559</v>
      </c>
      <c r="C8" s="7" t="s">
        <v>25</v>
      </c>
      <c r="D8" s="7" t="s">
        <v>110</v>
      </c>
      <c r="E8" s="7">
        <v>33.0</v>
      </c>
      <c r="F8" s="7" t="s">
        <v>1552</v>
      </c>
      <c r="G8" s="7" t="s">
        <v>1556</v>
      </c>
    </row>
    <row r="9" ht="16.5" customHeight="1">
      <c r="A9" s="15" t="s">
        <v>32</v>
      </c>
      <c r="B9" s="300" t="s">
        <v>1560</v>
      </c>
      <c r="C9" s="7" t="s">
        <v>28</v>
      </c>
      <c r="D9" s="7" t="s">
        <v>114</v>
      </c>
      <c r="E9" s="7">
        <v>12.0</v>
      </c>
      <c r="F9" s="7" t="s">
        <v>1552</v>
      </c>
      <c r="G9" s="7" t="s">
        <v>1553</v>
      </c>
    </row>
    <row r="10" ht="16.5" customHeight="1">
      <c r="A10" s="15" t="s">
        <v>34</v>
      </c>
      <c r="B10" s="300" t="s">
        <v>1561</v>
      </c>
      <c r="C10" s="7" t="s">
        <v>32</v>
      </c>
      <c r="D10" s="7" t="s">
        <v>1562</v>
      </c>
      <c r="E10" s="7">
        <v>24.0</v>
      </c>
      <c r="F10" s="7" t="s">
        <v>1552</v>
      </c>
      <c r="G10" s="7" t="s">
        <v>1563</v>
      </c>
    </row>
    <row r="11" ht="16.5" customHeight="1">
      <c r="A11" s="15" t="s">
        <v>36</v>
      </c>
      <c r="B11" s="300" t="s">
        <v>1564</v>
      </c>
      <c r="C11" s="7" t="s">
        <v>34</v>
      </c>
      <c r="D11" s="7" t="s">
        <v>1562</v>
      </c>
      <c r="E11" s="7">
        <v>24.0</v>
      </c>
      <c r="F11" s="7" t="s">
        <v>1552</v>
      </c>
      <c r="G11" s="7" t="s">
        <v>1563</v>
      </c>
    </row>
    <row r="12" ht="16.5" customHeight="1">
      <c r="A12" s="15" t="s">
        <v>38</v>
      </c>
      <c r="B12" s="300" t="s">
        <v>1565</v>
      </c>
      <c r="C12" s="7" t="s">
        <v>1566</v>
      </c>
      <c r="D12" s="7" t="s">
        <v>110</v>
      </c>
      <c r="E12" s="7">
        <v>30.0</v>
      </c>
      <c r="F12" s="7" t="s">
        <v>1552</v>
      </c>
      <c r="G12" s="7" t="s">
        <v>1567</v>
      </c>
    </row>
    <row r="13" ht="16.5" customHeight="1">
      <c r="A13" s="15" t="s">
        <v>43</v>
      </c>
      <c r="B13" s="300" t="s">
        <v>1568</v>
      </c>
      <c r="C13" s="7" t="s">
        <v>38</v>
      </c>
      <c r="D13" s="7" t="s">
        <v>104</v>
      </c>
      <c r="E13" s="7">
        <v>26.0</v>
      </c>
      <c r="F13" s="7" t="s">
        <v>1569</v>
      </c>
      <c r="G13" s="7" t="s">
        <v>1570</v>
      </c>
    </row>
    <row r="14" ht="16.5" customHeight="1">
      <c r="A14" s="15" t="s">
        <v>46</v>
      </c>
      <c r="B14" s="300" t="s">
        <v>1571</v>
      </c>
      <c r="C14" s="7" t="s">
        <v>43</v>
      </c>
      <c r="D14" s="7" t="s">
        <v>110</v>
      </c>
      <c r="E14" s="7">
        <v>18.0</v>
      </c>
      <c r="F14" s="7" t="s">
        <v>1569</v>
      </c>
      <c r="G14" s="7" t="s">
        <v>1567</v>
      </c>
    </row>
    <row r="15" ht="16.5" customHeight="1">
      <c r="A15" s="15" t="s">
        <v>50</v>
      </c>
      <c r="B15" s="300" t="s">
        <v>1572</v>
      </c>
      <c r="C15" s="7" t="s">
        <v>46</v>
      </c>
      <c r="D15" s="7" t="s">
        <v>104</v>
      </c>
      <c r="E15" s="7">
        <v>48.0</v>
      </c>
      <c r="F15" s="7" t="s">
        <v>514</v>
      </c>
      <c r="G15" s="7" t="s">
        <v>1573</v>
      </c>
    </row>
    <row r="16" ht="16.5" customHeight="1">
      <c r="A16" s="15" t="s">
        <v>52</v>
      </c>
      <c r="B16" s="300" t="s">
        <v>268</v>
      </c>
      <c r="C16" s="7" t="s">
        <v>50</v>
      </c>
      <c r="D16" s="7" t="s">
        <v>114</v>
      </c>
      <c r="E16" s="7">
        <v>48.0</v>
      </c>
      <c r="F16" s="7" t="s">
        <v>1569</v>
      </c>
      <c r="G16" s="7" t="s">
        <v>1574</v>
      </c>
    </row>
    <row r="17" ht="16.5" customHeight="1">
      <c r="A17" s="15" t="s">
        <v>54</v>
      </c>
      <c r="B17" s="300" t="s">
        <v>158</v>
      </c>
      <c r="C17" s="7" t="s">
        <v>52</v>
      </c>
      <c r="D17" s="7" t="s">
        <v>104</v>
      </c>
      <c r="E17" s="7">
        <v>36.0</v>
      </c>
      <c r="F17" s="7" t="s">
        <v>514</v>
      </c>
      <c r="G17" s="7" t="s">
        <v>1570</v>
      </c>
    </row>
    <row r="18" ht="16.5" customHeight="1">
      <c r="A18" s="15"/>
      <c r="B18" s="15"/>
      <c r="C18" s="15"/>
      <c r="D18" s="301" t="s">
        <v>1575</v>
      </c>
      <c r="E18" s="302">
        <f>SUM(E3:E17)</f>
        <v>400</v>
      </c>
      <c r="F18" s="15"/>
      <c r="G18" s="15"/>
    </row>
    <row r="19" ht="16.5" customHeight="1">
      <c r="A19" s="15"/>
      <c r="B19" s="15"/>
      <c r="C19" s="15"/>
      <c r="D19" s="301" t="s">
        <v>1576</v>
      </c>
      <c r="E19" s="302">
        <v>8.0</v>
      </c>
      <c r="F19" s="15"/>
      <c r="G19" s="15"/>
    </row>
    <row r="20" ht="16.5" customHeight="1">
      <c r="A20" s="15"/>
      <c r="B20" s="15"/>
      <c r="C20" s="15"/>
      <c r="D20" s="301" t="s">
        <v>1577</v>
      </c>
      <c r="E20" s="302">
        <f>+E19*3600</f>
        <v>28800</v>
      </c>
      <c r="F20" s="15"/>
      <c r="G20" s="15"/>
    </row>
    <row r="21" ht="16.5" customHeight="1">
      <c r="A21" s="15"/>
      <c r="B21" s="15"/>
      <c r="C21" s="15"/>
      <c r="D21" s="301" t="s">
        <v>1578</v>
      </c>
      <c r="E21" s="302">
        <f>+E20/E18</f>
        <v>72</v>
      </c>
      <c r="F21" s="15"/>
      <c r="G21" s="15"/>
    </row>
    <row r="22" ht="16.5" customHeight="1">
      <c r="A22" s="15"/>
      <c r="B22" s="15"/>
      <c r="C22" s="15"/>
      <c r="D22" s="301" t="s">
        <v>1579</v>
      </c>
      <c r="E22" s="303">
        <f>+E21*0.8</f>
        <v>57.6</v>
      </c>
      <c r="F22" s="15"/>
      <c r="G22" s="15"/>
    </row>
  </sheetData>
  <printOptions/>
  <pageMargins bottom="0.75" footer="0.0" header="0.0" left="0.7" right="0.7" top="0.75"/>
  <pageSetup orientation="portrait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29"/>
    <col customWidth="1" min="3" max="3" width="11.43"/>
    <col customWidth="1" min="4" max="4" width="13.14"/>
    <col customWidth="1" min="5" max="5" width="15.43"/>
    <col customWidth="1" min="6" max="6" width="15.57"/>
  </cols>
  <sheetData>
    <row r="1" ht="14.25" customHeight="1">
      <c r="F1" s="28"/>
    </row>
    <row r="2" ht="16.5" customHeight="1">
      <c r="A2" s="1" t="s">
        <v>0</v>
      </c>
      <c r="B2" s="2" t="s">
        <v>3</v>
      </c>
      <c r="C2" s="2" t="s">
        <v>4</v>
      </c>
      <c r="D2" s="2" t="s">
        <v>2</v>
      </c>
      <c r="E2" s="1" t="s">
        <v>1580</v>
      </c>
      <c r="F2" s="1" t="s">
        <v>1581</v>
      </c>
    </row>
    <row r="3" ht="16.5" customHeight="1">
      <c r="A3" s="7" t="s">
        <v>10</v>
      </c>
      <c r="B3" s="7" t="s">
        <v>114</v>
      </c>
      <c r="C3" s="7">
        <v>12.0</v>
      </c>
      <c r="D3" s="36" t="s">
        <v>103</v>
      </c>
      <c r="E3" s="304"/>
      <c r="F3" s="7"/>
    </row>
    <row r="4" ht="16.5" customHeight="1">
      <c r="A4" s="7" t="s">
        <v>16</v>
      </c>
      <c r="B4" s="7" t="s">
        <v>114</v>
      </c>
      <c r="C4" s="7">
        <v>12.0</v>
      </c>
      <c r="D4" s="36" t="s">
        <v>10</v>
      </c>
      <c r="E4" s="304"/>
      <c r="F4" s="7"/>
    </row>
    <row r="5" ht="16.5" customHeight="1">
      <c r="A5" s="7" t="s">
        <v>20</v>
      </c>
      <c r="B5" s="7" t="s">
        <v>114</v>
      </c>
      <c r="C5" s="7">
        <v>14.0</v>
      </c>
      <c r="D5" s="36" t="s">
        <v>16</v>
      </c>
      <c r="E5" s="304"/>
      <c r="F5" s="7"/>
    </row>
    <row r="6" ht="16.5" customHeight="1">
      <c r="A6" s="7" t="s">
        <v>24</v>
      </c>
      <c r="B6" s="7" t="s">
        <v>110</v>
      </c>
      <c r="C6" s="7">
        <v>22.0</v>
      </c>
      <c r="D6" s="36" t="s">
        <v>20</v>
      </c>
      <c r="E6" s="304"/>
      <c r="F6" s="7"/>
    </row>
    <row r="7" ht="16.5" customHeight="1">
      <c r="A7" s="7" t="s">
        <v>25</v>
      </c>
      <c r="B7" s="7" t="s">
        <v>114</v>
      </c>
      <c r="C7" s="7">
        <v>41.0</v>
      </c>
      <c r="D7" s="36" t="s">
        <v>103</v>
      </c>
      <c r="E7" s="304"/>
      <c r="F7" s="7"/>
    </row>
    <row r="8" ht="16.5" customHeight="1">
      <c r="A8" s="7" t="s">
        <v>28</v>
      </c>
      <c r="B8" s="7" t="s">
        <v>110</v>
      </c>
      <c r="C8" s="7">
        <v>33.0</v>
      </c>
      <c r="D8" s="36" t="s">
        <v>25</v>
      </c>
      <c r="E8" s="304"/>
      <c r="F8" s="7"/>
    </row>
    <row r="9" ht="16.5" customHeight="1">
      <c r="A9" s="7" t="s">
        <v>32</v>
      </c>
      <c r="B9" s="7" t="s">
        <v>114</v>
      </c>
      <c r="C9" s="7">
        <v>12.0</v>
      </c>
      <c r="D9" s="36" t="s">
        <v>28</v>
      </c>
      <c r="E9" s="304"/>
      <c r="F9" s="7"/>
    </row>
    <row r="10" ht="16.5" customHeight="1">
      <c r="A10" s="7" t="s">
        <v>34</v>
      </c>
      <c r="B10" s="7" t="s">
        <v>1562</v>
      </c>
      <c r="C10" s="7">
        <v>24.0</v>
      </c>
      <c r="D10" s="36" t="s">
        <v>32</v>
      </c>
      <c r="E10" s="304"/>
      <c r="F10" s="7"/>
    </row>
    <row r="11" ht="16.5" customHeight="1">
      <c r="A11" s="7" t="s">
        <v>36</v>
      </c>
      <c r="B11" s="7" t="s">
        <v>1562</v>
      </c>
      <c r="C11" s="7">
        <v>24.0</v>
      </c>
      <c r="D11" s="36" t="s">
        <v>34</v>
      </c>
      <c r="E11" s="304"/>
      <c r="F11" s="7"/>
    </row>
    <row r="12" ht="16.5" customHeight="1">
      <c r="A12" s="7" t="s">
        <v>38</v>
      </c>
      <c r="B12" s="7" t="s">
        <v>110</v>
      </c>
      <c r="C12" s="7">
        <v>30.0</v>
      </c>
      <c r="D12" s="36" t="s">
        <v>1566</v>
      </c>
      <c r="E12" s="304"/>
      <c r="F12" s="7"/>
    </row>
    <row r="13" ht="16.5" customHeight="1">
      <c r="A13" s="7" t="s">
        <v>43</v>
      </c>
      <c r="B13" s="7" t="s">
        <v>104</v>
      </c>
      <c r="C13" s="7">
        <v>26.0</v>
      </c>
      <c r="D13" s="36" t="s">
        <v>38</v>
      </c>
      <c r="E13" s="304"/>
      <c r="F13" s="7"/>
    </row>
    <row r="14" ht="16.5" customHeight="1">
      <c r="A14" s="7" t="s">
        <v>46</v>
      </c>
      <c r="B14" s="7" t="s">
        <v>110</v>
      </c>
      <c r="C14" s="7">
        <v>18.0</v>
      </c>
      <c r="D14" s="36" t="s">
        <v>43</v>
      </c>
      <c r="E14" s="304"/>
      <c r="F14" s="7"/>
    </row>
    <row r="15" ht="16.5" customHeight="1">
      <c r="A15" s="7" t="s">
        <v>50</v>
      </c>
      <c r="B15" s="7" t="s">
        <v>104</v>
      </c>
      <c r="C15" s="7">
        <v>48.0</v>
      </c>
      <c r="D15" s="36" t="s">
        <v>46</v>
      </c>
      <c r="E15" s="304"/>
      <c r="F15" s="7"/>
    </row>
    <row r="16" ht="16.5" customHeight="1">
      <c r="A16" s="7" t="s">
        <v>52</v>
      </c>
      <c r="B16" s="7" t="s">
        <v>114</v>
      </c>
      <c r="C16" s="7">
        <v>48.0</v>
      </c>
      <c r="D16" s="36" t="s">
        <v>50</v>
      </c>
      <c r="E16" s="304"/>
      <c r="F16" s="7"/>
    </row>
    <row r="17" ht="16.5" customHeight="1">
      <c r="A17" s="7" t="s">
        <v>54</v>
      </c>
      <c r="B17" s="7" t="s">
        <v>104</v>
      </c>
      <c r="C17" s="7">
        <v>36.0</v>
      </c>
      <c r="D17" s="36" t="s">
        <v>52</v>
      </c>
      <c r="E17" s="304"/>
      <c r="F17" s="7"/>
    </row>
    <row r="18" ht="16.5" customHeight="1">
      <c r="A18" s="15"/>
      <c r="B18" s="301" t="s">
        <v>1575</v>
      </c>
      <c r="C18" s="302">
        <f>SUM(C3:C17)</f>
        <v>400</v>
      </c>
      <c r="D18" s="15"/>
      <c r="E18" s="4"/>
      <c r="F18" s="15"/>
    </row>
    <row r="19" ht="16.5" customHeight="1">
      <c r="A19" s="15"/>
      <c r="B19" s="301" t="s">
        <v>1576</v>
      </c>
      <c r="C19" s="302">
        <v>8.0</v>
      </c>
      <c r="D19" s="15"/>
      <c r="E19" s="4"/>
      <c r="F19" s="15"/>
    </row>
    <row r="20" ht="16.5" customHeight="1">
      <c r="A20" s="15"/>
      <c r="B20" s="301" t="s">
        <v>1577</v>
      </c>
      <c r="C20" s="302">
        <f>+C19*3600</f>
        <v>28800</v>
      </c>
      <c r="D20" s="15"/>
      <c r="E20" s="4"/>
      <c r="F20" s="15"/>
    </row>
    <row r="21" ht="16.5" customHeight="1">
      <c r="A21" s="15"/>
      <c r="B21" s="301" t="s">
        <v>1578</v>
      </c>
      <c r="C21" s="302">
        <f>+C20/C18</f>
        <v>72</v>
      </c>
      <c r="D21" s="15"/>
      <c r="E21" s="4"/>
      <c r="F21" s="15"/>
    </row>
    <row r="22" ht="16.5" customHeight="1">
      <c r="A22" s="15"/>
      <c r="B22" s="301" t="s">
        <v>1579</v>
      </c>
      <c r="C22" s="303">
        <f>+C21*0.8</f>
        <v>57.6</v>
      </c>
      <c r="D22" s="15"/>
      <c r="E22" s="4"/>
      <c r="F22" s="15"/>
    </row>
    <row r="23" ht="14.25" customHeight="1">
      <c r="F23" s="28"/>
    </row>
    <row r="24" ht="14.25" customHeight="1">
      <c r="F24" s="28"/>
    </row>
    <row r="25" ht="14.25" customHeight="1">
      <c r="F25" s="28"/>
    </row>
    <row r="26" ht="14.25" customHeight="1">
      <c r="F26" s="28"/>
    </row>
    <row r="27" ht="14.25" customHeight="1">
      <c r="F27" s="28"/>
    </row>
    <row r="28" ht="14.25" customHeight="1">
      <c r="F28" s="28"/>
    </row>
    <row r="29" ht="14.25" customHeight="1">
      <c r="F29" s="28"/>
    </row>
    <row r="30" ht="14.25" customHeight="1">
      <c r="F30" s="28"/>
    </row>
    <row r="31" ht="14.25" customHeight="1">
      <c r="F31" s="28"/>
    </row>
    <row r="32" ht="14.25" customHeight="1">
      <c r="F32" s="28"/>
    </row>
    <row r="33" ht="14.25" customHeight="1">
      <c r="F33" s="28"/>
    </row>
    <row r="34" ht="14.25" customHeight="1">
      <c r="F34" s="28"/>
    </row>
    <row r="35" ht="14.25" customHeight="1">
      <c r="F35" s="28"/>
    </row>
    <row r="36" ht="14.25" customHeight="1">
      <c r="F36" s="28"/>
    </row>
    <row r="37" ht="14.25" customHeight="1">
      <c r="F37" s="28"/>
    </row>
    <row r="38" ht="14.25" customHeight="1">
      <c r="F38" s="28"/>
    </row>
    <row r="39" ht="14.25" customHeight="1">
      <c r="F39" s="28"/>
    </row>
    <row r="40" ht="14.25" customHeight="1">
      <c r="F40" s="28"/>
    </row>
    <row r="41" ht="14.25" customHeight="1">
      <c r="F41" s="28"/>
    </row>
    <row r="42" ht="14.25" customHeight="1">
      <c r="F42" s="28"/>
    </row>
    <row r="43" ht="14.25" customHeight="1">
      <c r="F43" s="28"/>
    </row>
    <row r="44" ht="14.25" customHeight="1">
      <c r="F44" s="28"/>
    </row>
    <row r="45" ht="14.25" customHeight="1">
      <c r="F45" s="28"/>
    </row>
    <row r="46" ht="14.25" customHeight="1">
      <c r="F46" s="28"/>
    </row>
    <row r="47" ht="14.25" customHeight="1">
      <c r="F47" s="28"/>
    </row>
    <row r="48" ht="14.25" customHeight="1">
      <c r="F48" s="28"/>
    </row>
    <row r="49" ht="14.25" customHeight="1">
      <c r="F49" s="28"/>
    </row>
    <row r="50" ht="14.25" customHeight="1">
      <c r="F50" s="28"/>
    </row>
    <row r="51" ht="14.25" customHeight="1">
      <c r="F51" s="28"/>
    </row>
    <row r="52" ht="14.25" customHeight="1">
      <c r="F52" s="28"/>
    </row>
    <row r="53" ht="14.25" customHeight="1">
      <c r="F53" s="28"/>
    </row>
    <row r="54" ht="14.25" customHeight="1">
      <c r="F54" s="28"/>
    </row>
    <row r="55" ht="14.25" customHeight="1">
      <c r="F55" s="28"/>
    </row>
    <row r="56" ht="14.25" customHeight="1">
      <c r="F56" s="28"/>
    </row>
    <row r="57" ht="14.25" customHeight="1">
      <c r="F57" s="28"/>
    </row>
    <row r="58" ht="14.25" customHeight="1">
      <c r="F58" s="28"/>
    </row>
    <row r="59" ht="14.25" customHeight="1">
      <c r="F59" s="28"/>
    </row>
    <row r="60" ht="14.25" customHeight="1">
      <c r="F60" s="28"/>
    </row>
    <row r="61" ht="14.25" customHeight="1">
      <c r="F61" s="28"/>
    </row>
    <row r="62" ht="14.25" customHeight="1">
      <c r="F62" s="28"/>
    </row>
    <row r="63" ht="14.25" customHeight="1">
      <c r="F63" s="28"/>
    </row>
    <row r="64" ht="14.25" customHeight="1">
      <c r="F64" s="28"/>
    </row>
    <row r="65" ht="14.25" customHeight="1">
      <c r="F65" s="28"/>
    </row>
    <row r="66" ht="14.25" customHeight="1">
      <c r="F66" s="28"/>
    </row>
    <row r="67" ht="14.25" customHeight="1">
      <c r="F67" s="28"/>
    </row>
    <row r="68" ht="14.25" customHeight="1">
      <c r="F68" s="28"/>
    </row>
    <row r="69" ht="14.25" customHeight="1">
      <c r="F69" s="28"/>
    </row>
    <row r="70" ht="14.25" customHeight="1">
      <c r="F70" s="28"/>
    </row>
    <row r="71" ht="14.25" customHeight="1">
      <c r="F71" s="28"/>
    </row>
    <row r="72" ht="14.25" customHeight="1">
      <c r="F72" s="28"/>
    </row>
    <row r="73" ht="14.25" customHeight="1">
      <c r="F73" s="28"/>
    </row>
    <row r="74" ht="14.25" customHeight="1">
      <c r="F74" s="28"/>
    </row>
    <row r="75" ht="14.25" customHeight="1">
      <c r="F75" s="28"/>
    </row>
    <row r="76" ht="14.25" customHeight="1">
      <c r="F76" s="28"/>
    </row>
    <row r="77" ht="14.25" customHeight="1">
      <c r="F77" s="28"/>
    </row>
    <row r="78" ht="14.25" customHeight="1">
      <c r="F78" s="28"/>
    </row>
    <row r="79" ht="14.25" customHeight="1">
      <c r="F79" s="28"/>
    </row>
    <row r="80" ht="14.25" customHeight="1">
      <c r="F80" s="28"/>
    </row>
    <row r="81" ht="14.25" customHeight="1">
      <c r="F81" s="28"/>
    </row>
    <row r="82" ht="14.25" customHeight="1">
      <c r="F82" s="28"/>
    </row>
    <row r="83" ht="14.25" customHeight="1">
      <c r="F83" s="28"/>
    </row>
    <row r="84" ht="14.25" customHeight="1">
      <c r="F84" s="28"/>
    </row>
    <row r="85" ht="14.25" customHeight="1">
      <c r="F85" s="28"/>
    </row>
    <row r="86" ht="14.25" customHeight="1">
      <c r="F86" s="28"/>
    </row>
    <row r="87" ht="14.25" customHeight="1">
      <c r="F87" s="28"/>
    </row>
    <row r="88" ht="14.25" customHeight="1">
      <c r="F88" s="28"/>
    </row>
    <row r="89" ht="14.25" customHeight="1">
      <c r="F89" s="28"/>
    </row>
    <row r="90" ht="14.25" customHeight="1">
      <c r="F90" s="28"/>
    </row>
    <row r="91" ht="14.25" customHeight="1">
      <c r="F91" s="28"/>
    </row>
    <row r="92" ht="14.25" customHeight="1">
      <c r="F92" s="28"/>
    </row>
    <row r="93" ht="14.25" customHeight="1">
      <c r="F93" s="28"/>
    </row>
    <row r="94" ht="14.25" customHeight="1">
      <c r="F94" s="28"/>
    </row>
    <row r="95" ht="14.25" customHeight="1">
      <c r="F95" s="28"/>
    </row>
    <row r="96" ht="14.25" customHeight="1">
      <c r="F96" s="28"/>
    </row>
    <row r="97" ht="14.25" customHeight="1">
      <c r="F97" s="28"/>
    </row>
    <row r="98" ht="14.25" customHeight="1">
      <c r="F98" s="28"/>
    </row>
    <row r="99" ht="14.25" customHeight="1">
      <c r="F99" s="28"/>
    </row>
    <row r="100" ht="14.25" customHeight="1">
      <c r="F100" s="28"/>
    </row>
    <row r="101" ht="14.25" customHeight="1">
      <c r="F101" s="28"/>
    </row>
    <row r="102" ht="14.25" customHeight="1">
      <c r="F102" s="28"/>
    </row>
    <row r="103" ht="14.25" customHeight="1">
      <c r="F103" s="28"/>
    </row>
    <row r="104" ht="14.25" customHeight="1">
      <c r="F104" s="28"/>
    </row>
    <row r="105" ht="14.25" customHeight="1">
      <c r="F105" s="28"/>
    </row>
    <row r="106" ht="14.25" customHeight="1">
      <c r="F106" s="28"/>
    </row>
    <row r="107" ht="14.25" customHeight="1">
      <c r="F107" s="28"/>
    </row>
    <row r="108" ht="14.25" customHeight="1">
      <c r="F108" s="28"/>
    </row>
    <row r="109" ht="14.25" customHeight="1">
      <c r="F109" s="28"/>
    </row>
    <row r="110" ht="14.25" customHeight="1">
      <c r="F110" s="28"/>
    </row>
    <row r="111" ht="14.25" customHeight="1">
      <c r="F111" s="28"/>
    </row>
    <row r="112" ht="14.25" customHeight="1">
      <c r="F112" s="28"/>
    </row>
    <row r="113" ht="14.25" customHeight="1">
      <c r="F113" s="28"/>
    </row>
    <row r="114" ht="14.25" customHeight="1">
      <c r="F114" s="28"/>
    </row>
    <row r="115" ht="14.25" customHeight="1">
      <c r="F115" s="28"/>
    </row>
    <row r="116" ht="14.25" customHeight="1">
      <c r="F116" s="28"/>
    </row>
    <row r="117" ht="14.25" customHeight="1">
      <c r="F117" s="28"/>
    </row>
    <row r="118" ht="14.25" customHeight="1">
      <c r="F118" s="28"/>
    </row>
    <row r="119" ht="14.25" customHeight="1">
      <c r="F119" s="28"/>
    </row>
    <row r="120" ht="14.25" customHeight="1">
      <c r="F120" s="28"/>
    </row>
    <row r="121" ht="14.25" customHeight="1">
      <c r="F121" s="28"/>
    </row>
    <row r="122" ht="14.25" customHeight="1">
      <c r="F122" s="28"/>
    </row>
    <row r="123" ht="14.25" customHeight="1">
      <c r="F123" s="28"/>
    </row>
    <row r="124" ht="14.25" customHeight="1">
      <c r="F124" s="28"/>
    </row>
    <row r="125" ht="14.25" customHeight="1">
      <c r="F125" s="28"/>
    </row>
    <row r="126" ht="14.25" customHeight="1">
      <c r="F126" s="28"/>
    </row>
    <row r="127" ht="14.25" customHeight="1">
      <c r="F127" s="28"/>
    </row>
    <row r="128" ht="14.25" customHeight="1">
      <c r="F128" s="28"/>
    </row>
    <row r="129" ht="14.25" customHeight="1">
      <c r="F129" s="28"/>
    </row>
    <row r="130" ht="14.25" customHeight="1">
      <c r="F130" s="28"/>
    </row>
    <row r="131" ht="14.25" customHeight="1">
      <c r="F131" s="28"/>
    </row>
    <row r="132" ht="14.25" customHeight="1">
      <c r="F132" s="28"/>
    </row>
    <row r="133" ht="14.25" customHeight="1">
      <c r="F133" s="28"/>
    </row>
    <row r="134" ht="14.25" customHeight="1">
      <c r="F134" s="28"/>
    </row>
    <row r="135" ht="14.25" customHeight="1">
      <c r="F135" s="28"/>
    </row>
    <row r="136" ht="14.25" customHeight="1">
      <c r="F136" s="28"/>
    </row>
    <row r="137" ht="14.25" customHeight="1">
      <c r="F137" s="28"/>
    </row>
    <row r="138" ht="14.25" customHeight="1">
      <c r="F138" s="28"/>
    </row>
    <row r="139" ht="14.25" customHeight="1">
      <c r="F139" s="28"/>
    </row>
    <row r="140" ht="14.25" customHeight="1">
      <c r="F140" s="28"/>
    </row>
    <row r="141" ht="14.25" customHeight="1">
      <c r="F141" s="28"/>
    </row>
    <row r="142" ht="14.25" customHeight="1">
      <c r="F142" s="28"/>
    </row>
    <row r="143" ht="14.25" customHeight="1">
      <c r="F143" s="28"/>
    </row>
    <row r="144" ht="14.25" customHeight="1">
      <c r="F144" s="28"/>
    </row>
    <row r="145" ht="14.25" customHeight="1">
      <c r="F145" s="28"/>
    </row>
    <row r="146" ht="14.25" customHeight="1">
      <c r="F146" s="28"/>
    </row>
    <row r="147" ht="14.25" customHeight="1">
      <c r="F147" s="28"/>
    </row>
    <row r="148" ht="14.25" customHeight="1">
      <c r="F148" s="28"/>
    </row>
    <row r="149" ht="14.25" customHeight="1">
      <c r="F149" s="28"/>
    </row>
    <row r="150" ht="14.25" customHeight="1">
      <c r="F150" s="28"/>
    </row>
    <row r="151" ht="14.25" customHeight="1">
      <c r="F151" s="28"/>
    </row>
    <row r="152" ht="14.25" customHeight="1">
      <c r="F152" s="28"/>
    </row>
    <row r="153" ht="14.25" customHeight="1">
      <c r="F153" s="28"/>
    </row>
    <row r="154" ht="14.25" customHeight="1">
      <c r="F154" s="28"/>
    </row>
    <row r="155" ht="14.25" customHeight="1">
      <c r="F155" s="28"/>
    </row>
    <row r="156" ht="14.25" customHeight="1">
      <c r="F156" s="28"/>
    </row>
    <row r="157" ht="14.25" customHeight="1">
      <c r="F157" s="28"/>
    </row>
    <row r="158" ht="14.25" customHeight="1">
      <c r="F158" s="28"/>
    </row>
    <row r="159" ht="14.25" customHeight="1">
      <c r="F159" s="28"/>
    </row>
    <row r="160" ht="14.25" customHeight="1">
      <c r="F160" s="28"/>
    </row>
    <row r="161" ht="14.25" customHeight="1">
      <c r="F161" s="28"/>
    </row>
    <row r="162" ht="14.25" customHeight="1">
      <c r="F162" s="28"/>
    </row>
    <row r="163" ht="14.25" customHeight="1">
      <c r="F163" s="28"/>
    </row>
    <row r="164" ht="14.25" customHeight="1">
      <c r="F164" s="28"/>
    </row>
    <row r="165" ht="14.25" customHeight="1">
      <c r="F165" s="28"/>
    </row>
    <row r="166" ht="14.25" customHeight="1">
      <c r="F166" s="28"/>
    </row>
    <row r="167" ht="14.25" customHeight="1">
      <c r="F167" s="28"/>
    </row>
    <row r="168" ht="14.25" customHeight="1">
      <c r="F168" s="28"/>
    </row>
    <row r="169" ht="14.25" customHeight="1">
      <c r="F169" s="28"/>
    </row>
    <row r="170" ht="14.25" customHeight="1">
      <c r="F170" s="28"/>
    </row>
    <row r="171" ht="14.25" customHeight="1">
      <c r="F171" s="28"/>
    </row>
    <row r="172" ht="14.25" customHeight="1">
      <c r="F172" s="28"/>
    </row>
    <row r="173" ht="14.25" customHeight="1">
      <c r="F173" s="28"/>
    </row>
    <row r="174" ht="14.25" customHeight="1">
      <c r="F174" s="28"/>
    </row>
    <row r="175" ht="14.25" customHeight="1">
      <c r="F175" s="28"/>
    </row>
    <row r="176" ht="14.25" customHeight="1">
      <c r="F176" s="28"/>
    </row>
    <row r="177" ht="14.25" customHeight="1">
      <c r="F177" s="28"/>
    </row>
    <row r="178" ht="14.25" customHeight="1">
      <c r="F178" s="28"/>
    </row>
    <row r="179" ht="14.25" customHeight="1">
      <c r="F179" s="28"/>
    </row>
    <row r="180" ht="14.25" customHeight="1">
      <c r="F180" s="28"/>
    </row>
    <row r="181" ht="14.25" customHeight="1">
      <c r="F181" s="28"/>
    </row>
    <row r="182" ht="14.25" customHeight="1">
      <c r="F182" s="28"/>
    </row>
    <row r="183" ht="14.25" customHeight="1">
      <c r="F183" s="28"/>
    </row>
    <row r="184" ht="14.25" customHeight="1">
      <c r="F184" s="28"/>
    </row>
    <row r="185" ht="14.25" customHeight="1">
      <c r="F185" s="28"/>
    </row>
    <row r="186" ht="14.25" customHeight="1">
      <c r="F186" s="28"/>
    </row>
    <row r="187" ht="14.25" customHeight="1">
      <c r="F187" s="28"/>
    </row>
    <row r="188" ht="14.25" customHeight="1">
      <c r="F188" s="28"/>
    </row>
    <row r="189" ht="14.25" customHeight="1">
      <c r="F189" s="28"/>
    </row>
    <row r="190" ht="14.25" customHeight="1">
      <c r="F190" s="28"/>
    </row>
    <row r="191" ht="14.25" customHeight="1">
      <c r="F191" s="28"/>
    </row>
    <row r="192" ht="14.25" customHeight="1">
      <c r="F192" s="28"/>
    </row>
    <row r="193" ht="14.25" customHeight="1">
      <c r="F193" s="28"/>
    </row>
    <row r="194" ht="14.25" customHeight="1">
      <c r="F194" s="28"/>
    </row>
    <row r="195" ht="14.25" customHeight="1">
      <c r="F195" s="28"/>
    </row>
    <row r="196" ht="14.25" customHeight="1">
      <c r="F196" s="28"/>
    </row>
    <row r="197" ht="14.25" customHeight="1">
      <c r="F197" s="28"/>
    </row>
    <row r="198" ht="14.25" customHeight="1">
      <c r="F198" s="28"/>
    </row>
    <row r="199" ht="14.25" customHeight="1">
      <c r="F199" s="28"/>
    </row>
    <row r="200" ht="14.25" customHeight="1">
      <c r="F200" s="28"/>
    </row>
    <row r="201" ht="14.25" customHeight="1">
      <c r="F201" s="28"/>
    </row>
    <row r="202" ht="14.25" customHeight="1">
      <c r="F202" s="28"/>
    </row>
    <row r="203" ht="14.25" customHeight="1">
      <c r="F203" s="28"/>
    </row>
    <row r="204" ht="14.25" customHeight="1">
      <c r="F204" s="28"/>
    </row>
    <row r="205" ht="14.25" customHeight="1">
      <c r="F205" s="28"/>
    </row>
    <row r="206" ht="14.25" customHeight="1">
      <c r="F206" s="28"/>
    </row>
    <row r="207" ht="14.25" customHeight="1">
      <c r="F207" s="28"/>
    </row>
    <row r="208" ht="14.25" customHeight="1">
      <c r="F208" s="28"/>
    </row>
    <row r="209" ht="14.25" customHeight="1">
      <c r="F209" s="28"/>
    </row>
    <row r="210" ht="14.25" customHeight="1">
      <c r="F210" s="28"/>
    </row>
    <row r="211" ht="14.25" customHeight="1">
      <c r="F211" s="28"/>
    </row>
    <row r="212" ht="14.25" customHeight="1">
      <c r="F212" s="28"/>
    </row>
    <row r="213" ht="14.25" customHeight="1">
      <c r="F213" s="28"/>
    </row>
    <row r="214" ht="14.25" customHeight="1">
      <c r="F214" s="28"/>
    </row>
    <row r="215" ht="14.25" customHeight="1">
      <c r="F215" s="28"/>
    </row>
    <row r="216" ht="14.25" customHeight="1">
      <c r="F216" s="28"/>
    </row>
    <row r="217" ht="14.25" customHeight="1">
      <c r="F217" s="28"/>
    </row>
    <row r="218" ht="14.25" customHeight="1">
      <c r="F218" s="28"/>
    </row>
    <row r="219" ht="14.25" customHeight="1">
      <c r="F219" s="28"/>
    </row>
    <row r="220" ht="14.25" customHeight="1">
      <c r="F220" s="28"/>
    </row>
    <row r="221" ht="14.25" customHeight="1">
      <c r="F221" s="28"/>
    </row>
    <row r="222" ht="14.25" customHeight="1">
      <c r="F222" s="28"/>
    </row>
    <row r="223" ht="14.25" customHeight="1">
      <c r="F223" s="28"/>
    </row>
    <row r="224" ht="14.25" customHeight="1">
      <c r="F224" s="28"/>
    </row>
    <row r="225" ht="14.25" customHeight="1">
      <c r="F225" s="28"/>
    </row>
    <row r="226" ht="14.25" customHeight="1">
      <c r="F226" s="28"/>
    </row>
    <row r="227" ht="14.25" customHeight="1">
      <c r="F227" s="28"/>
    </row>
    <row r="228" ht="14.25" customHeight="1">
      <c r="F228" s="28"/>
    </row>
    <row r="229" ht="14.25" customHeight="1">
      <c r="F229" s="28"/>
    </row>
    <row r="230" ht="14.25" customHeight="1">
      <c r="F230" s="28"/>
    </row>
    <row r="231" ht="14.25" customHeight="1">
      <c r="F231" s="28"/>
    </row>
    <row r="232" ht="14.25" customHeight="1">
      <c r="F232" s="28"/>
    </row>
    <row r="233" ht="14.25" customHeight="1">
      <c r="F233" s="28"/>
    </row>
    <row r="234" ht="14.25" customHeight="1">
      <c r="F234" s="28"/>
    </row>
    <row r="235" ht="14.25" customHeight="1">
      <c r="F235" s="28"/>
    </row>
    <row r="236" ht="14.25" customHeight="1">
      <c r="F236" s="28"/>
    </row>
    <row r="237" ht="14.25" customHeight="1">
      <c r="F237" s="28"/>
    </row>
    <row r="238" ht="14.25" customHeight="1">
      <c r="F238" s="28"/>
    </row>
    <row r="239" ht="14.25" customHeight="1">
      <c r="F239" s="28"/>
    </row>
    <row r="240" ht="14.25" customHeight="1">
      <c r="F240" s="28"/>
    </row>
    <row r="241" ht="14.25" customHeight="1">
      <c r="F241" s="28"/>
    </row>
    <row r="242" ht="14.25" customHeight="1">
      <c r="F242" s="28"/>
    </row>
    <row r="243" ht="14.25" customHeight="1">
      <c r="F243" s="28"/>
    </row>
    <row r="244" ht="14.25" customHeight="1">
      <c r="F244" s="28"/>
    </row>
    <row r="245" ht="14.25" customHeight="1">
      <c r="F245" s="28"/>
    </row>
    <row r="246" ht="14.25" customHeight="1">
      <c r="F246" s="28"/>
    </row>
    <row r="247" ht="14.25" customHeight="1">
      <c r="F247" s="28"/>
    </row>
    <row r="248" ht="14.25" customHeight="1">
      <c r="F248" s="28"/>
    </row>
    <row r="249" ht="14.25" customHeight="1">
      <c r="F249" s="28"/>
    </row>
    <row r="250" ht="14.25" customHeight="1">
      <c r="F250" s="28"/>
    </row>
    <row r="251" ht="14.25" customHeight="1">
      <c r="F251" s="28"/>
    </row>
    <row r="252" ht="14.25" customHeight="1">
      <c r="F252" s="28"/>
    </row>
    <row r="253" ht="14.25" customHeight="1">
      <c r="F253" s="28"/>
    </row>
    <row r="254" ht="14.25" customHeight="1">
      <c r="F254" s="28"/>
    </row>
    <row r="255" ht="14.25" customHeight="1">
      <c r="F255" s="28"/>
    </row>
    <row r="256" ht="14.25" customHeight="1">
      <c r="F256" s="28"/>
    </row>
    <row r="257" ht="14.25" customHeight="1">
      <c r="F257" s="28"/>
    </row>
    <row r="258" ht="14.25" customHeight="1">
      <c r="F258" s="28"/>
    </row>
    <row r="259" ht="14.25" customHeight="1">
      <c r="F259" s="28"/>
    </row>
    <row r="260" ht="14.25" customHeight="1">
      <c r="F260" s="28"/>
    </row>
    <row r="261" ht="14.25" customHeight="1">
      <c r="F261" s="28"/>
    </row>
    <row r="262" ht="14.25" customHeight="1">
      <c r="F262" s="28"/>
    </row>
    <row r="263" ht="14.25" customHeight="1">
      <c r="F263" s="28"/>
    </row>
    <row r="264" ht="14.25" customHeight="1">
      <c r="F264" s="28"/>
    </row>
    <row r="265" ht="14.25" customHeight="1">
      <c r="F265" s="28"/>
    </row>
    <row r="266" ht="14.25" customHeight="1">
      <c r="F266" s="28"/>
    </row>
    <row r="267" ht="14.25" customHeight="1">
      <c r="F267" s="28"/>
    </row>
    <row r="268" ht="14.25" customHeight="1">
      <c r="F268" s="28"/>
    </row>
    <row r="269" ht="14.25" customHeight="1">
      <c r="F269" s="28"/>
    </row>
    <row r="270" ht="14.25" customHeight="1">
      <c r="F270" s="28"/>
    </row>
    <row r="271" ht="14.25" customHeight="1">
      <c r="F271" s="28"/>
    </row>
    <row r="272" ht="14.25" customHeight="1">
      <c r="F272" s="28"/>
    </row>
    <row r="273" ht="14.25" customHeight="1">
      <c r="F273" s="28"/>
    </row>
    <row r="274" ht="14.25" customHeight="1">
      <c r="F274" s="28"/>
    </row>
    <row r="275" ht="14.25" customHeight="1">
      <c r="F275" s="28"/>
    </row>
    <row r="276" ht="14.25" customHeight="1">
      <c r="F276" s="28"/>
    </row>
    <row r="277" ht="14.25" customHeight="1">
      <c r="F277" s="28"/>
    </row>
    <row r="278" ht="14.25" customHeight="1">
      <c r="F278" s="28"/>
    </row>
    <row r="279" ht="14.25" customHeight="1">
      <c r="F279" s="28"/>
    </row>
    <row r="280" ht="14.25" customHeight="1">
      <c r="F280" s="28"/>
    </row>
    <row r="281" ht="14.25" customHeight="1">
      <c r="F281" s="28"/>
    </row>
    <row r="282" ht="14.25" customHeight="1">
      <c r="F282" s="28"/>
    </row>
    <row r="283" ht="14.25" customHeight="1">
      <c r="F283" s="28"/>
    </row>
    <row r="284" ht="14.25" customHeight="1">
      <c r="F284" s="28"/>
    </row>
    <row r="285" ht="14.25" customHeight="1">
      <c r="F285" s="28"/>
    </row>
    <row r="286" ht="14.25" customHeight="1">
      <c r="F286" s="28"/>
    </row>
    <row r="287" ht="14.25" customHeight="1">
      <c r="F287" s="28"/>
    </row>
    <row r="288" ht="14.25" customHeight="1">
      <c r="F288" s="28"/>
    </row>
    <row r="289" ht="14.25" customHeight="1">
      <c r="F289" s="28"/>
    </row>
    <row r="290" ht="14.25" customHeight="1">
      <c r="F290" s="28"/>
    </row>
    <row r="291" ht="14.25" customHeight="1">
      <c r="F291" s="28"/>
    </row>
    <row r="292" ht="14.25" customHeight="1">
      <c r="F292" s="28"/>
    </row>
    <row r="293" ht="14.25" customHeight="1">
      <c r="F293" s="28"/>
    </row>
    <row r="294" ht="14.25" customHeight="1">
      <c r="F294" s="28"/>
    </row>
    <row r="295" ht="14.25" customHeight="1">
      <c r="F295" s="28"/>
    </row>
    <row r="296" ht="14.25" customHeight="1">
      <c r="F296" s="28"/>
    </row>
    <row r="297" ht="14.25" customHeight="1">
      <c r="F297" s="28"/>
    </row>
    <row r="298" ht="14.25" customHeight="1">
      <c r="F298" s="28"/>
    </row>
    <row r="299" ht="14.25" customHeight="1">
      <c r="F299" s="28"/>
    </row>
    <row r="300" ht="14.25" customHeight="1">
      <c r="F300" s="28"/>
    </row>
    <row r="301" ht="14.25" customHeight="1">
      <c r="F301" s="28"/>
    </row>
    <row r="302" ht="14.25" customHeight="1">
      <c r="F302" s="28"/>
    </row>
    <row r="303" ht="14.25" customHeight="1">
      <c r="F303" s="28"/>
    </row>
    <row r="304" ht="14.25" customHeight="1">
      <c r="F304" s="28"/>
    </row>
    <row r="305" ht="14.25" customHeight="1">
      <c r="F305" s="28"/>
    </row>
    <row r="306" ht="14.25" customHeight="1">
      <c r="F306" s="28"/>
    </row>
    <row r="307" ht="14.25" customHeight="1">
      <c r="F307" s="28"/>
    </row>
    <row r="308" ht="14.25" customHeight="1">
      <c r="F308" s="28"/>
    </row>
    <row r="309" ht="14.25" customHeight="1">
      <c r="F309" s="28"/>
    </row>
    <row r="310" ht="14.25" customHeight="1">
      <c r="F310" s="28"/>
    </row>
    <row r="311" ht="14.25" customHeight="1">
      <c r="F311" s="28"/>
    </row>
    <row r="312" ht="14.25" customHeight="1">
      <c r="F312" s="28"/>
    </row>
    <row r="313" ht="14.25" customHeight="1">
      <c r="F313" s="28"/>
    </row>
    <row r="314" ht="14.25" customHeight="1">
      <c r="F314" s="28"/>
    </row>
    <row r="315" ht="14.25" customHeight="1">
      <c r="F315" s="28"/>
    </row>
    <row r="316" ht="14.25" customHeight="1">
      <c r="F316" s="28"/>
    </row>
    <row r="317" ht="14.25" customHeight="1">
      <c r="F317" s="28"/>
    </row>
    <row r="318" ht="14.25" customHeight="1">
      <c r="F318" s="28"/>
    </row>
    <row r="319" ht="14.25" customHeight="1">
      <c r="F319" s="28"/>
    </row>
    <row r="320" ht="14.25" customHeight="1">
      <c r="F320" s="28"/>
    </row>
    <row r="321" ht="14.25" customHeight="1">
      <c r="F321" s="28"/>
    </row>
    <row r="322" ht="14.25" customHeight="1">
      <c r="F322" s="28"/>
    </row>
    <row r="323" ht="14.25" customHeight="1">
      <c r="F323" s="28"/>
    </row>
    <row r="324" ht="14.25" customHeight="1">
      <c r="F324" s="28"/>
    </row>
    <row r="325" ht="14.25" customHeight="1">
      <c r="F325" s="28"/>
    </row>
    <row r="326" ht="14.25" customHeight="1">
      <c r="F326" s="28"/>
    </row>
    <row r="327" ht="14.25" customHeight="1">
      <c r="F327" s="28"/>
    </row>
    <row r="328" ht="14.25" customHeight="1">
      <c r="F328" s="28"/>
    </row>
    <row r="329" ht="14.25" customHeight="1">
      <c r="F329" s="28"/>
    </row>
    <row r="330" ht="14.25" customHeight="1">
      <c r="F330" s="28"/>
    </row>
    <row r="331" ht="14.25" customHeight="1">
      <c r="F331" s="28"/>
    </row>
    <row r="332" ht="14.25" customHeight="1">
      <c r="F332" s="28"/>
    </row>
    <row r="333" ht="14.25" customHeight="1">
      <c r="F333" s="28"/>
    </row>
    <row r="334" ht="14.25" customHeight="1">
      <c r="F334" s="28"/>
    </row>
    <row r="335" ht="14.25" customHeight="1">
      <c r="F335" s="28"/>
    </row>
    <row r="336" ht="14.25" customHeight="1">
      <c r="F336" s="28"/>
    </row>
    <row r="337" ht="14.25" customHeight="1">
      <c r="F337" s="28"/>
    </row>
    <row r="338" ht="14.25" customHeight="1">
      <c r="F338" s="28"/>
    </row>
    <row r="339" ht="14.25" customHeight="1">
      <c r="F339" s="28"/>
    </row>
    <row r="340" ht="14.25" customHeight="1">
      <c r="F340" s="28"/>
    </row>
    <row r="341" ht="14.25" customHeight="1">
      <c r="F341" s="28"/>
    </row>
    <row r="342" ht="14.25" customHeight="1">
      <c r="F342" s="28"/>
    </row>
    <row r="343" ht="14.25" customHeight="1">
      <c r="F343" s="28"/>
    </row>
    <row r="344" ht="14.25" customHeight="1">
      <c r="F344" s="28"/>
    </row>
    <row r="345" ht="14.25" customHeight="1">
      <c r="F345" s="28"/>
    </row>
    <row r="346" ht="14.25" customHeight="1">
      <c r="F346" s="28"/>
    </row>
    <row r="347" ht="14.25" customHeight="1">
      <c r="F347" s="28"/>
    </row>
    <row r="348" ht="14.25" customHeight="1">
      <c r="F348" s="28"/>
    </row>
    <row r="349" ht="14.25" customHeight="1">
      <c r="F349" s="28"/>
    </row>
    <row r="350" ht="14.25" customHeight="1">
      <c r="F350" s="28"/>
    </row>
    <row r="351" ht="14.25" customHeight="1">
      <c r="F351" s="28"/>
    </row>
    <row r="352" ht="14.25" customHeight="1">
      <c r="F352" s="28"/>
    </row>
    <row r="353" ht="14.25" customHeight="1">
      <c r="F353" s="28"/>
    </row>
    <row r="354" ht="14.25" customHeight="1">
      <c r="F354" s="28"/>
    </row>
    <row r="355" ht="14.25" customHeight="1">
      <c r="F355" s="28"/>
    </row>
    <row r="356" ht="14.25" customHeight="1">
      <c r="F356" s="28"/>
    </row>
    <row r="357" ht="14.25" customHeight="1">
      <c r="F357" s="28"/>
    </row>
    <row r="358" ht="14.25" customHeight="1">
      <c r="F358" s="28"/>
    </row>
    <row r="359" ht="14.25" customHeight="1">
      <c r="F359" s="28"/>
    </row>
    <row r="360" ht="14.25" customHeight="1">
      <c r="F360" s="28"/>
    </row>
    <row r="361" ht="14.25" customHeight="1">
      <c r="F361" s="28"/>
    </row>
    <row r="362" ht="14.25" customHeight="1">
      <c r="F362" s="28"/>
    </row>
    <row r="363" ht="14.25" customHeight="1">
      <c r="F363" s="28"/>
    </row>
    <row r="364" ht="14.25" customHeight="1">
      <c r="F364" s="28"/>
    </row>
    <row r="365" ht="14.25" customHeight="1">
      <c r="F365" s="28"/>
    </row>
    <row r="366" ht="14.25" customHeight="1">
      <c r="F366" s="28"/>
    </row>
    <row r="367" ht="14.25" customHeight="1">
      <c r="F367" s="28"/>
    </row>
    <row r="368" ht="14.25" customHeight="1">
      <c r="F368" s="28"/>
    </row>
    <row r="369" ht="14.25" customHeight="1">
      <c r="F369" s="28"/>
    </row>
    <row r="370" ht="14.25" customHeight="1">
      <c r="F370" s="28"/>
    </row>
    <row r="371" ht="14.25" customHeight="1">
      <c r="F371" s="28"/>
    </row>
    <row r="372" ht="14.25" customHeight="1">
      <c r="F372" s="28"/>
    </row>
    <row r="373" ht="14.25" customHeight="1">
      <c r="F373" s="28"/>
    </row>
    <row r="374" ht="14.25" customHeight="1">
      <c r="F374" s="28"/>
    </row>
    <row r="375" ht="14.25" customHeight="1">
      <c r="F375" s="28"/>
    </row>
    <row r="376" ht="14.25" customHeight="1">
      <c r="F376" s="28"/>
    </row>
    <row r="377" ht="14.25" customHeight="1">
      <c r="F377" s="28"/>
    </row>
    <row r="378" ht="14.25" customHeight="1">
      <c r="F378" s="28"/>
    </row>
    <row r="379" ht="14.25" customHeight="1">
      <c r="F379" s="28"/>
    </row>
    <row r="380" ht="14.25" customHeight="1">
      <c r="F380" s="28"/>
    </row>
    <row r="381" ht="14.25" customHeight="1">
      <c r="F381" s="28"/>
    </row>
    <row r="382" ht="14.25" customHeight="1">
      <c r="F382" s="28"/>
    </row>
    <row r="383" ht="14.25" customHeight="1">
      <c r="F383" s="28"/>
    </row>
    <row r="384" ht="14.25" customHeight="1">
      <c r="F384" s="28"/>
    </row>
    <row r="385" ht="14.25" customHeight="1">
      <c r="F385" s="28"/>
    </row>
    <row r="386" ht="14.25" customHeight="1">
      <c r="F386" s="28"/>
    </row>
    <row r="387" ht="14.25" customHeight="1">
      <c r="F387" s="28"/>
    </row>
    <row r="388" ht="14.25" customHeight="1">
      <c r="F388" s="28"/>
    </row>
    <row r="389" ht="14.25" customHeight="1">
      <c r="F389" s="28"/>
    </row>
    <row r="390" ht="14.25" customHeight="1">
      <c r="F390" s="28"/>
    </row>
    <row r="391" ht="14.25" customHeight="1">
      <c r="F391" s="28"/>
    </row>
    <row r="392" ht="14.25" customHeight="1">
      <c r="F392" s="28"/>
    </row>
    <row r="393" ht="14.25" customHeight="1">
      <c r="F393" s="28"/>
    </row>
    <row r="394" ht="14.25" customHeight="1">
      <c r="F394" s="28"/>
    </row>
    <row r="395" ht="14.25" customHeight="1">
      <c r="F395" s="28"/>
    </row>
    <row r="396" ht="14.25" customHeight="1">
      <c r="F396" s="28"/>
    </row>
    <row r="397" ht="14.25" customHeight="1">
      <c r="F397" s="28"/>
    </row>
    <row r="398" ht="14.25" customHeight="1">
      <c r="F398" s="28"/>
    </row>
    <row r="399" ht="14.25" customHeight="1">
      <c r="F399" s="28"/>
    </row>
    <row r="400" ht="14.25" customHeight="1">
      <c r="F400" s="28"/>
    </row>
    <row r="401" ht="14.25" customHeight="1">
      <c r="F401" s="28"/>
    </row>
    <row r="402" ht="14.25" customHeight="1">
      <c r="F402" s="28"/>
    </row>
    <row r="403" ht="14.25" customHeight="1">
      <c r="F403" s="28"/>
    </row>
    <row r="404" ht="14.25" customHeight="1">
      <c r="F404" s="28"/>
    </row>
    <row r="405" ht="14.25" customHeight="1">
      <c r="F405" s="28"/>
    </row>
    <row r="406" ht="14.25" customHeight="1">
      <c r="F406" s="28"/>
    </row>
    <row r="407" ht="14.25" customHeight="1">
      <c r="F407" s="28"/>
    </row>
    <row r="408" ht="14.25" customHeight="1">
      <c r="F408" s="28"/>
    </row>
    <row r="409" ht="14.25" customHeight="1">
      <c r="F409" s="28"/>
    </row>
    <row r="410" ht="14.25" customHeight="1">
      <c r="F410" s="28"/>
    </row>
    <row r="411" ht="14.25" customHeight="1">
      <c r="F411" s="28"/>
    </row>
    <row r="412" ht="14.25" customHeight="1">
      <c r="F412" s="28"/>
    </row>
    <row r="413" ht="14.25" customHeight="1">
      <c r="F413" s="28"/>
    </row>
    <row r="414" ht="14.25" customHeight="1">
      <c r="F414" s="28"/>
    </row>
    <row r="415" ht="14.25" customHeight="1">
      <c r="F415" s="28"/>
    </row>
    <row r="416" ht="14.25" customHeight="1">
      <c r="F416" s="28"/>
    </row>
    <row r="417" ht="14.25" customHeight="1">
      <c r="F417" s="28"/>
    </row>
    <row r="418" ht="14.25" customHeight="1">
      <c r="F418" s="28"/>
    </row>
    <row r="419" ht="14.25" customHeight="1">
      <c r="F419" s="28"/>
    </row>
    <row r="420" ht="14.25" customHeight="1">
      <c r="F420" s="28"/>
    </row>
    <row r="421" ht="14.25" customHeight="1">
      <c r="F421" s="28"/>
    </row>
    <row r="422" ht="14.25" customHeight="1">
      <c r="F422" s="28"/>
    </row>
    <row r="423" ht="14.25" customHeight="1">
      <c r="F423" s="28"/>
    </row>
    <row r="424" ht="14.25" customHeight="1">
      <c r="F424" s="28"/>
    </row>
    <row r="425" ht="14.25" customHeight="1">
      <c r="F425" s="28"/>
    </row>
    <row r="426" ht="14.25" customHeight="1">
      <c r="F426" s="28"/>
    </row>
    <row r="427" ht="14.25" customHeight="1">
      <c r="F427" s="28"/>
    </row>
    <row r="428" ht="14.25" customHeight="1">
      <c r="F428" s="28"/>
    </row>
    <row r="429" ht="14.25" customHeight="1">
      <c r="F429" s="28"/>
    </row>
    <row r="430" ht="14.25" customHeight="1">
      <c r="F430" s="28"/>
    </row>
    <row r="431" ht="14.25" customHeight="1">
      <c r="F431" s="28"/>
    </row>
    <row r="432" ht="14.25" customHeight="1">
      <c r="F432" s="28"/>
    </row>
    <row r="433" ht="14.25" customHeight="1">
      <c r="F433" s="28"/>
    </row>
    <row r="434" ht="14.25" customHeight="1">
      <c r="F434" s="28"/>
    </row>
    <row r="435" ht="14.25" customHeight="1">
      <c r="F435" s="28"/>
    </row>
    <row r="436" ht="14.25" customHeight="1">
      <c r="F436" s="28"/>
    </row>
    <row r="437" ht="14.25" customHeight="1">
      <c r="F437" s="28"/>
    </row>
    <row r="438" ht="14.25" customHeight="1">
      <c r="F438" s="28"/>
    </row>
    <row r="439" ht="14.25" customHeight="1">
      <c r="F439" s="28"/>
    </row>
    <row r="440" ht="14.25" customHeight="1">
      <c r="F440" s="28"/>
    </row>
    <row r="441" ht="14.25" customHeight="1">
      <c r="F441" s="28"/>
    </row>
    <row r="442" ht="14.25" customHeight="1">
      <c r="F442" s="28"/>
    </row>
    <row r="443" ht="14.25" customHeight="1">
      <c r="F443" s="28"/>
    </row>
    <row r="444" ht="14.25" customHeight="1">
      <c r="F444" s="28"/>
    </row>
    <row r="445" ht="14.25" customHeight="1">
      <c r="F445" s="28"/>
    </row>
    <row r="446" ht="14.25" customHeight="1">
      <c r="F446" s="28"/>
    </row>
    <row r="447" ht="14.25" customHeight="1">
      <c r="F447" s="28"/>
    </row>
    <row r="448" ht="14.25" customHeight="1">
      <c r="F448" s="28"/>
    </row>
    <row r="449" ht="14.25" customHeight="1">
      <c r="F449" s="28"/>
    </row>
    <row r="450" ht="14.25" customHeight="1">
      <c r="F450" s="28"/>
    </row>
    <row r="451" ht="14.25" customHeight="1">
      <c r="F451" s="28"/>
    </row>
    <row r="452" ht="14.25" customHeight="1">
      <c r="F452" s="28"/>
    </row>
    <row r="453" ht="14.25" customHeight="1">
      <c r="F453" s="28"/>
    </row>
    <row r="454" ht="14.25" customHeight="1">
      <c r="F454" s="28"/>
    </row>
    <row r="455" ht="14.25" customHeight="1">
      <c r="F455" s="28"/>
    </row>
    <row r="456" ht="14.25" customHeight="1">
      <c r="F456" s="28"/>
    </row>
    <row r="457" ht="14.25" customHeight="1">
      <c r="F457" s="28"/>
    </row>
    <row r="458" ht="14.25" customHeight="1">
      <c r="F458" s="28"/>
    </row>
    <row r="459" ht="14.25" customHeight="1">
      <c r="F459" s="28"/>
    </row>
    <row r="460" ht="14.25" customHeight="1">
      <c r="F460" s="28"/>
    </row>
    <row r="461" ht="14.25" customHeight="1">
      <c r="F461" s="28"/>
    </row>
    <row r="462" ht="14.25" customHeight="1">
      <c r="F462" s="28"/>
    </row>
    <row r="463" ht="14.25" customHeight="1">
      <c r="F463" s="28"/>
    </row>
    <row r="464" ht="14.25" customHeight="1">
      <c r="F464" s="28"/>
    </row>
    <row r="465" ht="14.25" customHeight="1">
      <c r="F465" s="28"/>
    </row>
    <row r="466" ht="14.25" customHeight="1">
      <c r="F466" s="28"/>
    </row>
    <row r="467" ht="14.25" customHeight="1">
      <c r="F467" s="28"/>
    </row>
    <row r="468" ht="14.25" customHeight="1">
      <c r="F468" s="28"/>
    </row>
    <row r="469" ht="14.25" customHeight="1">
      <c r="F469" s="28"/>
    </row>
    <row r="470" ht="14.25" customHeight="1">
      <c r="F470" s="28"/>
    </row>
    <row r="471" ht="14.25" customHeight="1">
      <c r="F471" s="28"/>
    </row>
    <row r="472" ht="14.25" customHeight="1">
      <c r="F472" s="28"/>
    </row>
    <row r="473" ht="14.25" customHeight="1">
      <c r="F473" s="28"/>
    </row>
    <row r="474" ht="14.25" customHeight="1">
      <c r="F474" s="28"/>
    </row>
    <row r="475" ht="14.25" customHeight="1">
      <c r="F475" s="28"/>
    </row>
    <row r="476" ht="14.25" customHeight="1">
      <c r="F476" s="28"/>
    </row>
    <row r="477" ht="14.25" customHeight="1">
      <c r="F477" s="28"/>
    </row>
    <row r="478" ht="14.25" customHeight="1">
      <c r="F478" s="28"/>
    </row>
    <row r="479" ht="14.25" customHeight="1">
      <c r="F479" s="28"/>
    </row>
    <row r="480" ht="14.25" customHeight="1">
      <c r="F480" s="28"/>
    </row>
    <row r="481" ht="14.25" customHeight="1">
      <c r="F481" s="28"/>
    </row>
    <row r="482" ht="14.25" customHeight="1">
      <c r="F482" s="28"/>
    </row>
    <row r="483" ht="14.25" customHeight="1">
      <c r="F483" s="28"/>
    </row>
    <row r="484" ht="14.25" customHeight="1">
      <c r="F484" s="28"/>
    </row>
    <row r="485" ht="14.25" customHeight="1">
      <c r="F485" s="28"/>
    </row>
    <row r="486" ht="14.25" customHeight="1">
      <c r="F486" s="28"/>
    </row>
    <row r="487" ht="14.25" customHeight="1">
      <c r="F487" s="28"/>
    </row>
    <row r="488" ht="14.25" customHeight="1">
      <c r="F488" s="28"/>
    </row>
    <row r="489" ht="14.25" customHeight="1">
      <c r="F489" s="28"/>
    </row>
    <row r="490" ht="14.25" customHeight="1">
      <c r="F490" s="28"/>
    </row>
    <row r="491" ht="14.25" customHeight="1">
      <c r="F491" s="28"/>
    </row>
    <row r="492" ht="14.25" customHeight="1">
      <c r="F492" s="28"/>
    </row>
    <row r="493" ht="14.25" customHeight="1">
      <c r="F493" s="28"/>
    </row>
    <row r="494" ht="14.25" customHeight="1">
      <c r="F494" s="28"/>
    </row>
    <row r="495" ht="14.25" customHeight="1">
      <c r="F495" s="28"/>
    </row>
    <row r="496" ht="14.25" customHeight="1">
      <c r="F496" s="28"/>
    </row>
    <row r="497" ht="14.25" customHeight="1">
      <c r="F497" s="28"/>
    </row>
    <row r="498" ht="14.25" customHeight="1">
      <c r="F498" s="28"/>
    </row>
    <row r="499" ht="14.25" customHeight="1">
      <c r="F499" s="28"/>
    </row>
    <row r="500" ht="14.25" customHeight="1">
      <c r="F500" s="28"/>
    </row>
    <row r="501" ht="14.25" customHeight="1">
      <c r="F501" s="28"/>
    </row>
    <row r="502" ht="14.25" customHeight="1">
      <c r="F502" s="28"/>
    </row>
    <row r="503" ht="14.25" customHeight="1">
      <c r="F503" s="28"/>
    </row>
    <row r="504" ht="14.25" customHeight="1">
      <c r="F504" s="28"/>
    </row>
    <row r="505" ht="14.25" customHeight="1">
      <c r="F505" s="28"/>
    </row>
    <row r="506" ht="14.25" customHeight="1">
      <c r="F506" s="28"/>
    </row>
    <row r="507" ht="14.25" customHeight="1">
      <c r="F507" s="28"/>
    </row>
    <row r="508" ht="14.25" customHeight="1">
      <c r="F508" s="28"/>
    </row>
    <row r="509" ht="14.25" customHeight="1">
      <c r="F509" s="28"/>
    </row>
    <row r="510" ht="14.25" customHeight="1">
      <c r="F510" s="28"/>
    </row>
    <row r="511" ht="14.25" customHeight="1">
      <c r="F511" s="28"/>
    </row>
    <row r="512" ht="14.25" customHeight="1">
      <c r="F512" s="28"/>
    </row>
    <row r="513" ht="14.25" customHeight="1">
      <c r="F513" s="28"/>
    </row>
    <row r="514" ht="14.25" customHeight="1">
      <c r="F514" s="28"/>
    </row>
    <row r="515" ht="14.25" customHeight="1">
      <c r="F515" s="28"/>
    </row>
    <row r="516" ht="14.25" customHeight="1">
      <c r="F516" s="28"/>
    </row>
    <row r="517" ht="14.25" customHeight="1">
      <c r="F517" s="28"/>
    </row>
    <row r="518" ht="14.25" customHeight="1">
      <c r="F518" s="28"/>
    </row>
    <row r="519" ht="14.25" customHeight="1">
      <c r="F519" s="28"/>
    </row>
    <row r="520" ht="14.25" customHeight="1">
      <c r="F520" s="28"/>
    </row>
    <row r="521" ht="14.25" customHeight="1">
      <c r="F521" s="28"/>
    </row>
    <row r="522" ht="14.25" customHeight="1">
      <c r="F522" s="28"/>
    </row>
    <row r="523" ht="14.25" customHeight="1">
      <c r="F523" s="28"/>
    </row>
    <row r="524" ht="14.25" customHeight="1">
      <c r="F524" s="28"/>
    </row>
    <row r="525" ht="14.25" customHeight="1">
      <c r="F525" s="28"/>
    </row>
    <row r="526" ht="14.25" customHeight="1">
      <c r="F526" s="28"/>
    </row>
    <row r="527" ht="14.25" customHeight="1">
      <c r="F527" s="28"/>
    </row>
    <row r="528" ht="14.25" customHeight="1">
      <c r="F528" s="28"/>
    </row>
    <row r="529" ht="14.25" customHeight="1">
      <c r="F529" s="28"/>
    </row>
    <row r="530" ht="14.25" customHeight="1">
      <c r="F530" s="28"/>
    </row>
    <row r="531" ht="14.25" customHeight="1">
      <c r="F531" s="28"/>
    </row>
    <row r="532" ht="14.25" customHeight="1">
      <c r="F532" s="28"/>
    </row>
    <row r="533" ht="14.25" customHeight="1">
      <c r="F533" s="28"/>
    </row>
    <row r="534" ht="14.25" customHeight="1">
      <c r="F534" s="28"/>
    </row>
    <row r="535" ht="14.25" customHeight="1">
      <c r="F535" s="28"/>
    </row>
    <row r="536" ht="14.25" customHeight="1">
      <c r="F536" s="28"/>
    </row>
    <row r="537" ht="14.25" customHeight="1">
      <c r="F537" s="28"/>
    </row>
    <row r="538" ht="14.25" customHeight="1">
      <c r="F538" s="28"/>
    </row>
    <row r="539" ht="14.25" customHeight="1">
      <c r="F539" s="28"/>
    </row>
    <row r="540" ht="14.25" customHeight="1">
      <c r="F540" s="28"/>
    </row>
    <row r="541" ht="14.25" customHeight="1">
      <c r="F541" s="28"/>
    </row>
    <row r="542" ht="14.25" customHeight="1">
      <c r="F542" s="28"/>
    </row>
    <row r="543" ht="14.25" customHeight="1">
      <c r="F543" s="28"/>
    </row>
    <row r="544" ht="14.25" customHeight="1">
      <c r="F544" s="28"/>
    </row>
    <row r="545" ht="14.25" customHeight="1">
      <c r="F545" s="28"/>
    </row>
    <row r="546" ht="14.25" customHeight="1">
      <c r="F546" s="28"/>
    </row>
    <row r="547" ht="14.25" customHeight="1">
      <c r="F547" s="28"/>
    </row>
    <row r="548" ht="14.25" customHeight="1">
      <c r="F548" s="28"/>
    </row>
    <row r="549" ht="14.25" customHeight="1">
      <c r="F549" s="28"/>
    </row>
    <row r="550" ht="14.25" customHeight="1">
      <c r="F550" s="28"/>
    </row>
    <row r="551" ht="14.25" customHeight="1">
      <c r="F551" s="28"/>
    </row>
    <row r="552" ht="14.25" customHeight="1">
      <c r="F552" s="28"/>
    </row>
    <row r="553" ht="14.25" customHeight="1">
      <c r="F553" s="28"/>
    </row>
    <row r="554" ht="14.25" customHeight="1">
      <c r="F554" s="28"/>
    </row>
    <row r="555" ht="14.25" customHeight="1">
      <c r="F555" s="28"/>
    </row>
    <row r="556" ht="14.25" customHeight="1">
      <c r="F556" s="28"/>
    </row>
    <row r="557" ht="14.25" customHeight="1">
      <c r="F557" s="28"/>
    </row>
    <row r="558" ht="14.25" customHeight="1">
      <c r="F558" s="28"/>
    </row>
    <row r="559" ht="14.25" customHeight="1">
      <c r="F559" s="28"/>
    </row>
    <row r="560" ht="14.25" customHeight="1">
      <c r="F560" s="28"/>
    </row>
    <row r="561" ht="14.25" customHeight="1">
      <c r="F561" s="28"/>
    </row>
    <row r="562" ht="14.25" customHeight="1">
      <c r="F562" s="28"/>
    </row>
    <row r="563" ht="14.25" customHeight="1">
      <c r="F563" s="28"/>
    </row>
    <row r="564" ht="14.25" customHeight="1">
      <c r="F564" s="28"/>
    </row>
    <row r="565" ht="14.25" customHeight="1">
      <c r="F565" s="28"/>
    </row>
    <row r="566" ht="14.25" customHeight="1">
      <c r="F566" s="28"/>
    </row>
    <row r="567" ht="14.25" customHeight="1">
      <c r="F567" s="28"/>
    </row>
    <row r="568" ht="14.25" customHeight="1">
      <c r="F568" s="28"/>
    </row>
    <row r="569" ht="14.25" customHeight="1">
      <c r="F569" s="28"/>
    </row>
    <row r="570" ht="14.25" customHeight="1">
      <c r="F570" s="28"/>
    </row>
    <row r="571" ht="14.25" customHeight="1">
      <c r="F571" s="28"/>
    </row>
    <row r="572" ht="14.25" customHeight="1">
      <c r="F572" s="28"/>
    </row>
    <row r="573" ht="14.25" customHeight="1">
      <c r="F573" s="28"/>
    </row>
    <row r="574" ht="14.25" customHeight="1">
      <c r="F574" s="28"/>
    </row>
    <row r="575" ht="14.25" customHeight="1">
      <c r="F575" s="28"/>
    </row>
    <row r="576" ht="14.25" customHeight="1">
      <c r="F576" s="28"/>
    </row>
    <row r="577" ht="14.25" customHeight="1">
      <c r="F577" s="28"/>
    </row>
    <row r="578" ht="14.25" customHeight="1">
      <c r="F578" s="28"/>
    </row>
    <row r="579" ht="14.25" customHeight="1">
      <c r="F579" s="28"/>
    </row>
    <row r="580" ht="14.25" customHeight="1">
      <c r="F580" s="28"/>
    </row>
    <row r="581" ht="14.25" customHeight="1">
      <c r="F581" s="28"/>
    </row>
    <row r="582" ht="14.25" customHeight="1">
      <c r="F582" s="28"/>
    </row>
    <row r="583" ht="14.25" customHeight="1">
      <c r="F583" s="28"/>
    </row>
    <row r="584" ht="14.25" customHeight="1">
      <c r="F584" s="28"/>
    </row>
    <row r="585" ht="14.25" customHeight="1">
      <c r="F585" s="28"/>
    </row>
    <row r="586" ht="14.25" customHeight="1">
      <c r="F586" s="28"/>
    </row>
    <row r="587" ht="14.25" customHeight="1">
      <c r="F587" s="28"/>
    </row>
    <row r="588" ht="14.25" customHeight="1">
      <c r="F588" s="28"/>
    </row>
    <row r="589" ht="14.25" customHeight="1">
      <c r="F589" s="28"/>
    </row>
    <row r="590" ht="14.25" customHeight="1">
      <c r="F590" s="28"/>
    </row>
    <row r="591" ht="14.25" customHeight="1">
      <c r="F591" s="28"/>
    </row>
    <row r="592" ht="14.25" customHeight="1">
      <c r="F592" s="28"/>
    </row>
    <row r="593" ht="14.25" customHeight="1">
      <c r="F593" s="28"/>
    </row>
    <row r="594" ht="14.25" customHeight="1">
      <c r="F594" s="28"/>
    </row>
    <row r="595" ht="14.25" customHeight="1">
      <c r="F595" s="28"/>
    </row>
    <row r="596" ht="14.25" customHeight="1">
      <c r="F596" s="28"/>
    </row>
    <row r="597" ht="14.25" customHeight="1">
      <c r="F597" s="28"/>
    </row>
    <row r="598" ht="14.25" customHeight="1">
      <c r="F598" s="28"/>
    </row>
    <row r="599" ht="14.25" customHeight="1">
      <c r="F599" s="28"/>
    </row>
    <row r="600" ht="14.25" customHeight="1">
      <c r="F600" s="28"/>
    </row>
    <row r="601" ht="14.25" customHeight="1">
      <c r="F601" s="28"/>
    </row>
    <row r="602" ht="14.25" customHeight="1">
      <c r="F602" s="28"/>
    </row>
    <row r="603" ht="14.25" customHeight="1">
      <c r="F603" s="28"/>
    </row>
    <row r="604" ht="14.25" customHeight="1">
      <c r="F604" s="28"/>
    </row>
    <row r="605" ht="14.25" customHeight="1">
      <c r="F605" s="28"/>
    </row>
    <row r="606" ht="14.25" customHeight="1">
      <c r="F606" s="28"/>
    </row>
    <row r="607" ht="14.25" customHeight="1">
      <c r="F607" s="28"/>
    </row>
    <row r="608" ht="14.25" customHeight="1">
      <c r="F608" s="28"/>
    </row>
    <row r="609" ht="14.25" customHeight="1">
      <c r="F609" s="28"/>
    </row>
    <row r="610" ht="14.25" customHeight="1">
      <c r="F610" s="28"/>
    </row>
    <row r="611" ht="14.25" customHeight="1">
      <c r="F611" s="28"/>
    </row>
    <row r="612" ht="14.25" customHeight="1">
      <c r="F612" s="28"/>
    </row>
    <row r="613" ht="14.25" customHeight="1">
      <c r="F613" s="28"/>
    </row>
    <row r="614" ht="14.25" customHeight="1">
      <c r="F614" s="28"/>
    </row>
    <row r="615" ht="14.25" customHeight="1">
      <c r="F615" s="28"/>
    </row>
    <row r="616" ht="14.25" customHeight="1">
      <c r="F616" s="28"/>
    </row>
    <row r="617" ht="14.25" customHeight="1">
      <c r="F617" s="28"/>
    </row>
    <row r="618" ht="14.25" customHeight="1">
      <c r="F618" s="28"/>
    </row>
    <row r="619" ht="14.25" customHeight="1">
      <c r="F619" s="28"/>
    </row>
    <row r="620" ht="14.25" customHeight="1">
      <c r="F620" s="28"/>
    </row>
    <row r="621" ht="14.25" customHeight="1">
      <c r="F621" s="28"/>
    </row>
    <row r="622" ht="14.25" customHeight="1">
      <c r="F622" s="28"/>
    </row>
    <row r="623" ht="14.25" customHeight="1">
      <c r="F623" s="28"/>
    </row>
    <row r="624" ht="14.25" customHeight="1">
      <c r="F624" s="28"/>
    </row>
    <row r="625" ht="14.25" customHeight="1">
      <c r="F625" s="28"/>
    </row>
    <row r="626" ht="14.25" customHeight="1">
      <c r="F626" s="28"/>
    </row>
    <row r="627" ht="14.25" customHeight="1">
      <c r="F627" s="28"/>
    </row>
    <row r="628" ht="14.25" customHeight="1">
      <c r="F628" s="28"/>
    </row>
    <row r="629" ht="14.25" customHeight="1">
      <c r="F629" s="28"/>
    </row>
    <row r="630" ht="14.25" customHeight="1">
      <c r="F630" s="28"/>
    </row>
    <row r="631" ht="14.25" customHeight="1">
      <c r="F631" s="28"/>
    </row>
    <row r="632" ht="14.25" customHeight="1">
      <c r="F632" s="28"/>
    </row>
    <row r="633" ht="14.25" customHeight="1">
      <c r="F633" s="28"/>
    </row>
    <row r="634" ht="14.25" customHeight="1">
      <c r="F634" s="28"/>
    </row>
    <row r="635" ht="14.25" customHeight="1">
      <c r="F635" s="28"/>
    </row>
    <row r="636" ht="14.25" customHeight="1">
      <c r="F636" s="28"/>
    </row>
    <row r="637" ht="14.25" customHeight="1">
      <c r="F637" s="28"/>
    </row>
    <row r="638" ht="14.25" customHeight="1">
      <c r="F638" s="28"/>
    </row>
    <row r="639" ht="14.25" customHeight="1">
      <c r="F639" s="28"/>
    </row>
    <row r="640" ht="14.25" customHeight="1">
      <c r="F640" s="28"/>
    </row>
    <row r="641" ht="14.25" customHeight="1">
      <c r="F641" s="28"/>
    </row>
    <row r="642" ht="14.25" customHeight="1">
      <c r="F642" s="28"/>
    </row>
    <row r="643" ht="14.25" customHeight="1">
      <c r="F643" s="28"/>
    </row>
    <row r="644" ht="14.25" customHeight="1">
      <c r="F644" s="28"/>
    </row>
    <row r="645" ht="14.25" customHeight="1">
      <c r="F645" s="28"/>
    </row>
    <row r="646" ht="14.25" customHeight="1">
      <c r="F646" s="28"/>
    </row>
    <row r="647" ht="14.25" customHeight="1">
      <c r="F647" s="28"/>
    </row>
    <row r="648" ht="14.25" customHeight="1">
      <c r="F648" s="28"/>
    </row>
    <row r="649" ht="14.25" customHeight="1">
      <c r="F649" s="28"/>
    </row>
    <row r="650" ht="14.25" customHeight="1">
      <c r="F650" s="28"/>
    </row>
    <row r="651" ht="14.25" customHeight="1">
      <c r="F651" s="28"/>
    </row>
    <row r="652" ht="14.25" customHeight="1">
      <c r="F652" s="28"/>
    </row>
    <row r="653" ht="14.25" customHeight="1">
      <c r="F653" s="28"/>
    </row>
    <row r="654" ht="14.25" customHeight="1">
      <c r="F654" s="28"/>
    </row>
    <row r="655" ht="14.25" customHeight="1">
      <c r="F655" s="28"/>
    </row>
    <row r="656" ht="14.25" customHeight="1">
      <c r="F656" s="28"/>
    </row>
    <row r="657" ht="14.25" customHeight="1">
      <c r="F657" s="28"/>
    </row>
    <row r="658" ht="14.25" customHeight="1">
      <c r="F658" s="28"/>
    </row>
    <row r="659" ht="14.25" customHeight="1">
      <c r="F659" s="28"/>
    </row>
    <row r="660" ht="14.25" customHeight="1">
      <c r="F660" s="28"/>
    </row>
    <row r="661" ht="14.25" customHeight="1">
      <c r="F661" s="28"/>
    </row>
    <row r="662" ht="14.25" customHeight="1">
      <c r="F662" s="28"/>
    </row>
    <row r="663" ht="14.25" customHeight="1">
      <c r="F663" s="28"/>
    </row>
    <row r="664" ht="14.25" customHeight="1">
      <c r="F664" s="28"/>
    </row>
    <row r="665" ht="14.25" customHeight="1">
      <c r="F665" s="28"/>
    </row>
    <row r="666" ht="14.25" customHeight="1">
      <c r="F666" s="28"/>
    </row>
    <row r="667" ht="14.25" customHeight="1">
      <c r="F667" s="28"/>
    </row>
    <row r="668" ht="14.25" customHeight="1">
      <c r="F668" s="28"/>
    </row>
    <row r="669" ht="14.25" customHeight="1">
      <c r="F669" s="28"/>
    </row>
    <row r="670" ht="14.25" customHeight="1">
      <c r="F670" s="28"/>
    </row>
    <row r="671" ht="14.25" customHeight="1">
      <c r="F671" s="28"/>
    </row>
    <row r="672" ht="14.25" customHeight="1">
      <c r="F672" s="28"/>
    </row>
    <row r="673" ht="14.25" customHeight="1">
      <c r="F673" s="28"/>
    </row>
    <row r="674" ht="14.25" customHeight="1">
      <c r="F674" s="28"/>
    </row>
    <row r="675" ht="14.25" customHeight="1">
      <c r="F675" s="28"/>
    </row>
    <row r="676" ht="14.25" customHeight="1">
      <c r="F676" s="28"/>
    </row>
    <row r="677" ht="14.25" customHeight="1">
      <c r="F677" s="28"/>
    </row>
    <row r="678" ht="14.25" customHeight="1">
      <c r="F678" s="28"/>
    </row>
    <row r="679" ht="14.25" customHeight="1">
      <c r="F679" s="28"/>
    </row>
    <row r="680" ht="14.25" customHeight="1">
      <c r="F680" s="28"/>
    </row>
    <row r="681" ht="14.25" customHeight="1">
      <c r="F681" s="28"/>
    </row>
    <row r="682" ht="14.25" customHeight="1">
      <c r="F682" s="28"/>
    </row>
    <row r="683" ht="14.25" customHeight="1">
      <c r="F683" s="28"/>
    </row>
    <row r="684" ht="14.25" customHeight="1">
      <c r="F684" s="28"/>
    </row>
    <row r="685" ht="14.25" customHeight="1">
      <c r="F685" s="28"/>
    </row>
    <row r="686" ht="14.25" customHeight="1">
      <c r="F686" s="28"/>
    </row>
    <row r="687" ht="14.25" customHeight="1">
      <c r="F687" s="28"/>
    </row>
    <row r="688" ht="14.25" customHeight="1">
      <c r="F688" s="28"/>
    </row>
    <row r="689" ht="14.25" customHeight="1">
      <c r="F689" s="28"/>
    </row>
    <row r="690" ht="14.25" customHeight="1">
      <c r="F690" s="28"/>
    </row>
    <row r="691" ht="14.25" customHeight="1">
      <c r="F691" s="28"/>
    </row>
    <row r="692" ht="14.25" customHeight="1">
      <c r="F692" s="28"/>
    </row>
    <row r="693" ht="14.25" customHeight="1">
      <c r="F693" s="28"/>
    </row>
    <row r="694" ht="14.25" customHeight="1">
      <c r="F694" s="28"/>
    </row>
    <row r="695" ht="14.25" customHeight="1">
      <c r="F695" s="28"/>
    </row>
    <row r="696" ht="14.25" customHeight="1">
      <c r="F696" s="28"/>
    </row>
    <row r="697" ht="14.25" customHeight="1">
      <c r="F697" s="28"/>
    </row>
    <row r="698" ht="14.25" customHeight="1">
      <c r="F698" s="28"/>
    </row>
    <row r="699" ht="14.25" customHeight="1">
      <c r="F699" s="28"/>
    </row>
    <row r="700" ht="14.25" customHeight="1">
      <c r="F700" s="28"/>
    </row>
    <row r="701" ht="14.25" customHeight="1">
      <c r="F701" s="28"/>
    </row>
    <row r="702" ht="14.25" customHeight="1">
      <c r="F702" s="28"/>
    </row>
    <row r="703" ht="14.25" customHeight="1">
      <c r="F703" s="28"/>
    </row>
    <row r="704" ht="14.25" customHeight="1">
      <c r="F704" s="28"/>
    </row>
    <row r="705" ht="14.25" customHeight="1">
      <c r="F705" s="28"/>
    </row>
    <row r="706" ht="14.25" customHeight="1">
      <c r="F706" s="28"/>
    </row>
    <row r="707" ht="14.25" customHeight="1">
      <c r="F707" s="28"/>
    </row>
    <row r="708" ht="14.25" customHeight="1">
      <c r="F708" s="28"/>
    </row>
    <row r="709" ht="14.25" customHeight="1">
      <c r="F709" s="28"/>
    </row>
    <row r="710" ht="14.25" customHeight="1">
      <c r="F710" s="28"/>
    </row>
    <row r="711" ht="14.25" customHeight="1">
      <c r="F711" s="28"/>
    </row>
    <row r="712" ht="14.25" customHeight="1">
      <c r="F712" s="28"/>
    </row>
    <row r="713" ht="14.25" customHeight="1">
      <c r="F713" s="28"/>
    </row>
    <row r="714" ht="14.25" customHeight="1">
      <c r="F714" s="28"/>
    </row>
    <row r="715" ht="14.25" customHeight="1">
      <c r="F715" s="28"/>
    </row>
    <row r="716" ht="14.25" customHeight="1">
      <c r="F716" s="28"/>
    </row>
    <row r="717" ht="14.25" customHeight="1">
      <c r="F717" s="28"/>
    </row>
    <row r="718" ht="14.25" customHeight="1">
      <c r="F718" s="28"/>
    </row>
    <row r="719" ht="14.25" customHeight="1">
      <c r="F719" s="28"/>
    </row>
    <row r="720" ht="14.25" customHeight="1">
      <c r="F720" s="28"/>
    </row>
    <row r="721" ht="14.25" customHeight="1">
      <c r="F721" s="28"/>
    </row>
    <row r="722" ht="14.25" customHeight="1">
      <c r="F722" s="28"/>
    </row>
    <row r="723" ht="14.25" customHeight="1">
      <c r="F723" s="28"/>
    </row>
    <row r="724" ht="14.25" customHeight="1">
      <c r="F724" s="28"/>
    </row>
    <row r="725" ht="14.25" customHeight="1">
      <c r="F725" s="28"/>
    </row>
    <row r="726" ht="14.25" customHeight="1">
      <c r="F726" s="28"/>
    </row>
    <row r="727" ht="14.25" customHeight="1">
      <c r="F727" s="28"/>
    </row>
    <row r="728" ht="14.25" customHeight="1">
      <c r="F728" s="28"/>
    </row>
    <row r="729" ht="14.25" customHeight="1">
      <c r="F729" s="28"/>
    </row>
    <row r="730" ht="14.25" customHeight="1">
      <c r="F730" s="28"/>
    </row>
    <row r="731" ht="14.25" customHeight="1">
      <c r="F731" s="28"/>
    </row>
    <row r="732" ht="14.25" customHeight="1">
      <c r="F732" s="28"/>
    </row>
    <row r="733" ht="14.25" customHeight="1">
      <c r="F733" s="28"/>
    </row>
    <row r="734" ht="14.25" customHeight="1">
      <c r="F734" s="28"/>
    </row>
    <row r="735" ht="14.25" customHeight="1">
      <c r="F735" s="28"/>
    </row>
    <row r="736" ht="14.25" customHeight="1">
      <c r="F736" s="28"/>
    </row>
    <row r="737" ht="14.25" customHeight="1">
      <c r="F737" s="28"/>
    </row>
    <row r="738" ht="14.25" customHeight="1">
      <c r="F738" s="28"/>
    </row>
    <row r="739" ht="14.25" customHeight="1">
      <c r="F739" s="28"/>
    </row>
    <row r="740" ht="14.25" customHeight="1">
      <c r="F740" s="28"/>
    </row>
    <row r="741" ht="14.25" customHeight="1">
      <c r="F741" s="28"/>
    </row>
    <row r="742" ht="14.25" customHeight="1">
      <c r="F742" s="28"/>
    </row>
    <row r="743" ht="14.25" customHeight="1">
      <c r="F743" s="28"/>
    </row>
    <row r="744" ht="14.25" customHeight="1">
      <c r="F744" s="28"/>
    </row>
    <row r="745" ht="14.25" customHeight="1">
      <c r="F745" s="28"/>
    </row>
    <row r="746" ht="14.25" customHeight="1">
      <c r="F746" s="28"/>
    </row>
    <row r="747" ht="14.25" customHeight="1">
      <c r="F747" s="28"/>
    </row>
    <row r="748" ht="14.25" customHeight="1">
      <c r="F748" s="28"/>
    </row>
    <row r="749" ht="14.25" customHeight="1">
      <c r="F749" s="28"/>
    </row>
    <row r="750" ht="14.25" customHeight="1">
      <c r="F750" s="28"/>
    </row>
    <row r="751" ht="14.25" customHeight="1">
      <c r="F751" s="28"/>
    </row>
    <row r="752" ht="14.25" customHeight="1">
      <c r="F752" s="28"/>
    </row>
    <row r="753" ht="14.25" customHeight="1">
      <c r="F753" s="28"/>
    </row>
    <row r="754" ht="14.25" customHeight="1">
      <c r="F754" s="28"/>
    </row>
    <row r="755" ht="14.25" customHeight="1">
      <c r="F755" s="28"/>
    </row>
    <row r="756" ht="14.25" customHeight="1">
      <c r="F756" s="28"/>
    </row>
    <row r="757" ht="14.25" customHeight="1">
      <c r="F757" s="28"/>
    </row>
    <row r="758" ht="14.25" customHeight="1">
      <c r="F758" s="28"/>
    </row>
    <row r="759" ht="14.25" customHeight="1">
      <c r="F759" s="28"/>
    </row>
    <row r="760" ht="14.25" customHeight="1">
      <c r="F760" s="28"/>
    </row>
    <row r="761" ht="14.25" customHeight="1">
      <c r="F761" s="28"/>
    </row>
    <row r="762" ht="14.25" customHeight="1">
      <c r="F762" s="28"/>
    </row>
    <row r="763" ht="14.25" customHeight="1">
      <c r="F763" s="28"/>
    </row>
    <row r="764" ht="14.25" customHeight="1">
      <c r="F764" s="28"/>
    </row>
    <row r="765" ht="14.25" customHeight="1">
      <c r="F765" s="28"/>
    </row>
    <row r="766" ht="14.25" customHeight="1">
      <c r="F766" s="28"/>
    </row>
    <row r="767" ht="14.25" customHeight="1">
      <c r="F767" s="28"/>
    </row>
    <row r="768" ht="14.25" customHeight="1">
      <c r="F768" s="28"/>
    </row>
    <row r="769" ht="14.25" customHeight="1">
      <c r="F769" s="28"/>
    </row>
    <row r="770" ht="14.25" customHeight="1">
      <c r="F770" s="28"/>
    </row>
    <row r="771" ht="14.25" customHeight="1">
      <c r="F771" s="28"/>
    </row>
    <row r="772" ht="14.25" customHeight="1">
      <c r="F772" s="28"/>
    </row>
    <row r="773" ht="14.25" customHeight="1">
      <c r="F773" s="28"/>
    </row>
    <row r="774" ht="14.25" customHeight="1">
      <c r="F774" s="28"/>
    </row>
    <row r="775" ht="14.25" customHeight="1">
      <c r="F775" s="28"/>
    </row>
    <row r="776" ht="14.25" customHeight="1">
      <c r="F776" s="28"/>
    </row>
    <row r="777" ht="14.25" customHeight="1">
      <c r="F777" s="28"/>
    </row>
    <row r="778" ht="14.25" customHeight="1">
      <c r="F778" s="28"/>
    </row>
    <row r="779" ht="14.25" customHeight="1">
      <c r="F779" s="28"/>
    </row>
    <row r="780" ht="14.25" customHeight="1">
      <c r="F780" s="28"/>
    </row>
    <row r="781" ht="14.25" customHeight="1">
      <c r="F781" s="28"/>
    </row>
    <row r="782" ht="14.25" customHeight="1">
      <c r="F782" s="28"/>
    </row>
    <row r="783" ht="14.25" customHeight="1">
      <c r="F783" s="28"/>
    </row>
    <row r="784" ht="14.25" customHeight="1">
      <c r="F784" s="28"/>
    </row>
    <row r="785" ht="14.25" customHeight="1">
      <c r="F785" s="28"/>
    </row>
    <row r="786" ht="14.25" customHeight="1">
      <c r="F786" s="28"/>
    </row>
    <row r="787" ht="14.25" customHeight="1">
      <c r="F787" s="28"/>
    </row>
    <row r="788" ht="14.25" customHeight="1">
      <c r="F788" s="28"/>
    </row>
    <row r="789" ht="14.25" customHeight="1">
      <c r="F789" s="28"/>
    </row>
    <row r="790" ht="14.25" customHeight="1">
      <c r="F790" s="28"/>
    </row>
    <row r="791" ht="14.25" customHeight="1">
      <c r="F791" s="28"/>
    </row>
    <row r="792" ht="14.25" customHeight="1">
      <c r="F792" s="28"/>
    </row>
    <row r="793" ht="14.25" customHeight="1">
      <c r="F793" s="28"/>
    </row>
    <row r="794" ht="14.25" customHeight="1">
      <c r="F794" s="28"/>
    </row>
    <row r="795" ht="14.25" customHeight="1">
      <c r="F795" s="28"/>
    </row>
    <row r="796" ht="14.25" customHeight="1">
      <c r="F796" s="28"/>
    </row>
    <row r="797" ht="14.25" customHeight="1">
      <c r="F797" s="28"/>
    </row>
    <row r="798" ht="14.25" customHeight="1">
      <c r="F798" s="28"/>
    </row>
    <row r="799" ht="14.25" customHeight="1">
      <c r="F799" s="28"/>
    </row>
    <row r="800" ht="14.25" customHeight="1">
      <c r="F800" s="28"/>
    </row>
    <row r="801" ht="14.25" customHeight="1">
      <c r="F801" s="28"/>
    </row>
    <row r="802" ht="14.25" customHeight="1">
      <c r="F802" s="28"/>
    </row>
    <row r="803" ht="14.25" customHeight="1">
      <c r="F803" s="28"/>
    </row>
    <row r="804" ht="14.25" customHeight="1">
      <c r="F804" s="28"/>
    </row>
    <row r="805" ht="14.25" customHeight="1">
      <c r="F805" s="28"/>
    </row>
    <row r="806" ht="14.25" customHeight="1">
      <c r="F806" s="28"/>
    </row>
    <row r="807" ht="14.25" customHeight="1">
      <c r="F807" s="28"/>
    </row>
    <row r="808" ht="14.25" customHeight="1">
      <c r="F808" s="28"/>
    </row>
    <row r="809" ht="14.25" customHeight="1">
      <c r="F809" s="28"/>
    </row>
    <row r="810" ht="14.25" customHeight="1">
      <c r="F810" s="28"/>
    </row>
    <row r="811" ht="14.25" customHeight="1">
      <c r="F811" s="28"/>
    </row>
    <row r="812" ht="14.25" customHeight="1">
      <c r="F812" s="28"/>
    </row>
    <row r="813" ht="14.25" customHeight="1">
      <c r="F813" s="28"/>
    </row>
    <row r="814" ht="14.25" customHeight="1">
      <c r="F814" s="28"/>
    </row>
    <row r="815" ht="14.25" customHeight="1">
      <c r="F815" s="28"/>
    </row>
    <row r="816" ht="14.25" customHeight="1">
      <c r="F816" s="28"/>
    </row>
    <row r="817" ht="14.25" customHeight="1">
      <c r="F817" s="28"/>
    </row>
    <row r="818" ht="14.25" customHeight="1">
      <c r="F818" s="28"/>
    </row>
    <row r="819" ht="14.25" customHeight="1">
      <c r="F819" s="28"/>
    </row>
    <row r="820" ht="14.25" customHeight="1">
      <c r="F820" s="28"/>
    </row>
    <row r="821" ht="14.25" customHeight="1">
      <c r="F821" s="28"/>
    </row>
    <row r="822" ht="14.25" customHeight="1">
      <c r="F822" s="28"/>
    </row>
    <row r="823" ht="14.25" customHeight="1">
      <c r="F823" s="28"/>
    </row>
    <row r="824" ht="14.25" customHeight="1">
      <c r="F824" s="28"/>
    </row>
    <row r="825" ht="14.25" customHeight="1">
      <c r="F825" s="28"/>
    </row>
    <row r="826" ht="14.25" customHeight="1">
      <c r="F826" s="28"/>
    </row>
    <row r="827" ht="14.25" customHeight="1">
      <c r="F827" s="28"/>
    </row>
    <row r="828" ht="14.25" customHeight="1">
      <c r="F828" s="28"/>
    </row>
    <row r="829" ht="14.25" customHeight="1">
      <c r="F829" s="28"/>
    </row>
    <row r="830" ht="14.25" customHeight="1">
      <c r="F830" s="28"/>
    </row>
    <row r="831" ht="14.25" customHeight="1">
      <c r="F831" s="28"/>
    </row>
    <row r="832" ht="14.25" customHeight="1">
      <c r="F832" s="28"/>
    </row>
    <row r="833" ht="14.25" customHeight="1">
      <c r="F833" s="28"/>
    </row>
    <row r="834" ht="14.25" customHeight="1">
      <c r="F834" s="28"/>
    </row>
    <row r="835" ht="14.25" customHeight="1">
      <c r="F835" s="28"/>
    </row>
    <row r="836" ht="14.25" customHeight="1">
      <c r="F836" s="28"/>
    </row>
    <row r="837" ht="14.25" customHeight="1">
      <c r="F837" s="28"/>
    </row>
    <row r="838" ht="14.25" customHeight="1">
      <c r="F838" s="28"/>
    </row>
    <row r="839" ht="14.25" customHeight="1">
      <c r="F839" s="28"/>
    </row>
    <row r="840" ht="14.25" customHeight="1">
      <c r="F840" s="28"/>
    </row>
    <row r="841" ht="14.25" customHeight="1">
      <c r="F841" s="28"/>
    </row>
    <row r="842" ht="14.25" customHeight="1">
      <c r="F842" s="28"/>
    </row>
    <row r="843" ht="14.25" customHeight="1">
      <c r="F843" s="28"/>
    </row>
    <row r="844" ht="14.25" customHeight="1">
      <c r="F844" s="28"/>
    </row>
    <row r="845" ht="14.25" customHeight="1">
      <c r="F845" s="28"/>
    </row>
    <row r="846" ht="14.25" customHeight="1">
      <c r="F846" s="28"/>
    </row>
    <row r="847" ht="14.25" customHeight="1">
      <c r="F847" s="28"/>
    </row>
    <row r="848" ht="14.25" customHeight="1">
      <c r="F848" s="28"/>
    </row>
    <row r="849" ht="14.25" customHeight="1">
      <c r="F849" s="28"/>
    </row>
    <row r="850" ht="14.25" customHeight="1">
      <c r="F850" s="28"/>
    </row>
    <row r="851" ht="14.25" customHeight="1">
      <c r="F851" s="28"/>
    </row>
    <row r="852" ht="14.25" customHeight="1">
      <c r="F852" s="28"/>
    </row>
    <row r="853" ht="14.25" customHeight="1">
      <c r="F853" s="28"/>
    </row>
    <row r="854" ht="14.25" customHeight="1">
      <c r="F854" s="28"/>
    </row>
    <row r="855" ht="14.25" customHeight="1">
      <c r="F855" s="28"/>
    </row>
    <row r="856" ht="14.25" customHeight="1">
      <c r="F856" s="28"/>
    </row>
    <row r="857" ht="14.25" customHeight="1">
      <c r="F857" s="28"/>
    </row>
    <row r="858" ht="14.25" customHeight="1">
      <c r="F858" s="28"/>
    </row>
    <row r="859" ht="14.25" customHeight="1">
      <c r="F859" s="28"/>
    </row>
    <row r="860" ht="14.25" customHeight="1">
      <c r="F860" s="28"/>
    </row>
    <row r="861" ht="14.25" customHeight="1">
      <c r="F861" s="28"/>
    </row>
    <row r="862" ht="14.25" customHeight="1">
      <c r="F862" s="28"/>
    </row>
    <row r="863" ht="14.25" customHeight="1">
      <c r="F863" s="28"/>
    </row>
    <row r="864" ht="14.25" customHeight="1">
      <c r="F864" s="28"/>
    </row>
    <row r="865" ht="14.25" customHeight="1">
      <c r="F865" s="28"/>
    </row>
    <row r="866" ht="14.25" customHeight="1">
      <c r="F866" s="28"/>
    </row>
    <row r="867" ht="14.25" customHeight="1">
      <c r="F867" s="28"/>
    </row>
    <row r="868" ht="14.25" customHeight="1">
      <c r="F868" s="28"/>
    </row>
    <row r="869" ht="14.25" customHeight="1">
      <c r="F869" s="28"/>
    </row>
    <row r="870" ht="14.25" customHeight="1">
      <c r="F870" s="28"/>
    </row>
    <row r="871" ht="14.25" customHeight="1">
      <c r="F871" s="28"/>
    </row>
    <row r="872" ht="14.25" customHeight="1">
      <c r="F872" s="28"/>
    </row>
    <row r="873" ht="14.25" customHeight="1">
      <c r="F873" s="28"/>
    </row>
    <row r="874" ht="14.25" customHeight="1">
      <c r="F874" s="28"/>
    </row>
    <row r="875" ht="14.25" customHeight="1">
      <c r="F875" s="28"/>
    </row>
    <row r="876" ht="14.25" customHeight="1">
      <c r="F876" s="28"/>
    </row>
    <row r="877" ht="14.25" customHeight="1">
      <c r="F877" s="28"/>
    </row>
    <row r="878" ht="14.25" customHeight="1">
      <c r="F878" s="28"/>
    </row>
    <row r="879" ht="14.25" customHeight="1">
      <c r="F879" s="28"/>
    </row>
    <row r="880" ht="14.25" customHeight="1">
      <c r="F880" s="28"/>
    </row>
    <row r="881" ht="14.25" customHeight="1">
      <c r="F881" s="28"/>
    </row>
    <row r="882" ht="14.25" customHeight="1">
      <c r="F882" s="28"/>
    </row>
    <row r="883" ht="14.25" customHeight="1">
      <c r="F883" s="28"/>
    </row>
    <row r="884" ht="14.25" customHeight="1">
      <c r="F884" s="28"/>
    </row>
    <row r="885" ht="14.25" customHeight="1">
      <c r="F885" s="28"/>
    </row>
    <row r="886" ht="14.25" customHeight="1">
      <c r="F886" s="28"/>
    </row>
    <row r="887" ht="14.25" customHeight="1">
      <c r="F887" s="28"/>
    </row>
    <row r="888" ht="14.25" customHeight="1">
      <c r="F888" s="28"/>
    </row>
    <row r="889" ht="14.25" customHeight="1">
      <c r="F889" s="28"/>
    </row>
    <row r="890" ht="14.25" customHeight="1">
      <c r="F890" s="28"/>
    </row>
    <row r="891" ht="14.25" customHeight="1">
      <c r="F891" s="28"/>
    </row>
    <row r="892" ht="14.25" customHeight="1">
      <c r="F892" s="28"/>
    </row>
    <row r="893" ht="14.25" customHeight="1">
      <c r="F893" s="28"/>
    </row>
    <row r="894" ht="14.25" customHeight="1">
      <c r="F894" s="28"/>
    </row>
    <row r="895" ht="14.25" customHeight="1">
      <c r="F895" s="28"/>
    </row>
    <row r="896" ht="14.25" customHeight="1">
      <c r="F896" s="28"/>
    </row>
    <row r="897" ht="14.25" customHeight="1">
      <c r="F897" s="28"/>
    </row>
    <row r="898" ht="14.25" customHeight="1">
      <c r="F898" s="28"/>
    </row>
    <row r="899" ht="14.25" customHeight="1">
      <c r="F899" s="28"/>
    </row>
    <row r="900" ht="14.25" customHeight="1">
      <c r="F900" s="28"/>
    </row>
    <row r="901" ht="14.25" customHeight="1">
      <c r="F901" s="28"/>
    </row>
    <row r="902" ht="14.25" customHeight="1">
      <c r="F902" s="28"/>
    </row>
    <row r="903" ht="14.25" customHeight="1">
      <c r="F903" s="28"/>
    </row>
    <row r="904" ht="14.25" customHeight="1">
      <c r="F904" s="28"/>
    </row>
    <row r="905" ht="14.25" customHeight="1">
      <c r="F905" s="28"/>
    </row>
    <row r="906" ht="14.25" customHeight="1">
      <c r="F906" s="28"/>
    </row>
    <row r="907" ht="14.25" customHeight="1">
      <c r="F907" s="28"/>
    </row>
    <row r="908" ht="14.25" customHeight="1">
      <c r="F908" s="28"/>
    </row>
    <row r="909" ht="14.25" customHeight="1">
      <c r="F909" s="28"/>
    </row>
    <row r="910" ht="14.25" customHeight="1">
      <c r="F910" s="28"/>
    </row>
    <row r="911" ht="14.25" customHeight="1">
      <c r="F911" s="28"/>
    </row>
    <row r="912" ht="14.25" customHeight="1">
      <c r="F912" s="28"/>
    </row>
    <row r="913" ht="14.25" customHeight="1">
      <c r="F913" s="28"/>
    </row>
    <row r="914" ht="14.25" customHeight="1">
      <c r="F914" s="28"/>
    </row>
    <row r="915" ht="14.25" customHeight="1">
      <c r="F915" s="28"/>
    </row>
    <row r="916" ht="14.25" customHeight="1">
      <c r="F916" s="28"/>
    </row>
    <row r="917" ht="14.25" customHeight="1">
      <c r="F917" s="28"/>
    </row>
    <row r="918" ht="14.25" customHeight="1">
      <c r="F918" s="28"/>
    </row>
    <row r="919" ht="14.25" customHeight="1">
      <c r="F919" s="28"/>
    </row>
    <row r="920" ht="14.25" customHeight="1">
      <c r="F920" s="28"/>
    </row>
    <row r="921" ht="14.25" customHeight="1">
      <c r="F921" s="28"/>
    </row>
    <row r="922" ht="14.25" customHeight="1">
      <c r="F922" s="28"/>
    </row>
    <row r="923" ht="14.25" customHeight="1">
      <c r="F923" s="28"/>
    </row>
    <row r="924" ht="14.25" customHeight="1">
      <c r="F924" s="28"/>
    </row>
    <row r="925" ht="14.25" customHeight="1">
      <c r="F925" s="28"/>
    </row>
    <row r="926" ht="14.25" customHeight="1">
      <c r="F926" s="28"/>
    </row>
    <row r="927" ht="14.25" customHeight="1">
      <c r="F927" s="28"/>
    </row>
    <row r="928" ht="14.25" customHeight="1">
      <c r="F928" s="28"/>
    </row>
    <row r="929" ht="14.25" customHeight="1">
      <c r="F929" s="28"/>
    </row>
    <row r="930" ht="14.25" customHeight="1">
      <c r="F930" s="28"/>
    </row>
    <row r="931" ht="14.25" customHeight="1">
      <c r="F931" s="28"/>
    </row>
    <row r="932" ht="14.25" customHeight="1">
      <c r="F932" s="28"/>
    </row>
    <row r="933" ht="14.25" customHeight="1">
      <c r="F933" s="28"/>
    </row>
    <row r="934" ht="14.25" customHeight="1">
      <c r="F934" s="28"/>
    </row>
    <row r="935" ht="14.25" customHeight="1">
      <c r="F935" s="28"/>
    </row>
    <row r="936" ht="14.25" customHeight="1">
      <c r="F936" s="28"/>
    </row>
    <row r="937" ht="14.25" customHeight="1">
      <c r="F937" s="28"/>
    </row>
    <row r="938" ht="14.25" customHeight="1">
      <c r="F938" s="28"/>
    </row>
    <row r="939" ht="14.25" customHeight="1">
      <c r="F939" s="28"/>
    </row>
    <row r="940" ht="14.25" customHeight="1">
      <c r="F940" s="28"/>
    </row>
    <row r="941" ht="14.25" customHeight="1">
      <c r="F941" s="28"/>
    </row>
    <row r="942" ht="14.25" customHeight="1">
      <c r="F942" s="28"/>
    </row>
    <row r="943" ht="14.25" customHeight="1">
      <c r="F943" s="28"/>
    </row>
    <row r="944" ht="14.25" customHeight="1">
      <c r="F944" s="28"/>
    </row>
    <row r="945" ht="14.25" customHeight="1">
      <c r="F945" s="28"/>
    </row>
    <row r="946" ht="14.25" customHeight="1">
      <c r="F946" s="28"/>
    </row>
    <row r="947" ht="14.25" customHeight="1">
      <c r="F947" s="28"/>
    </row>
    <row r="948" ht="14.25" customHeight="1">
      <c r="F948" s="28"/>
    </row>
    <row r="949" ht="14.25" customHeight="1">
      <c r="F949" s="28"/>
    </row>
    <row r="950" ht="14.25" customHeight="1">
      <c r="F950" s="28"/>
    </row>
    <row r="951" ht="14.25" customHeight="1">
      <c r="F951" s="28"/>
    </row>
    <row r="952" ht="14.25" customHeight="1">
      <c r="F952" s="28"/>
    </row>
    <row r="953" ht="14.25" customHeight="1">
      <c r="F953" s="28"/>
    </row>
    <row r="954" ht="14.25" customHeight="1">
      <c r="F954" s="28"/>
    </row>
    <row r="955" ht="14.25" customHeight="1">
      <c r="F955" s="28"/>
    </row>
    <row r="956" ht="14.25" customHeight="1">
      <c r="F956" s="28"/>
    </row>
    <row r="957" ht="14.25" customHeight="1">
      <c r="F957" s="28"/>
    </row>
    <row r="958" ht="14.25" customHeight="1">
      <c r="F958" s="28"/>
    </row>
    <row r="959" ht="14.25" customHeight="1">
      <c r="F959" s="28"/>
    </row>
    <row r="960" ht="14.25" customHeight="1">
      <c r="F960" s="28"/>
    </row>
    <row r="961" ht="14.25" customHeight="1">
      <c r="F961" s="28"/>
    </row>
    <row r="962" ht="14.25" customHeight="1">
      <c r="F962" s="28"/>
    </row>
    <row r="963" ht="14.25" customHeight="1">
      <c r="F963" s="28"/>
    </row>
    <row r="964" ht="14.25" customHeight="1">
      <c r="F964" s="28"/>
    </row>
    <row r="965" ht="14.25" customHeight="1">
      <c r="F965" s="28"/>
    </row>
    <row r="966" ht="14.25" customHeight="1">
      <c r="F966" s="28"/>
    </row>
    <row r="967" ht="14.25" customHeight="1">
      <c r="F967" s="28"/>
    </row>
    <row r="968" ht="14.25" customHeight="1">
      <c r="F968" s="28"/>
    </row>
    <row r="969" ht="14.25" customHeight="1">
      <c r="F969" s="28"/>
    </row>
    <row r="970" ht="14.25" customHeight="1">
      <c r="F970" s="28"/>
    </row>
    <row r="971" ht="14.25" customHeight="1">
      <c r="F971" s="28"/>
    </row>
    <row r="972" ht="14.25" customHeight="1">
      <c r="F972" s="28"/>
    </row>
    <row r="973" ht="14.25" customHeight="1">
      <c r="F973" s="28"/>
    </row>
    <row r="974" ht="14.25" customHeight="1">
      <c r="F974" s="28"/>
    </row>
    <row r="975" ht="14.25" customHeight="1">
      <c r="F975" s="28"/>
    </row>
    <row r="976" ht="14.25" customHeight="1">
      <c r="F976" s="28"/>
    </row>
    <row r="977" ht="14.25" customHeight="1">
      <c r="F977" s="28"/>
    </row>
    <row r="978" ht="14.25" customHeight="1">
      <c r="F978" s="28"/>
    </row>
    <row r="979" ht="14.25" customHeight="1">
      <c r="F979" s="28"/>
    </row>
    <row r="980" ht="14.25" customHeight="1">
      <c r="F980" s="28"/>
    </row>
    <row r="981" ht="14.25" customHeight="1">
      <c r="F981" s="28"/>
    </row>
    <row r="982" ht="14.25" customHeight="1">
      <c r="F982" s="28"/>
    </row>
    <row r="983" ht="14.25" customHeight="1">
      <c r="F983" s="28"/>
    </row>
    <row r="984" ht="14.25" customHeight="1">
      <c r="F984" s="28"/>
    </row>
    <row r="985" ht="14.25" customHeight="1">
      <c r="F985" s="28"/>
    </row>
    <row r="986" ht="14.25" customHeight="1">
      <c r="F986" s="28"/>
    </row>
    <row r="987" ht="14.25" customHeight="1">
      <c r="F987" s="28"/>
    </row>
    <row r="988" ht="14.25" customHeight="1">
      <c r="F988" s="28"/>
    </row>
    <row r="989" ht="14.25" customHeight="1">
      <c r="F989" s="28"/>
    </row>
    <row r="990" ht="14.25" customHeight="1">
      <c r="F990" s="28"/>
    </row>
    <row r="991" ht="14.25" customHeight="1">
      <c r="F991" s="28"/>
    </row>
    <row r="992" ht="14.25" customHeight="1">
      <c r="F992" s="28"/>
    </row>
    <row r="993" ht="14.25" customHeight="1">
      <c r="F993" s="28"/>
    </row>
    <row r="994" ht="14.25" customHeight="1">
      <c r="F994" s="28"/>
    </row>
    <row r="995" ht="14.25" customHeight="1">
      <c r="F995" s="28"/>
    </row>
    <row r="996" ht="14.25" customHeight="1">
      <c r="F996" s="28"/>
    </row>
    <row r="997" ht="14.25" customHeight="1">
      <c r="F997" s="28"/>
    </row>
    <row r="998" ht="14.25" customHeight="1">
      <c r="F998" s="28"/>
    </row>
    <row r="999" ht="14.25" customHeight="1">
      <c r="F999" s="28"/>
    </row>
    <row r="1000" ht="14.25" customHeight="1">
      <c r="F1000" s="28"/>
    </row>
  </sheetData>
  <printOptions/>
  <pageMargins bottom="0.75" footer="0.0" header="0.0" left="0.7" right="0.7" top="0.75"/>
  <pageSetup orientation="landscape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0.71"/>
  </cols>
  <sheetData/>
  <printOptions/>
  <pageMargins bottom="0.75" footer="0.0" header="0.0" left="0.7" right="0.7" top="0.75"/>
  <pageSetup orientation="landscape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43"/>
    <col customWidth="1" min="2" max="2" width="13.14"/>
    <col customWidth="1" min="3" max="3" width="19.86"/>
    <col customWidth="1" min="4" max="4" width="17.14"/>
    <col customWidth="1" min="5" max="26" width="10.71"/>
  </cols>
  <sheetData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</sheetData>
  <printOptions/>
  <pageMargins bottom="0.75" footer="0.0" header="0.0" left="0.7" right="0.7" top="0.75"/>
  <pageSetup orientation="landscape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4.86"/>
    <col customWidth="1" min="3" max="3" width="11.43"/>
    <col customWidth="1" min="4" max="4" width="15.0"/>
    <col customWidth="1" min="5" max="6" width="11.43"/>
    <col customWidth="1" min="8" max="8" width="11.43"/>
    <col customWidth="1" min="9" max="26" width="10.71"/>
  </cols>
  <sheetData>
    <row r="2" ht="16.5" customHeight="1">
      <c r="A2" s="4" t="s">
        <v>1590</v>
      </c>
      <c r="B2" s="314">
        <v>1423500.0</v>
      </c>
      <c r="C2" s="4"/>
      <c r="D2" s="315" t="s">
        <v>1591</v>
      </c>
      <c r="E2" s="316"/>
      <c r="F2" s="4"/>
      <c r="G2" s="4"/>
      <c r="H2" s="4"/>
    </row>
    <row r="3" ht="16.5" customHeight="1">
      <c r="A3" s="4" t="s">
        <v>1592</v>
      </c>
      <c r="B3" s="314">
        <v>200000.0</v>
      </c>
      <c r="C3" s="4"/>
      <c r="D3" s="317" t="s">
        <v>1575</v>
      </c>
      <c r="E3" s="317">
        <v>400.0</v>
      </c>
      <c r="F3" s="4"/>
      <c r="G3" s="4"/>
      <c r="H3" s="4"/>
    </row>
    <row r="4" ht="16.5" customHeight="1">
      <c r="A4" s="4" t="s">
        <v>1593</v>
      </c>
      <c r="B4" s="318">
        <f>+B2*0.085</f>
        <v>120997.5</v>
      </c>
      <c r="C4" s="4"/>
      <c r="D4" s="317" t="s">
        <v>1594</v>
      </c>
      <c r="E4" s="319">
        <f>+B13*E3</f>
        <v>1067.741815</v>
      </c>
      <c r="F4" s="4"/>
      <c r="G4" s="4"/>
      <c r="H4" s="4"/>
    </row>
    <row r="5" ht="16.5" customHeight="1">
      <c r="A5" s="4" t="s">
        <v>1595</v>
      </c>
      <c r="B5" s="318">
        <f>+B2*0.12</f>
        <v>170820</v>
      </c>
      <c r="C5" s="4"/>
      <c r="D5" s="4"/>
      <c r="E5" s="4"/>
      <c r="F5" s="4"/>
      <c r="G5" s="4"/>
      <c r="H5" s="4"/>
    </row>
    <row r="6" ht="16.5" customHeight="1">
      <c r="A6" s="4" t="s">
        <v>1596</v>
      </c>
      <c r="B6" s="318">
        <f>(B2/2)/12</f>
        <v>59312.5</v>
      </c>
      <c r="C6" s="4"/>
      <c r="D6" s="315" t="s">
        <v>1597</v>
      </c>
      <c r="E6" s="316"/>
      <c r="F6" s="4"/>
      <c r="G6" s="315" t="s">
        <v>1591</v>
      </c>
      <c r="H6" s="316"/>
    </row>
    <row r="7" ht="16.5" customHeight="1">
      <c r="A7" s="320" t="s">
        <v>1598</v>
      </c>
      <c r="B7" s="318">
        <f>(B2/2)/12</f>
        <v>59312.5</v>
      </c>
      <c r="C7" s="4"/>
      <c r="D7" s="4"/>
      <c r="E7" s="321"/>
      <c r="F7" s="4"/>
      <c r="G7" s="4"/>
      <c r="H7" s="321"/>
    </row>
    <row r="8" ht="16.5" customHeight="1">
      <c r="A8" s="4" t="s">
        <v>1599</v>
      </c>
      <c r="B8" s="322">
        <f>+(B2/12)</f>
        <v>118625</v>
      </c>
      <c r="C8" s="4"/>
      <c r="D8" s="4" t="s">
        <v>1600</v>
      </c>
      <c r="E8" s="321">
        <v>3.0</v>
      </c>
      <c r="F8" s="4"/>
      <c r="G8" s="4" t="s">
        <v>1600</v>
      </c>
      <c r="H8" s="321">
        <v>12.0</v>
      </c>
    </row>
    <row r="9" ht="16.5" customHeight="1">
      <c r="A9" s="4" t="s">
        <v>1601</v>
      </c>
      <c r="B9" s="318">
        <f>SUM(B2:B8)</f>
        <v>2152567.5</v>
      </c>
      <c r="C9" s="4"/>
      <c r="D9" s="4" t="s">
        <v>1602</v>
      </c>
      <c r="E9" s="321">
        <v>23.0</v>
      </c>
      <c r="F9" s="4"/>
      <c r="G9" s="4" t="s">
        <v>1602</v>
      </c>
      <c r="H9" s="321">
        <v>32.0</v>
      </c>
    </row>
    <row r="10" ht="16.5" customHeight="1">
      <c r="A10" s="4"/>
      <c r="B10" s="4"/>
      <c r="C10" s="4"/>
      <c r="D10" s="4" t="s">
        <v>1603</v>
      </c>
      <c r="E10" s="106">
        <v>10.0</v>
      </c>
      <c r="F10" s="4"/>
      <c r="G10" s="4" t="s">
        <v>1603</v>
      </c>
      <c r="H10" s="319" t="str">
        <f>+(B11*#REF!)/H9</f>
        <v>#REF!</v>
      </c>
    </row>
    <row r="11" ht="16.5" customHeight="1">
      <c r="A11" s="4" t="s">
        <v>1604</v>
      </c>
      <c r="B11" s="318">
        <f>+B9/28</f>
        <v>76877.41071</v>
      </c>
      <c r="C11" s="4"/>
      <c r="D11" s="317" t="s">
        <v>1594</v>
      </c>
      <c r="E11" s="319">
        <f>+(B11*E10)/E9</f>
        <v>33424.96118</v>
      </c>
      <c r="F11" s="4"/>
      <c r="G11" s="317" t="s">
        <v>1594</v>
      </c>
    </row>
    <row r="12" ht="16.5" customHeight="1">
      <c r="A12" s="4" t="s">
        <v>1605</v>
      </c>
      <c r="B12" s="318">
        <f>+B11/8</f>
        <v>9609.676339</v>
      </c>
      <c r="C12" s="4"/>
      <c r="D12" s="4"/>
      <c r="E12" s="4"/>
      <c r="F12" s="4"/>
      <c r="G12" s="4"/>
      <c r="H12" s="4"/>
    </row>
    <row r="13" ht="16.5" customHeight="1">
      <c r="A13" s="4" t="s">
        <v>1606</v>
      </c>
      <c r="B13" s="323">
        <f>+B12/3600</f>
        <v>2.669354539</v>
      </c>
      <c r="C13" s="4"/>
      <c r="D13" s="4"/>
      <c r="E13" s="4"/>
      <c r="F13" s="4"/>
      <c r="G13" s="4"/>
      <c r="H13" s="4"/>
    </row>
  </sheetData>
  <mergeCells count="3">
    <mergeCell ref="D2:E2"/>
    <mergeCell ref="D6:E6"/>
    <mergeCell ref="G6:H6"/>
  </mergeCells>
  <printOptions/>
  <pageMargins bottom="0.75" footer="0.0" header="0.0" left="0.7" right="0.7" top="0.75"/>
  <pageSetup orientation="landscape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1607</v>
      </c>
      <c r="C3" s="9"/>
      <c r="D3" s="9" t="s">
        <v>40</v>
      </c>
      <c r="E3" s="10">
        <v>65.3</v>
      </c>
      <c r="F3" s="12"/>
      <c r="G3" s="12"/>
      <c r="H3" s="13"/>
      <c r="I3" s="14" t="s">
        <v>1608</v>
      </c>
      <c r="J3" s="15"/>
      <c r="K3" s="4"/>
    </row>
    <row r="4" ht="14.25" customHeight="1">
      <c r="A4" s="7" t="s">
        <v>16</v>
      </c>
      <c r="B4" s="49" t="s">
        <v>1609</v>
      </c>
      <c r="C4" s="9"/>
      <c r="D4" s="9" t="s">
        <v>40</v>
      </c>
      <c r="E4" s="10">
        <v>42.0</v>
      </c>
      <c r="F4" s="12"/>
      <c r="G4" s="12"/>
      <c r="H4" s="13"/>
      <c r="I4" s="14" t="s">
        <v>1608</v>
      </c>
      <c r="J4" s="15"/>
      <c r="K4" s="4"/>
    </row>
    <row r="5" ht="14.25" customHeight="1">
      <c r="A5" s="7" t="s">
        <v>20</v>
      </c>
      <c r="B5" s="49" t="s">
        <v>1419</v>
      </c>
      <c r="C5" s="9"/>
      <c r="D5" s="9" t="s">
        <v>40</v>
      </c>
      <c r="E5" s="10">
        <v>23.7</v>
      </c>
      <c r="F5" s="12"/>
      <c r="G5" s="12"/>
      <c r="H5" s="13"/>
      <c r="I5" s="14" t="s">
        <v>183</v>
      </c>
      <c r="J5" s="15"/>
      <c r="K5" s="4"/>
    </row>
    <row r="6" ht="14.25" customHeight="1">
      <c r="A6" s="7" t="s">
        <v>24</v>
      </c>
      <c r="B6" s="49" t="s">
        <v>1610</v>
      </c>
      <c r="C6" s="9"/>
      <c r="D6" s="9" t="s">
        <v>40</v>
      </c>
      <c r="E6" s="10">
        <v>40.3</v>
      </c>
      <c r="F6" s="12"/>
      <c r="G6" s="12"/>
      <c r="H6" s="13"/>
      <c r="I6" s="14" t="s">
        <v>183</v>
      </c>
      <c r="J6" s="15"/>
      <c r="K6" s="5"/>
    </row>
    <row r="7" ht="14.25" customHeight="1">
      <c r="A7" s="7" t="s">
        <v>25</v>
      </c>
      <c r="B7" s="49" t="s">
        <v>1613</v>
      </c>
      <c r="C7" s="9"/>
      <c r="D7" s="9" t="s">
        <v>40</v>
      </c>
      <c r="E7" s="10">
        <v>63.3</v>
      </c>
      <c r="F7" s="12"/>
      <c r="G7" s="12"/>
      <c r="H7" s="13"/>
      <c r="I7" s="14" t="s">
        <v>1608</v>
      </c>
      <c r="J7" s="15"/>
      <c r="K7" s="5"/>
    </row>
    <row r="8" ht="14.25" customHeight="1">
      <c r="A8" s="7" t="s">
        <v>28</v>
      </c>
      <c r="B8" s="49" t="s">
        <v>1611</v>
      </c>
      <c r="C8" s="9"/>
      <c r="D8" s="9" t="s">
        <v>12</v>
      </c>
      <c r="E8" s="10">
        <v>200.0</v>
      </c>
      <c r="F8" s="36"/>
      <c r="G8" s="12"/>
      <c r="H8" s="13"/>
      <c r="I8" s="14" t="s">
        <v>183</v>
      </c>
      <c r="J8" s="15"/>
      <c r="K8" s="5"/>
      <c r="P8" s="19"/>
    </row>
    <row r="9" ht="14.25" customHeight="1">
      <c r="A9" s="7" t="s">
        <v>32</v>
      </c>
      <c r="B9" s="49" t="s">
        <v>1615</v>
      </c>
      <c r="C9" s="9"/>
      <c r="D9" s="9" t="s">
        <v>1545</v>
      </c>
      <c r="E9" s="10">
        <v>8.8</v>
      </c>
      <c r="F9" s="36"/>
      <c r="G9" s="12"/>
      <c r="H9" s="13"/>
      <c r="I9" s="14" t="s">
        <v>1608</v>
      </c>
      <c r="J9" s="15"/>
      <c r="K9" s="5"/>
      <c r="P9" s="19"/>
    </row>
    <row r="10" ht="14.25" customHeight="1">
      <c r="A10" s="7" t="s">
        <v>34</v>
      </c>
      <c r="B10" s="49" t="s">
        <v>1617</v>
      </c>
      <c r="C10" s="9"/>
      <c r="D10" s="9" t="s">
        <v>12</v>
      </c>
      <c r="E10" s="10">
        <v>169.9</v>
      </c>
      <c r="F10" s="12"/>
      <c r="G10" s="12"/>
      <c r="H10" s="13"/>
      <c r="I10" s="14" t="s">
        <v>1608</v>
      </c>
      <c r="J10" s="15"/>
      <c r="K10" s="5"/>
      <c r="P10" s="19"/>
    </row>
    <row r="11" ht="14.25" customHeight="1">
      <c r="A11" s="7" t="s">
        <v>36</v>
      </c>
      <c r="B11" s="49" t="s">
        <v>1618</v>
      </c>
      <c r="C11" s="9"/>
      <c r="D11" s="9" t="s">
        <v>12</v>
      </c>
      <c r="E11" s="10">
        <v>29.4</v>
      </c>
      <c r="F11" s="36"/>
      <c r="G11" s="12"/>
      <c r="H11" s="13"/>
      <c r="I11" s="14" t="s">
        <v>1608</v>
      </c>
      <c r="J11" s="15"/>
      <c r="K11" s="5"/>
      <c r="P11" s="19"/>
    </row>
    <row r="12" ht="14.25" customHeight="1">
      <c r="A12" s="7" t="s">
        <v>38</v>
      </c>
      <c r="B12" s="49" t="s">
        <v>1620</v>
      </c>
      <c r="C12" s="9"/>
      <c r="D12" s="9" t="s">
        <v>40</v>
      </c>
      <c r="E12" s="10">
        <v>47.7</v>
      </c>
      <c r="F12" s="36"/>
      <c r="G12" s="12"/>
      <c r="H12" s="13"/>
      <c r="I12" s="14" t="s">
        <v>1608</v>
      </c>
      <c r="J12" s="15"/>
      <c r="K12" s="5"/>
      <c r="P12" s="19"/>
    </row>
    <row r="13" ht="14.25" customHeight="1">
      <c r="A13" s="7" t="s">
        <v>43</v>
      </c>
      <c r="B13" s="49" t="s">
        <v>214</v>
      </c>
      <c r="C13" s="9"/>
      <c r="D13" s="9" t="s">
        <v>40</v>
      </c>
      <c r="E13" s="10">
        <v>57.6</v>
      </c>
      <c r="F13" s="36"/>
      <c r="G13" s="12"/>
      <c r="H13" s="13"/>
      <c r="I13" s="14" t="s">
        <v>1608</v>
      </c>
      <c r="J13" s="15"/>
      <c r="P13" s="19"/>
    </row>
    <row r="14" ht="14.25" customHeight="1">
      <c r="A14" s="7" t="s">
        <v>46</v>
      </c>
      <c r="B14" s="49" t="s">
        <v>1065</v>
      </c>
      <c r="C14" s="9"/>
      <c r="D14" s="9" t="s">
        <v>40</v>
      </c>
      <c r="E14" s="10">
        <v>106.4</v>
      </c>
      <c r="F14" s="36"/>
      <c r="G14" s="20"/>
      <c r="H14" s="13"/>
      <c r="I14" s="14" t="s">
        <v>1608</v>
      </c>
      <c r="J14" s="15"/>
      <c r="P14" s="19"/>
    </row>
    <row r="15" ht="14.25" customHeight="1">
      <c r="A15" s="7" t="s">
        <v>50</v>
      </c>
      <c r="B15" s="49" t="s">
        <v>72</v>
      </c>
      <c r="C15" s="9"/>
      <c r="D15" s="9" t="s">
        <v>40</v>
      </c>
      <c r="E15" s="10">
        <v>157.5</v>
      </c>
      <c r="F15" s="36"/>
      <c r="G15" s="12"/>
      <c r="H15" s="13"/>
      <c r="I15" s="14" t="s">
        <v>1621</v>
      </c>
      <c r="J15" s="15"/>
    </row>
    <row r="16" ht="14.25" customHeight="1">
      <c r="A16" s="7" t="s">
        <v>52</v>
      </c>
      <c r="B16" s="49" t="s">
        <v>1616</v>
      </c>
      <c r="C16" s="9"/>
      <c r="D16" s="9" t="s">
        <v>12</v>
      </c>
      <c r="E16" s="10">
        <v>40.4</v>
      </c>
      <c r="F16" s="36"/>
      <c r="G16" s="12"/>
      <c r="H16" s="13"/>
      <c r="I16" s="14" t="s">
        <v>183</v>
      </c>
      <c r="J16" s="15"/>
    </row>
    <row r="17" ht="14.25" customHeight="1">
      <c r="A17" s="7" t="s">
        <v>54</v>
      </c>
      <c r="B17" s="49" t="s">
        <v>67</v>
      </c>
      <c r="C17" s="9"/>
      <c r="D17" s="9" t="s">
        <v>12</v>
      </c>
      <c r="E17" s="10">
        <v>0.0</v>
      </c>
      <c r="F17" s="36"/>
      <c r="G17" s="20"/>
      <c r="H17" s="13"/>
      <c r="I17" s="14" t="s">
        <v>183</v>
      </c>
      <c r="J17" s="15"/>
    </row>
    <row r="18" ht="14.25" customHeight="1">
      <c r="A18" s="7" t="s">
        <v>56</v>
      </c>
      <c r="B18" s="49" t="s">
        <v>1614</v>
      </c>
      <c r="C18" s="9"/>
      <c r="D18" s="9" t="s">
        <v>12</v>
      </c>
      <c r="E18" s="10">
        <v>50.1</v>
      </c>
      <c r="F18" s="36"/>
      <c r="G18" s="20"/>
      <c r="H18" s="13"/>
      <c r="I18" s="14" t="s">
        <v>183</v>
      </c>
      <c r="J18" s="15"/>
    </row>
    <row r="19" ht="14.25" customHeight="1">
      <c r="A19" s="7" t="s">
        <v>57</v>
      </c>
      <c r="B19" s="49" t="s">
        <v>1622</v>
      </c>
      <c r="C19" s="9"/>
      <c r="D19" s="9" t="s">
        <v>12</v>
      </c>
      <c r="E19" s="10">
        <v>127.7</v>
      </c>
      <c r="F19" s="36"/>
      <c r="G19" s="12"/>
      <c r="H19" s="13"/>
      <c r="I19" s="14" t="s">
        <v>1621</v>
      </c>
      <c r="J19" s="15"/>
    </row>
    <row r="20" ht="14.25" customHeight="1">
      <c r="A20" s="7" t="s">
        <v>60</v>
      </c>
      <c r="B20" s="49" t="s">
        <v>1625</v>
      </c>
      <c r="C20" s="9"/>
      <c r="D20" s="9" t="s">
        <v>40</v>
      </c>
      <c r="E20" s="10">
        <v>49.3</v>
      </c>
      <c r="F20" s="36"/>
      <c r="G20" s="12"/>
      <c r="H20" s="13"/>
      <c r="I20" s="14" t="s">
        <v>1608</v>
      </c>
      <c r="J20" s="15"/>
    </row>
    <row r="21" ht="14.25" customHeight="1">
      <c r="A21" s="7" t="s">
        <v>63</v>
      </c>
      <c r="B21" s="49" t="s">
        <v>1612</v>
      </c>
      <c r="C21" s="9"/>
      <c r="D21" s="9" t="s">
        <v>12</v>
      </c>
      <c r="E21" s="10">
        <v>47.1</v>
      </c>
      <c r="F21" s="36"/>
      <c r="G21" s="12"/>
      <c r="H21" s="13"/>
      <c r="I21" s="14" t="s">
        <v>183</v>
      </c>
      <c r="J21" s="15"/>
    </row>
    <row r="22" ht="14.25" customHeight="1">
      <c r="A22" s="7" t="s">
        <v>66</v>
      </c>
      <c r="B22" s="49" t="s">
        <v>1626</v>
      </c>
      <c r="C22" s="9"/>
      <c r="D22" s="9" t="s">
        <v>40</v>
      </c>
      <c r="E22" s="10">
        <v>114.1</v>
      </c>
      <c r="F22" s="12"/>
      <c r="G22" s="12"/>
      <c r="H22" s="13"/>
      <c r="I22" s="14" t="s">
        <v>1608</v>
      </c>
      <c r="J22" s="15"/>
    </row>
    <row r="23" ht="14.25" customHeight="1">
      <c r="A23" s="7" t="s">
        <v>68</v>
      </c>
      <c r="B23" s="49" t="s">
        <v>1627</v>
      </c>
      <c r="C23" s="9"/>
      <c r="D23" s="9" t="s">
        <v>40</v>
      </c>
      <c r="E23" s="10">
        <v>100.9</v>
      </c>
      <c r="F23" s="36"/>
      <c r="G23" s="20"/>
      <c r="H23" s="13"/>
      <c r="I23" s="14" t="s">
        <v>1608</v>
      </c>
      <c r="J23" s="15"/>
    </row>
    <row r="24" ht="14.25" customHeight="1">
      <c r="A24" s="7" t="s">
        <v>70</v>
      </c>
      <c r="B24" s="50" t="s">
        <v>1623</v>
      </c>
      <c r="C24" s="23"/>
      <c r="D24" s="23" t="s">
        <v>12</v>
      </c>
      <c r="E24" s="24">
        <v>103.0</v>
      </c>
      <c r="F24" s="12"/>
      <c r="G24" s="12"/>
      <c r="H24" s="13"/>
      <c r="I24" s="14" t="s">
        <v>1621</v>
      </c>
      <c r="J24" s="15"/>
    </row>
    <row r="25" ht="14.25" customHeight="1">
      <c r="A25" s="7" t="s">
        <v>71</v>
      </c>
      <c r="B25" s="49" t="s">
        <v>1628</v>
      </c>
      <c r="C25" s="9"/>
      <c r="D25" s="9" t="s">
        <v>12</v>
      </c>
      <c r="E25" s="10">
        <v>87.2</v>
      </c>
      <c r="F25" s="12"/>
      <c r="G25" s="12"/>
      <c r="H25" s="13"/>
      <c r="I25" s="14" t="s">
        <v>1608</v>
      </c>
      <c r="J25" s="15"/>
    </row>
    <row r="26" ht="14.25" customHeight="1">
      <c r="A26" s="7" t="s">
        <v>75</v>
      </c>
      <c r="B26" s="49" t="s">
        <v>1619</v>
      </c>
      <c r="C26" s="9"/>
      <c r="D26" s="9" t="s">
        <v>12</v>
      </c>
      <c r="E26" s="10">
        <v>41.1</v>
      </c>
      <c r="F26" s="12"/>
      <c r="G26" s="12"/>
      <c r="H26" s="13"/>
      <c r="I26" s="14" t="s">
        <v>183</v>
      </c>
      <c r="J26" s="15"/>
    </row>
    <row r="27" ht="14.25" customHeight="1">
      <c r="A27" s="7" t="s">
        <v>76</v>
      </c>
      <c r="B27" s="50" t="s">
        <v>675</v>
      </c>
      <c r="C27" s="23"/>
      <c r="D27" s="23" t="s">
        <v>12</v>
      </c>
      <c r="E27" s="24">
        <v>58.8</v>
      </c>
      <c r="F27" s="12"/>
      <c r="G27" s="12"/>
      <c r="H27" s="13"/>
      <c r="I27" s="14" t="s">
        <v>183</v>
      </c>
      <c r="J27" s="15"/>
    </row>
    <row r="28" ht="14.25" customHeight="1">
      <c r="E28" s="27">
        <f>SUM(E3:E27)</f>
        <v>1831.6</v>
      </c>
    </row>
    <row r="29" ht="14.25" customHeight="1"/>
    <row r="30" ht="14.25" customHeight="1"/>
    <row r="31" ht="14.25" customHeight="1"/>
    <row r="32" ht="14.25" customHeight="1">
      <c r="N32" s="17"/>
    </row>
    <row r="33" ht="14.25" customHeight="1">
      <c r="N33" s="17"/>
    </row>
    <row r="34" ht="14.25" customHeight="1">
      <c r="B34" s="28" t="s">
        <v>89</v>
      </c>
      <c r="D34" s="29">
        <v>2.0</v>
      </c>
      <c r="N34" s="17"/>
    </row>
    <row r="35" ht="14.25" customHeight="1">
      <c r="B35" s="28" t="s">
        <v>90</v>
      </c>
      <c r="D35" s="29">
        <v>1.0</v>
      </c>
      <c r="N35" s="17"/>
    </row>
    <row r="36" ht="14.25" customHeight="1">
      <c r="B36" s="28" t="s">
        <v>91</v>
      </c>
      <c r="D36" s="29">
        <v>7.5</v>
      </c>
      <c r="N36" s="17"/>
    </row>
    <row r="37" ht="14.25" customHeight="1">
      <c r="B37" s="28" t="s">
        <v>92</v>
      </c>
      <c r="D37" s="30">
        <f>+D36*D35*D34</f>
        <v>15</v>
      </c>
      <c r="N37" s="17"/>
    </row>
    <row r="38" ht="14.25" customHeight="1">
      <c r="B38" s="28" t="s">
        <v>93</v>
      </c>
      <c r="D38" s="30">
        <f>+D37*3600</f>
        <v>54000</v>
      </c>
      <c r="N38" s="17"/>
    </row>
    <row r="39" ht="14.25" customHeight="1">
      <c r="B39" s="28" t="s">
        <v>4</v>
      </c>
      <c r="D39" s="31">
        <f>E28</f>
        <v>1831.6</v>
      </c>
      <c r="N39" s="17"/>
    </row>
    <row r="40" ht="14.25" customHeight="1">
      <c r="B40" s="28" t="s">
        <v>94</v>
      </c>
      <c r="D40" s="32">
        <f>+D38/D39</f>
        <v>29.48241974</v>
      </c>
      <c r="E40" s="28" t="s">
        <v>95</v>
      </c>
      <c r="F40" s="6">
        <f>D40*0.9</f>
        <v>26.53417777</v>
      </c>
    </row>
    <row r="41" ht="14.25" customHeight="1">
      <c r="B41" s="28"/>
      <c r="D41" s="28"/>
    </row>
    <row r="42" ht="14.25" customHeight="1">
      <c r="B42" s="28" t="s">
        <v>96</v>
      </c>
      <c r="D42" s="28" t="s">
        <v>97</v>
      </c>
    </row>
    <row r="43" ht="14.25" customHeight="1">
      <c r="B43" s="28" t="s">
        <v>98</v>
      </c>
      <c r="D43" s="29">
        <v>105.9</v>
      </c>
    </row>
    <row r="44" ht="14.25" customHeight="1">
      <c r="B44" s="28" t="s">
        <v>99</v>
      </c>
      <c r="D44" s="29">
        <f>D43*D34</f>
        <v>211.8</v>
      </c>
    </row>
    <row r="45" ht="14.25" customHeight="1">
      <c r="B45" s="28" t="s">
        <v>95</v>
      </c>
      <c r="D45" s="33">
        <f>+D38/D44</f>
        <v>254.9575071</v>
      </c>
    </row>
    <row r="46" ht="14.25" customHeight="1">
      <c r="B46" s="28"/>
      <c r="D46" s="28"/>
    </row>
    <row r="47" ht="14.25" customHeight="1">
      <c r="B47" s="28" t="s">
        <v>100</v>
      </c>
      <c r="D47" s="33">
        <f>+D45*0.85</f>
        <v>216.713881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28"/>
  <printOptions/>
  <pageMargins bottom="0.75" footer="0.0" header="0.0" left="0.7" right="0.7" top="0.75"/>
  <pageSetup scale="70" orientation="landscape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901</v>
      </c>
      <c r="C3" s="7"/>
      <c r="D3" s="7"/>
      <c r="E3" s="10">
        <v>9.8</v>
      </c>
      <c r="F3" s="12"/>
      <c r="G3" s="12"/>
      <c r="H3" s="13"/>
      <c r="I3" s="52"/>
      <c r="J3" s="15"/>
      <c r="K3" s="4"/>
    </row>
    <row r="4" ht="14.25" customHeight="1">
      <c r="A4" s="7" t="s">
        <v>16</v>
      </c>
      <c r="B4" s="49" t="s">
        <v>1518</v>
      </c>
      <c r="C4" s="7"/>
      <c r="D4" s="7"/>
      <c r="E4" s="10">
        <v>44.3</v>
      </c>
      <c r="F4" s="12"/>
      <c r="G4" s="12"/>
      <c r="H4" s="13"/>
      <c r="I4" s="52"/>
      <c r="J4" s="15"/>
      <c r="K4" s="4"/>
    </row>
    <row r="5" ht="14.25" customHeight="1">
      <c r="A5" s="7" t="s">
        <v>20</v>
      </c>
      <c r="B5" s="49" t="s">
        <v>904</v>
      </c>
      <c r="C5" s="7"/>
      <c r="D5" s="7"/>
      <c r="E5" s="10">
        <v>72.1</v>
      </c>
      <c r="F5" s="12"/>
      <c r="G5" s="12"/>
      <c r="H5" s="13"/>
      <c r="I5" s="52"/>
      <c r="J5" s="15"/>
      <c r="K5" s="4"/>
    </row>
    <row r="6" ht="14.25" customHeight="1">
      <c r="A6" s="7" t="s">
        <v>24</v>
      </c>
      <c r="B6" s="49" t="s">
        <v>662</v>
      </c>
      <c r="C6" s="7"/>
      <c r="D6" s="7"/>
      <c r="E6" s="10">
        <v>8.5</v>
      </c>
      <c r="F6" s="12"/>
      <c r="G6" s="12"/>
      <c r="H6" s="13"/>
      <c r="I6" s="52"/>
      <c r="J6" s="15"/>
      <c r="K6" s="5"/>
    </row>
    <row r="7" ht="14.25" customHeight="1">
      <c r="A7" s="7" t="s">
        <v>25</v>
      </c>
      <c r="B7" s="49" t="s">
        <v>685</v>
      </c>
      <c r="C7" s="7"/>
      <c r="D7" s="7"/>
      <c r="E7" s="10">
        <v>18.5</v>
      </c>
      <c r="F7" s="12"/>
      <c r="G7" s="12"/>
      <c r="H7" s="13"/>
      <c r="I7" s="52"/>
      <c r="J7" s="15"/>
      <c r="K7" s="5"/>
    </row>
    <row r="8" ht="14.25" customHeight="1">
      <c r="A8" s="7" t="s">
        <v>28</v>
      </c>
      <c r="B8" s="49" t="s">
        <v>1519</v>
      </c>
      <c r="C8" s="7"/>
      <c r="D8" s="7"/>
      <c r="E8" s="10">
        <v>20.9</v>
      </c>
      <c r="F8" s="36"/>
      <c r="G8" s="12"/>
      <c r="H8" s="13"/>
      <c r="I8" s="52"/>
      <c r="J8" s="15"/>
      <c r="K8" s="5"/>
      <c r="P8" s="19"/>
    </row>
    <row r="9" ht="14.25" customHeight="1">
      <c r="A9" s="7" t="s">
        <v>32</v>
      </c>
      <c r="B9" s="49" t="s">
        <v>834</v>
      </c>
      <c r="C9" s="7"/>
      <c r="D9" s="7"/>
      <c r="E9" s="10">
        <v>36.6</v>
      </c>
      <c r="F9" s="36"/>
      <c r="G9" s="12"/>
      <c r="H9" s="13"/>
      <c r="I9" s="52"/>
      <c r="J9" s="15"/>
      <c r="K9" s="5"/>
      <c r="P9" s="19"/>
    </row>
    <row r="10" ht="14.25" customHeight="1">
      <c r="A10" s="7" t="s">
        <v>34</v>
      </c>
      <c r="B10" s="49" t="s">
        <v>835</v>
      </c>
      <c r="C10" s="7"/>
      <c r="D10" s="7"/>
      <c r="E10" s="10">
        <v>84.1</v>
      </c>
      <c r="F10" s="12"/>
      <c r="G10" s="12"/>
      <c r="H10" s="13"/>
      <c r="I10" s="52"/>
      <c r="J10" s="15"/>
      <c r="K10" s="5"/>
      <c r="P10" s="19"/>
    </row>
    <row r="11" ht="14.25" customHeight="1">
      <c r="A11" s="7" t="s">
        <v>36</v>
      </c>
      <c r="B11" s="49" t="s">
        <v>483</v>
      </c>
      <c r="C11" s="7"/>
      <c r="D11" s="7"/>
      <c r="E11" s="10">
        <v>34.4</v>
      </c>
      <c r="F11" s="36"/>
      <c r="G11" s="12"/>
      <c r="H11" s="13"/>
      <c r="I11" s="52"/>
      <c r="J11" s="15"/>
      <c r="K11" s="5"/>
      <c r="P11" s="19"/>
    </row>
    <row r="12" ht="14.25" customHeight="1">
      <c r="A12" s="7" t="s">
        <v>38</v>
      </c>
      <c r="B12" s="49" t="s">
        <v>683</v>
      </c>
      <c r="C12" s="7"/>
      <c r="D12" s="7"/>
      <c r="E12" s="10">
        <v>75.8</v>
      </c>
      <c r="F12" s="36"/>
      <c r="G12" s="12"/>
      <c r="H12" s="13"/>
      <c r="I12" s="52"/>
      <c r="J12" s="15"/>
      <c r="K12" s="5"/>
      <c r="P12" s="19"/>
    </row>
    <row r="13" ht="14.25" customHeight="1">
      <c r="A13" s="7" t="s">
        <v>43</v>
      </c>
      <c r="B13" s="49" t="s">
        <v>1520</v>
      </c>
      <c r="C13" s="7"/>
      <c r="D13" s="7"/>
      <c r="E13" s="10">
        <v>77.7</v>
      </c>
      <c r="F13" s="36"/>
      <c r="G13" s="12"/>
      <c r="H13" s="13"/>
      <c r="I13" s="52"/>
      <c r="J13" s="15"/>
      <c r="P13" s="19"/>
    </row>
    <row r="14" ht="14.25" customHeight="1">
      <c r="A14" s="7" t="s">
        <v>46</v>
      </c>
      <c r="B14" s="49" t="s">
        <v>758</v>
      </c>
      <c r="C14" s="7"/>
      <c r="D14" s="7"/>
      <c r="E14" s="10">
        <v>111.6</v>
      </c>
      <c r="F14" s="36"/>
      <c r="G14" s="20"/>
      <c r="H14" s="13"/>
      <c r="I14" s="52"/>
      <c r="J14" s="15"/>
      <c r="P14" s="19"/>
    </row>
    <row r="15" ht="14.25" customHeight="1">
      <c r="A15" s="7" t="s">
        <v>50</v>
      </c>
      <c r="B15" s="49" t="s">
        <v>675</v>
      </c>
      <c r="C15" s="7"/>
      <c r="D15" s="7"/>
      <c r="E15" s="10">
        <v>78.1</v>
      </c>
      <c r="F15" s="36"/>
      <c r="G15" s="12"/>
      <c r="H15" s="13"/>
      <c r="I15" s="52"/>
      <c r="J15" s="15"/>
    </row>
    <row r="16" ht="14.25" customHeight="1">
      <c r="A16" s="7" t="s">
        <v>52</v>
      </c>
      <c r="B16" s="49" t="s">
        <v>795</v>
      </c>
      <c r="C16" s="7"/>
      <c r="D16" s="7"/>
      <c r="E16" s="10">
        <v>103.7</v>
      </c>
      <c r="F16" s="36"/>
      <c r="G16" s="12"/>
      <c r="H16" s="13"/>
      <c r="I16" s="52"/>
      <c r="J16" s="15"/>
    </row>
    <row r="17" ht="14.25" customHeight="1">
      <c r="A17" s="7" t="s">
        <v>54</v>
      </c>
      <c r="B17" s="49" t="s">
        <v>686</v>
      </c>
      <c r="C17" s="7"/>
      <c r="D17" s="7"/>
      <c r="E17" s="10">
        <v>46.0</v>
      </c>
      <c r="F17" s="36"/>
      <c r="G17" s="20"/>
      <c r="H17" s="13"/>
      <c r="I17" s="52"/>
      <c r="J17" s="15"/>
    </row>
    <row r="18" ht="14.25" customHeight="1">
      <c r="A18" s="7" t="s">
        <v>56</v>
      </c>
      <c r="B18" s="49" t="s">
        <v>909</v>
      </c>
      <c r="C18" s="7"/>
      <c r="D18" s="7"/>
      <c r="E18" s="10">
        <v>28.2</v>
      </c>
      <c r="F18" s="36"/>
      <c r="G18" s="20"/>
      <c r="H18" s="13"/>
      <c r="I18" s="52"/>
      <c r="J18" s="15"/>
    </row>
    <row r="19" ht="14.25" customHeight="1">
      <c r="A19" s="7" t="s">
        <v>57</v>
      </c>
      <c r="B19" s="49" t="s">
        <v>1630</v>
      </c>
      <c r="C19" s="9" t="s">
        <v>915</v>
      </c>
      <c r="D19" s="9" t="s">
        <v>12</v>
      </c>
      <c r="E19" s="10">
        <v>150.3</v>
      </c>
      <c r="F19" s="36"/>
      <c r="G19" s="12"/>
      <c r="H19" s="13"/>
      <c r="I19" s="52"/>
      <c r="J19" s="15"/>
    </row>
    <row r="20" ht="14.25" customHeight="1">
      <c r="A20" s="7" t="s">
        <v>60</v>
      </c>
      <c r="B20" s="34"/>
      <c r="C20" s="7"/>
      <c r="D20" s="7"/>
      <c r="E20" s="35"/>
      <c r="F20" s="36"/>
      <c r="G20" s="12"/>
      <c r="H20" s="13"/>
      <c r="I20" s="52"/>
      <c r="J20" s="15"/>
    </row>
    <row r="21" ht="14.25" customHeight="1">
      <c r="A21" s="7" t="s">
        <v>63</v>
      </c>
      <c r="B21" s="34"/>
      <c r="C21" s="7"/>
      <c r="D21" s="7"/>
      <c r="E21" s="35"/>
      <c r="F21" s="36"/>
      <c r="G21" s="12"/>
      <c r="H21" s="13"/>
      <c r="I21" s="52"/>
      <c r="J21" s="15"/>
    </row>
    <row r="22" ht="14.25" customHeight="1">
      <c r="A22" s="7" t="s">
        <v>66</v>
      </c>
      <c r="B22" s="34"/>
      <c r="C22" s="7"/>
      <c r="D22" s="7"/>
      <c r="E22" s="35"/>
      <c r="F22" s="12"/>
      <c r="G22" s="12"/>
      <c r="H22" s="13"/>
      <c r="I22" s="52"/>
      <c r="J22" s="15"/>
    </row>
    <row r="23" ht="14.25" customHeight="1">
      <c r="A23" s="7" t="s">
        <v>68</v>
      </c>
      <c r="B23" s="34"/>
      <c r="C23" s="7"/>
      <c r="D23" s="7"/>
      <c r="E23" s="35"/>
      <c r="F23" s="36"/>
      <c r="G23" s="20"/>
      <c r="H23" s="13"/>
      <c r="I23" s="52"/>
      <c r="J23" s="15"/>
      <c r="N23" s="17"/>
    </row>
    <row r="24" ht="14.25" customHeight="1">
      <c r="A24" s="7" t="s">
        <v>70</v>
      </c>
      <c r="B24" s="53"/>
      <c r="C24" s="22"/>
      <c r="D24" s="22"/>
      <c r="E24" s="54"/>
      <c r="F24" s="12"/>
      <c r="G24" s="12"/>
      <c r="H24" s="13"/>
      <c r="I24" s="52"/>
      <c r="J24" s="15"/>
      <c r="N24" s="17"/>
    </row>
    <row r="25" ht="14.25" customHeight="1">
      <c r="A25" s="7" t="s">
        <v>71</v>
      </c>
      <c r="B25" s="34"/>
      <c r="C25" s="7"/>
      <c r="D25" s="7"/>
      <c r="E25" s="35"/>
      <c r="F25" s="12"/>
      <c r="G25" s="12"/>
      <c r="H25" s="13"/>
      <c r="I25" s="52"/>
      <c r="J25" s="15"/>
      <c r="N25" s="17"/>
    </row>
    <row r="26" ht="14.25" customHeight="1">
      <c r="A26" s="7" t="s">
        <v>75</v>
      </c>
      <c r="B26" s="34"/>
      <c r="C26" s="7"/>
      <c r="D26" s="7"/>
      <c r="E26" s="35"/>
      <c r="F26" s="12"/>
      <c r="G26" s="12"/>
      <c r="H26" s="13"/>
      <c r="I26" s="52"/>
      <c r="J26" s="15"/>
      <c r="N26" s="17"/>
    </row>
    <row r="27" ht="14.25" customHeight="1">
      <c r="A27" s="7" t="s">
        <v>76</v>
      </c>
      <c r="B27" s="53"/>
      <c r="C27" s="22"/>
      <c r="D27" s="22"/>
      <c r="E27" s="54"/>
      <c r="F27" s="12"/>
      <c r="G27" s="12"/>
      <c r="H27" s="13"/>
      <c r="I27" s="52"/>
      <c r="J27" s="15"/>
      <c r="N27" s="17"/>
    </row>
    <row r="28" ht="14.25" customHeight="1">
      <c r="E28" s="27">
        <f>SUM(E3:E27)</f>
        <v>1000.6</v>
      </c>
      <c r="N28" s="17"/>
    </row>
    <row r="29" ht="14.25" customHeight="1">
      <c r="N29" s="17"/>
    </row>
    <row r="30" ht="14.25" customHeight="1">
      <c r="N30" s="17"/>
    </row>
    <row r="31" ht="14.25" customHeight="1">
      <c r="N31" s="17"/>
    </row>
    <row r="32" ht="14.25" customHeight="1">
      <c r="N32" s="17"/>
    </row>
    <row r="33" ht="14.25" customHeight="1">
      <c r="N33" s="17"/>
    </row>
    <row r="34" ht="14.25" customHeight="1">
      <c r="B34" s="28" t="s">
        <v>89</v>
      </c>
      <c r="D34" s="29">
        <v>3.0</v>
      </c>
      <c r="N34" s="17"/>
    </row>
    <row r="35" ht="14.25" customHeight="1">
      <c r="B35" s="28" t="s">
        <v>90</v>
      </c>
      <c r="D35" s="29">
        <v>1.0</v>
      </c>
      <c r="N35" s="17"/>
    </row>
    <row r="36" ht="14.25" customHeight="1">
      <c r="B36" s="28" t="s">
        <v>91</v>
      </c>
      <c r="D36" s="29">
        <v>7.5</v>
      </c>
      <c r="N36" s="17"/>
    </row>
    <row r="37" ht="14.25" customHeight="1">
      <c r="B37" s="28" t="s">
        <v>92</v>
      </c>
      <c r="D37" s="30">
        <f>+D36*D35*D34</f>
        <v>22.5</v>
      </c>
      <c r="N37" s="17"/>
    </row>
    <row r="38" ht="14.25" customHeight="1">
      <c r="B38" s="28" t="s">
        <v>93</v>
      </c>
      <c r="D38" s="30">
        <f>+D37*3600</f>
        <v>81000</v>
      </c>
      <c r="N38" s="17"/>
    </row>
    <row r="39" ht="14.25" customHeight="1">
      <c r="B39" s="28" t="s">
        <v>4</v>
      </c>
      <c r="D39" s="31">
        <f>E28</f>
        <v>1000.6</v>
      </c>
      <c r="N39" s="17"/>
    </row>
    <row r="40" ht="14.25" customHeight="1">
      <c r="B40" s="28" t="s">
        <v>94</v>
      </c>
      <c r="D40" s="32">
        <f>+D38/D39</f>
        <v>80.95142914</v>
      </c>
      <c r="E40" s="28" t="s">
        <v>95</v>
      </c>
      <c r="F40" s="6">
        <f>D40*0.9</f>
        <v>72.85628623</v>
      </c>
    </row>
    <row r="41" ht="14.25" customHeight="1">
      <c r="B41" s="28"/>
      <c r="D41" s="28"/>
    </row>
    <row r="42" ht="14.25" customHeight="1">
      <c r="B42" s="28" t="s">
        <v>96</v>
      </c>
      <c r="D42" s="28" t="s">
        <v>97</v>
      </c>
    </row>
    <row r="43" ht="14.25" customHeight="1">
      <c r="B43" s="28" t="s">
        <v>98</v>
      </c>
      <c r="D43" s="29">
        <v>105.9</v>
      </c>
    </row>
    <row r="44" ht="14.25" customHeight="1">
      <c r="B44" s="28" t="s">
        <v>99</v>
      </c>
      <c r="D44" s="29">
        <f>D43*D34</f>
        <v>317.7</v>
      </c>
    </row>
    <row r="45" ht="14.25" customHeight="1">
      <c r="B45" s="28" t="s">
        <v>95</v>
      </c>
      <c r="D45" s="33">
        <f>+D38/D44</f>
        <v>254.9575071</v>
      </c>
    </row>
    <row r="46" ht="14.25" customHeight="1">
      <c r="B46" s="28"/>
      <c r="D46" s="28"/>
    </row>
    <row r="47" ht="14.25" customHeight="1">
      <c r="B47" s="28" t="s">
        <v>100</v>
      </c>
      <c r="D47" s="33">
        <f>+D45*0.85</f>
        <v>216.713881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28"/>
  <printOptions/>
  <pageMargins bottom="0.75" footer="0.0" header="0.0" left="0.7" right="0.7" top="0.75"/>
  <pageSetup scale="70" orientation="landscape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1368</v>
      </c>
      <c r="C3" s="9" t="s">
        <v>103</v>
      </c>
      <c r="D3" s="9" t="s">
        <v>104</v>
      </c>
      <c r="E3" s="10">
        <v>18.666</v>
      </c>
      <c r="F3" s="324" t="s">
        <v>1369</v>
      </c>
      <c r="G3" s="324" t="s">
        <v>107</v>
      </c>
      <c r="H3" s="7"/>
      <c r="I3" s="325" t="s">
        <v>1369</v>
      </c>
      <c r="J3" s="15"/>
      <c r="K3" s="4"/>
    </row>
    <row r="4" ht="14.25" customHeight="1">
      <c r="A4" s="7" t="s">
        <v>16</v>
      </c>
      <c r="B4" s="49" t="s">
        <v>1374</v>
      </c>
      <c r="C4" s="9" t="s">
        <v>24</v>
      </c>
      <c r="D4" s="9" t="s">
        <v>104</v>
      </c>
      <c r="E4" s="10">
        <v>76.494</v>
      </c>
      <c r="F4" s="324" t="s">
        <v>1369</v>
      </c>
      <c r="G4" s="324" t="s">
        <v>107</v>
      </c>
      <c r="H4" s="7"/>
      <c r="I4" s="325" t="s">
        <v>1369</v>
      </c>
      <c r="J4" s="15"/>
      <c r="K4" s="4"/>
    </row>
    <row r="5" ht="14.25" customHeight="1">
      <c r="A5" s="7" t="s">
        <v>20</v>
      </c>
      <c r="B5" s="49" t="s">
        <v>1376</v>
      </c>
      <c r="C5" s="9" t="s">
        <v>1409</v>
      </c>
      <c r="D5" s="9" t="s">
        <v>104</v>
      </c>
      <c r="E5" s="10">
        <v>76.494</v>
      </c>
      <c r="F5" s="18" t="s">
        <v>1369</v>
      </c>
      <c r="G5" s="324" t="s">
        <v>107</v>
      </c>
      <c r="H5" s="7"/>
      <c r="I5" s="325" t="s">
        <v>1369</v>
      </c>
      <c r="J5" s="15"/>
      <c r="K5" s="4"/>
    </row>
    <row r="6" ht="14.25" customHeight="1">
      <c r="A6" s="7" t="s">
        <v>24</v>
      </c>
      <c r="B6" s="49" t="s">
        <v>1410</v>
      </c>
      <c r="C6" s="9" t="s">
        <v>1411</v>
      </c>
      <c r="D6" s="9" t="s">
        <v>114</v>
      </c>
      <c r="E6" s="10">
        <v>117.608</v>
      </c>
      <c r="F6" s="18" t="s">
        <v>1372</v>
      </c>
      <c r="G6" s="324" t="s">
        <v>109</v>
      </c>
      <c r="H6" s="7"/>
      <c r="I6" s="325" t="s">
        <v>1372</v>
      </c>
      <c r="J6" s="15"/>
      <c r="K6" s="5"/>
    </row>
    <row r="7" ht="14.25" customHeight="1">
      <c r="A7" s="7" t="s">
        <v>25</v>
      </c>
      <c r="B7" s="49" t="s">
        <v>1408</v>
      </c>
      <c r="C7" s="9" t="s">
        <v>32</v>
      </c>
      <c r="D7" s="9" t="s">
        <v>104</v>
      </c>
      <c r="E7" s="10">
        <v>65.27</v>
      </c>
      <c r="F7" s="324" t="s">
        <v>1372</v>
      </c>
      <c r="G7" s="324" t="s">
        <v>109</v>
      </c>
      <c r="H7" s="7"/>
      <c r="I7" s="325" t="s">
        <v>1372</v>
      </c>
      <c r="J7" s="15"/>
      <c r="K7" s="5"/>
    </row>
    <row r="8" ht="14.25" customHeight="1">
      <c r="A8" s="7" t="s">
        <v>28</v>
      </c>
      <c r="B8" s="49" t="s">
        <v>1381</v>
      </c>
      <c r="C8" s="9" t="s">
        <v>103</v>
      </c>
      <c r="D8" s="9" t="s">
        <v>114</v>
      </c>
      <c r="E8" s="10">
        <v>33.184</v>
      </c>
      <c r="F8" s="18" t="s">
        <v>1372</v>
      </c>
      <c r="G8" s="324" t="s">
        <v>109</v>
      </c>
      <c r="H8" s="7"/>
      <c r="I8" s="325" t="s">
        <v>1372</v>
      </c>
      <c r="J8" s="15"/>
      <c r="K8" s="5"/>
      <c r="P8" s="19"/>
    </row>
    <row r="9" ht="14.25" customHeight="1">
      <c r="A9" s="7" t="s">
        <v>32</v>
      </c>
      <c r="B9" s="49" t="s">
        <v>1412</v>
      </c>
      <c r="C9" s="9" t="s">
        <v>38</v>
      </c>
      <c r="D9" s="9" t="s">
        <v>114</v>
      </c>
      <c r="E9" s="10">
        <v>214.72</v>
      </c>
      <c r="F9" s="18" t="s">
        <v>1372</v>
      </c>
      <c r="G9" s="324" t="s">
        <v>109</v>
      </c>
      <c r="H9" s="7"/>
      <c r="I9" s="325" t="s">
        <v>1372</v>
      </c>
      <c r="J9" s="15"/>
      <c r="K9" s="5"/>
      <c r="P9" s="19"/>
    </row>
    <row r="10" ht="14.25" customHeight="1">
      <c r="A10" s="7" t="s">
        <v>34</v>
      </c>
      <c r="B10" s="49" t="s">
        <v>1383</v>
      </c>
      <c r="C10" s="9" t="s">
        <v>46</v>
      </c>
      <c r="D10" s="9" t="s">
        <v>114</v>
      </c>
      <c r="E10" s="10">
        <v>125.416</v>
      </c>
      <c r="F10" s="18" t="s">
        <v>1372</v>
      </c>
      <c r="G10" s="324" t="s">
        <v>109</v>
      </c>
      <c r="H10" s="7"/>
      <c r="I10" s="325" t="s">
        <v>1372</v>
      </c>
      <c r="J10" s="15"/>
      <c r="K10" s="5"/>
      <c r="P10" s="19"/>
    </row>
    <row r="11" ht="14.25" customHeight="1">
      <c r="A11" s="7" t="s">
        <v>36</v>
      </c>
      <c r="B11" s="49" t="s">
        <v>1413</v>
      </c>
      <c r="C11" s="9" t="s">
        <v>50</v>
      </c>
      <c r="D11" s="9" t="s">
        <v>952</v>
      </c>
      <c r="E11" s="10">
        <v>26.352</v>
      </c>
      <c r="F11" s="18" t="s">
        <v>1406</v>
      </c>
      <c r="G11" s="326" t="s">
        <v>113</v>
      </c>
      <c r="H11" s="7"/>
      <c r="I11" s="325" t="s">
        <v>1406</v>
      </c>
      <c r="J11" s="15"/>
      <c r="K11" s="5"/>
      <c r="P11" s="19"/>
    </row>
    <row r="12" ht="14.25" customHeight="1">
      <c r="A12" s="7" t="s">
        <v>38</v>
      </c>
      <c r="B12" s="34"/>
      <c r="C12" s="7"/>
      <c r="D12" s="7"/>
      <c r="E12" s="35"/>
      <c r="F12" s="36"/>
      <c r="G12" s="327"/>
      <c r="H12" s="7"/>
      <c r="I12" s="328"/>
      <c r="J12" s="15"/>
      <c r="K12" s="5"/>
      <c r="P12" s="19"/>
    </row>
    <row r="13" ht="14.25" customHeight="1">
      <c r="A13" s="7" t="s">
        <v>43</v>
      </c>
      <c r="B13" s="34"/>
      <c r="C13" s="7"/>
      <c r="D13" s="7"/>
      <c r="E13" s="35"/>
      <c r="F13" s="36"/>
      <c r="G13" s="327"/>
      <c r="H13" s="7"/>
      <c r="I13" s="328"/>
      <c r="J13" s="15"/>
      <c r="P13" s="19"/>
    </row>
    <row r="14" ht="14.25" customHeight="1">
      <c r="A14" s="7" t="s">
        <v>46</v>
      </c>
      <c r="B14" s="34"/>
      <c r="C14" s="7"/>
      <c r="D14" s="7"/>
      <c r="E14" s="35"/>
      <c r="F14" s="36"/>
      <c r="G14" s="327"/>
      <c r="H14" s="7"/>
      <c r="I14" s="328"/>
      <c r="J14" s="15"/>
      <c r="P14" s="19"/>
    </row>
    <row r="15" ht="14.25" customHeight="1">
      <c r="A15" s="7" t="s">
        <v>50</v>
      </c>
      <c r="B15" s="34"/>
      <c r="C15" s="7"/>
      <c r="D15" s="7"/>
      <c r="E15" s="35"/>
      <c r="F15" s="36"/>
      <c r="G15" s="327"/>
      <c r="H15" s="7"/>
      <c r="I15" s="328"/>
      <c r="J15" s="15"/>
    </row>
    <row r="16" ht="14.25" customHeight="1">
      <c r="A16" s="7" t="s">
        <v>52</v>
      </c>
      <c r="B16" s="34"/>
      <c r="C16" s="7"/>
      <c r="D16" s="7"/>
      <c r="E16" s="35"/>
      <c r="F16" s="36"/>
      <c r="G16" s="327"/>
      <c r="H16" s="7"/>
      <c r="I16" s="328"/>
      <c r="J16" s="15"/>
    </row>
    <row r="17" ht="14.25" customHeight="1">
      <c r="A17" s="7" t="s">
        <v>54</v>
      </c>
      <c r="B17" s="34"/>
      <c r="C17" s="7"/>
      <c r="D17" s="7"/>
      <c r="E17" s="35"/>
      <c r="F17" s="36"/>
      <c r="G17" s="329"/>
      <c r="H17" s="7"/>
      <c r="I17" s="328"/>
      <c r="J17" s="15"/>
    </row>
    <row r="18" ht="14.25" customHeight="1">
      <c r="A18" s="7" t="s">
        <v>56</v>
      </c>
      <c r="B18" s="34"/>
      <c r="C18" s="7"/>
      <c r="D18" s="7"/>
      <c r="E18" s="35"/>
      <c r="F18" s="36"/>
      <c r="G18" s="329"/>
      <c r="H18" s="7"/>
      <c r="I18" s="328"/>
      <c r="J18" s="15"/>
      <c r="N18" s="17"/>
    </row>
    <row r="19" ht="14.25" customHeight="1">
      <c r="A19" s="7" t="s">
        <v>57</v>
      </c>
      <c r="B19" s="34"/>
      <c r="C19" s="7"/>
      <c r="D19" s="7"/>
      <c r="E19" s="35"/>
      <c r="F19" s="36"/>
      <c r="G19" s="327"/>
      <c r="H19" s="7"/>
      <c r="I19" s="328"/>
      <c r="J19" s="15"/>
      <c r="N19" s="17"/>
    </row>
    <row r="20" ht="14.25" customHeight="1">
      <c r="A20" s="7" t="s">
        <v>60</v>
      </c>
      <c r="B20" s="34"/>
      <c r="C20" s="7"/>
      <c r="D20" s="7"/>
      <c r="E20" s="35"/>
      <c r="F20" s="36"/>
      <c r="G20" s="327"/>
      <c r="H20" s="7"/>
      <c r="I20" s="328"/>
      <c r="J20" s="15"/>
      <c r="N20" s="17"/>
    </row>
    <row r="21" ht="14.25" customHeight="1">
      <c r="A21" s="7" t="s">
        <v>63</v>
      </c>
      <c r="B21" s="34"/>
      <c r="C21" s="7"/>
      <c r="D21" s="7"/>
      <c r="E21" s="35"/>
      <c r="F21" s="36"/>
      <c r="G21" s="327"/>
      <c r="H21" s="7"/>
      <c r="I21" s="328"/>
      <c r="J21" s="15"/>
      <c r="N21" s="17"/>
    </row>
    <row r="22" ht="14.25" customHeight="1">
      <c r="A22" s="7" t="s">
        <v>66</v>
      </c>
      <c r="B22" s="34"/>
      <c r="C22" s="7"/>
      <c r="D22" s="7"/>
      <c r="E22" s="35"/>
      <c r="F22" s="327"/>
      <c r="G22" s="327"/>
      <c r="H22" s="7"/>
      <c r="I22" s="328"/>
      <c r="J22" s="15"/>
      <c r="N22" s="17"/>
    </row>
    <row r="23" ht="14.25" customHeight="1">
      <c r="A23" s="7" t="s">
        <v>68</v>
      </c>
      <c r="B23" s="34"/>
      <c r="C23" s="7"/>
      <c r="D23" s="7"/>
      <c r="E23" s="35"/>
      <c r="F23" s="36"/>
      <c r="G23" s="329"/>
      <c r="H23" s="7"/>
      <c r="I23" s="328"/>
      <c r="J23" s="15"/>
      <c r="N23" s="17"/>
    </row>
    <row r="24" ht="14.25" customHeight="1">
      <c r="A24" s="7" t="s">
        <v>70</v>
      </c>
      <c r="B24" s="34"/>
      <c r="C24" s="7"/>
      <c r="D24" s="7"/>
      <c r="E24" s="35"/>
      <c r="F24" s="327"/>
      <c r="G24" s="327"/>
      <c r="H24" s="7"/>
      <c r="I24" s="328"/>
      <c r="J24" s="15"/>
      <c r="N24" s="17"/>
    </row>
    <row r="25" ht="14.25" customHeight="1">
      <c r="A25" s="7" t="s">
        <v>71</v>
      </c>
      <c r="B25" s="34"/>
      <c r="C25" s="7"/>
      <c r="D25" s="7"/>
      <c r="E25" s="35"/>
      <c r="F25" s="327"/>
      <c r="G25" s="327"/>
      <c r="H25" s="7"/>
      <c r="I25" s="328"/>
      <c r="J25" s="15"/>
      <c r="N25" s="17"/>
    </row>
    <row r="26" ht="14.25" customHeight="1">
      <c r="A26" s="7" t="s">
        <v>75</v>
      </c>
      <c r="B26" s="34"/>
      <c r="C26" s="7"/>
      <c r="D26" s="7"/>
      <c r="E26" s="35"/>
      <c r="F26" s="327"/>
      <c r="G26" s="327"/>
      <c r="H26" s="7"/>
      <c r="I26" s="328"/>
      <c r="J26" s="15"/>
      <c r="N26" s="17"/>
    </row>
    <row r="27" ht="14.25" customHeight="1">
      <c r="A27" s="7" t="s">
        <v>76</v>
      </c>
      <c r="B27" s="34"/>
      <c r="C27" s="7"/>
      <c r="D27" s="7"/>
      <c r="E27" s="35"/>
      <c r="F27" s="327"/>
      <c r="G27" s="327"/>
      <c r="H27" s="7"/>
      <c r="I27" s="328"/>
      <c r="J27" s="15"/>
      <c r="N27" s="17"/>
    </row>
    <row r="28" ht="14.25" customHeight="1">
      <c r="E28" s="330">
        <f>SUM(E3:E27)</f>
        <v>754.204</v>
      </c>
      <c r="N28" s="17"/>
    </row>
    <row r="29" ht="14.25" customHeight="1">
      <c r="N29" s="17"/>
    </row>
    <row r="30" ht="14.25" customHeight="1">
      <c r="N30" s="17"/>
    </row>
    <row r="31" ht="14.25" customHeight="1">
      <c r="N31" s="17"/>
    </row>
    <row r="32" ht="14.25" customHeight="1">
      <c r="N32" s="17"/>
    </row>
    <row r="33" ht="14.25" customHeight="1">
      <c r="N33" s="17"/>
    </row>
    <row r="34" ht="14.25" customHeight="1">
      <c r="B34" s="28" t="s">
        <v>89</v>
      </c>
      <c r="D34" s="29">
        <v>4.0</v>
      </c>
      <c r="N34" s="17"/>
    </row>
    <row r="35" ht="14.25" customHeight="1">
      <c r="B35" s="28" t="s">
        <v>90</v>
      </c>
      <c r="D35" s="29">
        <v>1.0</v>
      </c>
      <c r="N35" s="17"/>
    </row>
    <row r="36" ht="14.25" customHeight="1">
      <c r="B36" s="28" t="s">
        <v>91</v>
      </c>
      <c r="D36" s="29">
        <v>7.0</v>
      </c>
      <c r="N36" s="17"/>
    </row>
    <row r="37" ht="14.25" customHeight="1">
      <c r="B37" s="28" t="s">
        <v>92</v>
      </c>
      <c r="D37" s="30">
        <f>+D36*D35*D34</f>
        <v>28</v>
      </c>
      <c r="N37" s="17"/>
    </row>
    <row r="38" ht="14.25" customHeight="1">
      <c r="B38" s="28" t="s">
        <v>93</v>
      </c>
      <c r="D38" s="30">
        <f>+D37*3600</f>
        <v>100800</v>
      </c>
      <c r="N38" s="17"/>
    </row>
    <row r="39" ht="14.25" customHeight="1">
      <c r="B39" s="28" t="s">
        <v>4</v>
      </c>
      <c r="D39" s="31">
        <f>E28</f>
        <v>754.204</v>
      </c>
      <c r="N39" s="17"/>
    </row>
    <row r="40" ht="14.25" customHeight="1">
      <c r="B40" s="28" t="s">
        <v>94</v>
      </c>
      <c r="D40" s="32">
        <f>+D38/D39</f>
        <v>133.6508425</v>
      </c>
      <c r="E40" s="28" t="s">
        <v>95</v>
      </c>
      <c r="F40" s="6">
        <f>D40*0.9</f>
        <v>120.2857582</v>
      </c>
    </row>
    <row r="41" ht="14.25" customHeight="1">
      <c r="B41" s="28"/>
      <c r="D41" s="28"/>
    </row>
    <row r="42" ht="14.25" customHeight="1">
      <c r="B42" s="28" t="s">
        <v>96</v>
      </c>
      <c r="D42" s="29" t="s">
        <v>109</v>
      </c>
    </row>
    <row r="43" ht="14.25" customHeight="1">
      <c r="B43" s="28" t="s">
        <v>98</v>
      </c>
      <c r="D43" s="29">
        <v>214.7</v>
      </c>
    </row>
    <row r="44" ht="14.25" customHeight="1">
      <c r="B44" s="28" t="s">
        <v>99</v>
      </c>
      <c r="D44" s="29">
        <f>D43*D34</f>
        <v>858.8</v>
      </c>
    </row>
    <row r="45" ht="14.25" customHeight="1">
      <c r="B45" s="28" t="s">
        <v>95</v>
      </c>
      <c r="D45" s="33">
        <f>+D38/D44</f>
        <v>117.3730787</v>
      </c>
    </row>
    <row r="46" ht="14.25" customHeight="1">
      <c r="B46" s="28"/>
      <c r="D46" s="28"/>
    </row>
    <row r="47" ht="14.25" customHeight="1">
      <c r="B47" s="28" t="s">
        <v>100</v>
      </c>
      <c r="D47" s="33">
        <f>+D45*0.85</f>
        <v>99.76711691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28"/>
  <printOptions/>
  <pageMargins bottom="0.75" footer="0.0" header="0.0" left="0.7" right="0.7" top="0.75"/>
  <pageSetup scale="70" orientation="landscape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1368</v>
      </c>
      <c r="C3" s="9" t="s">
        <v>103</v>
      </c>
      <c r="D3" s="9" t="s">
        <v>104</v>
      </c>
      <c r="E3" s="10">
        <v>18.666</v>
      </c>
      <c r="F3" s="12"/>
      <c r="G3" s="12"/>
      <c r="H3" s="13"/>
      <c r="I3" s="14" t="s">
        <v>1369</v>
      </c>
      <c r="J3" s="15"/>
      <c r="K3" s="4"/>
    </row>
    <row r="4" ht="14.25" customHeight="1">
      <c r="A4" s="7" t="s">
        <v>16</v>
      </c>
      <c r="B4" s="49" t="s">
        <v>1374</v>
      </c>
      <c r="C4" s="9" t="s">
        <v>24</v>
      </c>
      <c r="D4" s="9" t="s">
        <v>104</v>
      </c>
      <c r="E4" s="10">
        <v>76.494</v>
      </c>
      <c r="F4" s="12"/>
      <c r="G4" s="12"/>
      <c r="H4" s="13"/>
      <c r="I4" s="14" t="s">
        <v>1369</v>
      </c>
      <c r="J4" s="15"/>
      <c r="K4" s="4"/>
    </row>
    <row r="5" ht="14.25" customHeight="1">
      <c r="A5" s="7" t="s">
        <v>20</v>
      </c>
      <c r="B5" s="49" t="s">
        <v>1376</v>
      </c>
      <c r="C5" s="9" t="s">
        <v>1409</v>
      </c>
      <c r="D5" s="9" t="s">
        <v>104</v>
      </c>
      <c r="E5" s="10">
        <v>76.494</v>
      </c>
      <c r="F5" s="36"/>
      <c r="G5" s="12"/>
      <c r="H5" s="13"/>
      <c r="I5" s="14" t="s">
        <v>1369</v>
      </c>
      <c r="J5" s="15"/>
      <c r="K5" s="4"/>
    </row>
    <row r="6" ht="14.25" customHeight="1">
      <c r="A6" s="7" t="s">
        <v>24</v>
      </c>
      <c r="B6" s="49" t="s">
        <v>1410</v>
      </c>
      <c r="C6" s="9" t="s">
        <v>1411</v>
      </c>
      <c r="D6" s="9" t="s">
        <v>114</v>
      </c>
      <c r="E6" s="10">
        <v>117.608</v>
      </c>
      <c r="F6" s="36"/>
      <c r="G6" s="12"/>
      <c r="H6" s="13"/>
      <c r="I6" s="14" t="s">
        <v>1372</v>
      </c>
      <c r="J6" s="15"/>
      <c r="K6" s="5"/>
    </row>
    <row r="7" ht="14.25" customHeight="1">
      <c r="A7" s="7" t="s">
        <v>25</v>
      </c>
      <c r="B7" s="49" t="s">
        <v>1408</v>
      </c>
      <c r="C7" s="9" t="s">
        <v>32</v>
      </c>
      <c r="D7" s="9" t="s">
        <v>104</v>
      </c>
      <c r="E7" s="10">
        <v>65.27</v>
      </c>
      <c r="F7" s="12"/>
      <c r="G7" s="12"/>
      <c r="H7" s="13"/>
      <c r="I7" s="14" t="s">
        <v>1372</v>
      </c>
      <c r="J7" s="15"/>
      <c r="K7" s="5"/>
    </row>
    <row r="8" ht="14.25" customHeight="1">
      <c r="A8" s="7" t="s">
        <v>28</v>
      </c>
      <c r="B8" s="49" t="s">
        <v>1381</v>
      </c>
      <c r="C8" s="9" t="s">
        <v>103</v>
      </c>
      <c r="D8" s="9" t="s">
        <v>114</v>
      </c>
      <c r="E8" s="10">
        <v>33.184</v>
      </c>
      <c r="F8" s="36"/>
      <c r="G8" s="12"/>
      <c r="H8" s="13"/>
      <c r="I8" s="14" t="s">
        <v>1372</v>
      </c>
      <c r="J8" s="15"/>
      <c r="K8" s="5"/>
      <c r="P8" s="19"/>
    </row>
    <row r="9" ht="14.25" customHeight="1">
      <c r="A9" s="7" t="s">
        <v>32</v>
      </c>
      <c r="B9" s="49" t="s">
        <v>1412</v>
      </c>
      <c r="C9" s="9" t="s">
        <v>38</v>
      </c>
      <c r="D9" s="9" t="s">
        <v>114</v>
      </c>
      <c r="E9" s="10">
        <v>214.72</v>
      </c>
      <c r="F9" s="36"/>
      <c r="G9" s="12"/>
      <c r="H9" s="13"/>
      <c r="I9" s="14" t="s">
        <v>1372</v>
      </c>
      <c r="J9" s="15"/>
      <c r="K9" s="5"/>
      <c r="P9" s="19"/>
    </row>
    <row r="10" ht="14.25" customHeight="1">
      <c r="A10" s="7" t="s">
        <v>34</v>
      </c>
      <c r="B10" s="49" t="s">
        <v>1383</v>
      </c>
      <c r="C10" s="9" t="s">
        <v>46</v>
      </c>
      <c r="D10" s="9" t="s">
        <v>114</v>
      </c>
      <c r="E10" s="10">
        <v>125.416</v>
      </c>
      <c r="F10" s="36"/>
      <c r="G10" s="12"/>
      <c r="H10" s="13"/>
      <c r="I10" s="14" t="s">
        <v>1372</v>
      </c>
      <c r="J10" s="15"/>
      <c r="K10" s="5"/>
      <c r="P10" s="19"/>
    </row>
    <row r="11" ht="14.25" customHeight="1">
      <c r="A11" s="7" t="s">
        <v>36</v>
      </c>
      <c r="B11" s="49" t="s">
        <v>1413</v>
      </c>
      <c r="C11" s="9" t="s">
        <v>50</v>
      </c>
      <c r="D11" s="9" t="s">
        <v>952</v>
      </c>
      <c r="E11" s="10">
        <v>26.352</v>
      </c>
      <c r="F11" s="36"/>
      <c r="G11" s="20"/>
      <c r="H11" s="13"/>
      <c r="I11" s="14" t="s">
        <v>1406</v>
      </c>
      <c r="J11" s="15"/>
      <c r="K11" s="5"/>
      <c r="P11" s="19"/>
    </row>
    <row r="12" ht="14.25" customHeight="1">
      <c r="A12" s="7" t="s">
        <v>38</v>
      </c>
      <c r="B12" s="49" t="s">
        <v>1513</v>
      </c>
      <c r="C12" s="7"/>
      <c r="D12" s="9" t="s">
        <v>12</v>
      </c>
      <c r="E12" s="10">
        <v>52.9</v>
      </c>
      <c r="F12" s="36"/>
      <c r="G12" s="12"/>
      <c r="H12" s="13"/>
      <c r="I12" s="14" t="s">
        <v>915</v>
      </c>
      <c r="J12" s="15"/>
      <c r="K12" s="5"/>
      <c r="P12" s="19"/>
    </row>
    <row r="13" ht="14.25" customHeight="1">
      <c r="A13" s="7" t="s">
        <v>43</v>
      </c>
      <c r="B13" s="49" t="s">
        <v>865</v>
      </c>
      <c r="C13" s="7"/>
      <c r="D13" s="9" t="s">
        <v>37</v>
      </c>
      <c r="E13" s="10">
        <v>55.6</v>
      </c>
      <c r="F13" s="36"/>
      <c r="G13" s="12"/>
      <c r="H13" s="13"/>
      <c r="I13" s="14" t="s">
        <v>915</v>
      </c>
      <c r="J13" s="15"/>
      <c r="P13" s="19"/>
    </row>
    <row r="14" ht="14.25" customHeight="1">
      <c r="A14" s="7" t="s">
        <v>46</v>
      </c>
      <c r="B14" s="49" t="s">
        <v>1631</v>
      </c>
      <c r="C14" s="7"/>
      <c r="D14" s="9" t="s">
        <v>12</v>
      </c>
      <c r="E14" s="10">
        <v>225.1</v>
      </c>
      <c r="F14" s="36"/>
      <c r="G14" s="12"/>
      <c r="H14" s="13"/>
      <c r="I14" s="14" t="s">
        <v>947</v>
      </c>
      <c r="J14" s="15"/>
      <c r="P14" s="19"/>
    </row>
    <row r="15" ht="14.25" customHeight="1">
      <c r="A15" s="7" t="s">
        <v>50</v>
      </c>
      <c r="B15" s="236" t="s">
        <v>1264</v>
      </c>
      <c r="C15" s="65"/>
      <c r="D15" s="237" t="s">
        <v>104</v>
      </c>
      <c r="E15" s="331">
        <v>17.3</v>
      </c>
      <c r="F15" s="36"/>
      <c r="G15" s="12"/>
      <c r="H15" s="13"/>
      <c r="I15" s="52"/>
      <c r="J15" s="15"/>
    </row>
    <row r="16" ht="14.25" customHeight="1">
      <c r="A16" s="7" t="s">
        <v>52</v>
      </c>
      <c r="B16" s="49"/>
      <c r="C16" s="7"/>
      <c r="D16" s="9"/>
      <c r="E16" s="10"/>
      <c r="F16" s="36"/>
      <c r="G16" s="12"/>
      <c r="H16" s="13"/>
      <c r="I16" s="52"/>
      <c r="J16" s="15"/>
    </row>
    <row r="17" ht="14.25" customHeight="1">
      <c r="A17" s="7" t="s">
        <v>54</v>
      </c>
      <c r="B17" s="34"/>
      <c r="C17" s="7"/>
      <c r="D17" s="7"/>
      <c r="E17" s="35"/>
      <c r="F17" s="36"/>
      <c r="G17" s="20"/>
      <c r="H17" s="13"/>
      <c r="I17" s="52"/>
      <c r="J17" s="15"/>
    </row>
    <row r="18" ht="14.25" customHeight="1">
      <c r="A18" s="7" t="s">
        <v>56</v>
      </c>
      <c r="B18" s="34"/>
      <c r="C18" s="7"/>
      <c r="D18" s="7"/>
      <c r="E18" s="35"/>
      <c r="F18" s="36"/>
      <c r="G18" s="20"/>
      <c r="H18" s="13"/>
      <c r="I18" s="52"/>
      <c r="J18" s="15"/>
    </row>
    <row r="19" ht="14.25" customHeight="1">
      <c r="A19" s="7" t="s">
        <v>57</v>
      </c>
      <c r="B19" s="34"/>
      <c r="C19" s="7"/>
      <c r="D19" s="7"/>
      <c r="E19" s="35"/>
      <c r="F19" s="36"/>
      <c r="G19" s="12"/>
      <c r="H19" s="13"/>
      <c r="I19" s="52"/>
      <c r="J19" s="15"/>
    </row>
    <row r="20" ht="14.25" customHeight="1">
      <c r="A20" s="7" t="s">
        <v>60</v>
      </c>
      <c r="B20" s="34"/>
      <c r="C20" s="7"/>
      <c r="D20" s="7"/>
      <c r="E20" s="35"/>
      <c r="F20" s="36"/>
      <c r="G20" s="12"/>
      <c r="H20" s="13"/>
      <c r="I20" s="52"/>
      <c r="J20" s="15"/>
    </row>
    <row r="21" ht="14.25" customHeight="1">
      <c r="A21" s="7" t="s">
        <v>63</v>
      </c>
      <c r="B21" s="34"/>
      <c r="C21" s="7"/>
      <c r="D21" s="7"/>
      <c r="E21" s="35"/>
      <c r="F21" s="36"/>
      <c r="G21" s="12"/>
      <c r="H21" s="13"/>
      <c r="I21" s="52"/>
      <c r="J21" s="15"/>
    </row>
    <row r="22" ht="14.25" customHeight="1">
      <c r="A22" s="7" t="s">
        <v>66</v>
      </c>
      <c r="B22" s="34"/>
      <c r="C22" s="7"/>
      <c r="D22" s="7"/>
      <c r="E22" s="35"/>
      <c r="F22" s="12"/>
      <c r="G22" s="12"/>
      <c r="H22" s="13"/>
      <c r="I22" s="52"/>
      <c r="J22" s="15"/>
    </row>
    <row r="23" ht="14.25" customHeight="1">
      <c r="A23" s="7" t="s">
        <v>68</v>
      </c>
      <c r="B23" s="34"/>
      <c r="C23" s="7"/>
      <c r="D23" s="7"/>
      <c r="E23" s="35"/>
      <c r="F23" s="36"/>
      <c r="G23" s="20"/>
      <c r="H23" s="13"/>
      <c r="I23" s="52"/>
      <c r="J23" s="15"/>
      <c r="N23" s="17"/>
    </row>
    <row r="24" ht="14.25" customHeight="1">
      <c r="A24" s="7" t="s">
        <v>70</v>
      </c>
      <c r="B24" s="53"/>
      <c r="C24" s="22"/>
      <c r="D24" s="22"/>
      <c r="E24" s="54"/>
      <c r="F24" s="12"/>
      <c r="G24" s="12"/>
      <c r="H24" s="13"/>
      <c r="I24" s="52"/>
      <c r="J24" s="15"/>
      <c r="N24" s="17"/>
    </row>
    <row r="25" ht="14.25" customHeight="1">
      <c r="A25" s="7" t="s">
        <v>71</v>
      </c>
      <c r="B25" s="34"/>
      <c r="C25" s="7"/>
      <c r="D25" s="7"/>
      <c r="E25" s="35"/>
      <c r="F25" s="12"/>
      <c r="G25" s="12"/>
      <c r="H25" s="13"/>
      <c r="I25" s="52"/>
      <c r="J25" s="15"/>
      <c r="N25" s="17"/>
    </row>
    <row r="26" ht="14.25" customHeight="1">
      <c r="A26" s="7" t="s">
        <v>75</v>
      </c>
      <c r="B26" s="34"/>
      <c r="C26" s="7"/>
      <c r="D26" s="7"/>
      <c r="E26" s="35"/>
      <c r="F26" s="12"/>
      <c r="G26" s="12"/>
      <c r="H26" s="13"/>
      <c r="I26" s="52"/>
      <c r="J26" s="15"/>
      <c r="N26" s="17"/>
    </row>
    <row r="27" ht="14.25" customHeight="1">
      <c r="A27" s="7" t="s">
        <v>76</v>
      </c>
      <c r="B27" s="53"/>
      <c r="C27" s="22"/>
      <c r="D27" s="22"/>
      <c r="E27" s="54"/>
      <c r="F27" s="12"/>
      <c r="G27" s="12"/>
      <c r="H27" s="13"/>
      <c r="I27" s="52"/>
      <c r="J27" s="15"/>
      <c r="N27" s="17"/>
    </row>
    <row r="28" ht="14.25" customHeight="1">
      <c r="E28" s="27">
        <f>SUM(E3:E27)</f>
        <v>1105.104</v>
      </c>
      <c r="N28" s="17"/>
    </row>
    <row r="29" ht="14.25" customHeight="1">
      <c r="N29" s="17"/>
    </row>
    <row r="30" ht="14.25" customHeight="1">
      <c r="N30" s="17"/>
    </row>
    <row r="31" ht="14.25" customHeight="1">
      <c r="N31" s="17"/>
    </row>
    <row r="32" ht="14.25" customHeight="1">
      <c r="N32" s="17"/>
    </row>
    <row r="33" ht="14.25" customHeight="1">
      <c r="N33" s="17"/>
    </row>
    <row r="34" ht="14.25" customHeight="1">
      <c r="B34" s="28" t="s">
        <v>89</v>
      </c>
      <c r="D34" s="29">
        <v>3.0</v>
      </c>
      <c r="N34" s="17"/>
    </row>
    <row r="35" ht="14.25" customHeight="1">
      <c r="B35" s="28" t="s">
        <v>90</v>
      </c>
      <c r="D35" s="29">
        <v>1.0</v>
      </c>
      <c r="N35" s="17"/>
    </row>
    <row r="36" ht="14.25" customHeight="1">
      <c r="B36" s="28" t="s">
        <v>91</v>
      </c>
      <c r="D36" s="29">
        <v>1.0</v>
      </c>
      <c r="N36" s="17"/>
    </row>
    <row r="37" ht="14.25" customHeight="1">
      <c r="B37" s="28" t="s">
        <v>92</v>
      </c>
      <c r="D37" s="80">
        <f>D34*D35*D36</f>
        <v>3</v>
      </c>
      <c r="N37" s="17"/>
    </row>
    <row r="38" ht="14.25" customHeight="1">
      <c r="B38" s="28" t="s">
        <v>93</v>
      </c>
      <c r="D38" s="30">
        <f>+D37*3600</f>
        <v>10800</v>
      </c>
      <c r="N38" s="17"/>
    </row>
    <row r="39" ht="14.25" customHeight="1">
      <c r="B39" s="28" t="s">
        <v>4</v>
      </c>
      <c r="D39" s="31">
        <f>E28</f>
        <v>1105.104</v>
      </c>
      <c r="N39" s="17"/>
    </row>
    <row r="40" ht="14.25" customHeight="1">
      <c r="B40" s="28" t="s">
        <v>94</v>
      </c>
      <c r="D40" s="32">
        <f>+D38/D39</f>
        <v>9.77283586</v>
      </c>
      <c r="E40" s="28" t="s">
        <v>95</v>
      </c>
      <c r="F40" s="6">
        <f>D40*0.9</f>
        <v>8.795552274</v>
      </c>
    </row>
    <row r="41" ht="14.25" customHeight="1">
      <c r="B41" s="28"/>
      <c r="D41" s="28"/>
    </row>
    <row r="42" ht="14.25" customHeight="1">
      <c r="B42" s="28" t="s">
        <v>96</v>
      </c>
      <c r="D42" s="28" t="s">
        <v>97</v>
      </c>
    </row>
    <row r="43" ht="14.25" customHeight="1">
      <c r="B43" s="28" t="s">
        <v>98</v>
      </c>
      <c r="D43" s="29">
        <v>105.9</v>
      </c>
    </row>
    <row r="44" ht="14.25" customHeight="1">
      <c r="B44" s="28" t="s">
        <v>99</v>
      </c>
      <c r="D44" s="29">
        <f>D43*D34</f>
        <v>317.7</v>
      </c>
    </row>
    <row r="45" ht="14.25" customHeight="1">
      <c r="B45" s="28" t="s">
        <v>95</v>
      </c>
      <c r="D45" s="33">
        <f>+D38/D44</f>
        <v>33.99433428</v>
      </c>
    </row>
    <row r="46" ht="14.25" customHeight="1">
      <c r="B46" s="28"/>
      <c r="D46" s="28"/>
    </row>
    <row r="47" ht="14.25" customHeight="1">
      <c r="B47" s="28" t="s">
        <v>100</v>
      </c>
      <c r="D47" s="33">
        <f>+D45*0.85</f>
        <v>28.89518414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28"/>
  <printOptions/>
  <pageMargins bottom="0.75" footer="0.0" header="0.0" left="0.7" right="0.7" top="0.75"/>
  <pageSetup scale="70" orientation="landscape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1368</v>
      </c>
      <c r="C3" s="9" t="s">
        <v>103</v>
      </c>
      <c r="D3" s="9" t="s">
        <v>104</v>
      </c>
      <c r="E3" s="10">
        <v>18.666</v>
      </c>
      <c r="F3" s="12"/>
      <c r="G3" s="12"/>
      <c r="H3" s="13"/>
      <c r="I3" s="14" t="s">
        <v>1369</v>
      </c>
      <c r="J3" s="15"/>
      <c r="K3" s="4"/>
    </row>
    <row r="4" ht="14.25" customHeight="1">
      <c r="A4" s="7" t="s">
        <v>16</v>
      </c>
      <c r="B4" s="49" t="s">
        <v>1374</v>
      </c>
      <c r="C4" s="9" t="s">
        <v>24</v>
      </c>
      <c r="D4" s="9" t="s">
        <v>104</v>
      </c>
      <c r="E4" s="10">
        <v>76.494</v>
      </c>
      <c r="F4" s="12"/>
      <c r="G4" s="12"/>
      <c r="H4" s="13"/>
      <c r="I4" s="14" t="s">
        <v>1369</v>
      </c>
      <c r="J4" s="15"/>
      <c r="K4" s="4"/>
    </row>
    <row r="5" ht="14.25" customHeight="1">
      <c r="A5" s="7" t="s">
        <v>20</v>
      </c>
      <c r="B5" s="49" t="s">
        <v>1376</v>
      </c>
      <c r="C5" s="9" t="s">
        <v>1409</v>
      </c>
      <c r="D5" s="9" t="s">
        <v>104</v>
      </c>
      <c r="E5" s="10">
        <v>76.494</v>
      </c>
      <c r="F5" s="36"/>
      <c r="G5" s="12"/>
      <c r="H5" s="13"/>
      <c r="I5" s="14" t="s">
        <v>1369</v>
      </c>
      <c r="J5" s="15"/>
      <c r="K5" s="4"/>
    </row>
    <row r="6" ht="14.25" customHeight="1">
      <c r="A6" s="7" t="s">
        <v>24</v>
      </c>
      <c r="B6" s="49" t="s">
        <v>1410</v>
      </c>
      <c r="C6" s="9" t="s">
        <v>1411</v>
      </c>
      <c r="D6" s="9" t="s">
        <v>114</v>
      </c>
      <c r="E6" s="10">
        <v>117.608</v>
      </c>
      <c r="F6" s="36"/>
      <c r="G6" s="12"/>
      <c r="H6" s="13"/>
      <c r="I6" s="14" t="s">
        <v>1372</v>
      </c>
      <c r="J6" s="15"/>
      <c r="K6" s="5"/>
    </row>
    <row r="7" ht="14.25" customHeight="1">
      <c r="A7" s="7" t="s">
        <v>25</v>
      </c>
      <c r="B7" s="49" t="s">
        <v>1408</v>
      </c>
      <c r="C7" s="9" t="s">
        <v>32</v>
      </c>
      <c r="D7" s="9" t="s">
        <v>104</v>
      </c>
      <c r="E7" s="10">
        <v>65.27</v>
      </c>
      <c r="F7" s="12"/>
      <c r="G7" s="12"/>
      <c r="H7" s="13"/>
      <c r="I7" s="14" t="s">
        <v>1372</v>
      </c>
      <c r="J7" s="15"/>
      <c r="K7" s="5"/>
    </row>
    <row r="8" ht="14.25" customHeight="1">
      <c r="A8" s="7" t="s">
        <v>28</v>
      </c>
      <c r="B8" s="49" t="s">
        <v>1381</v>
      </c>
      <c r="C8" s="9" t="s">
        <v>103</v>
      </c>
      <c r="D8" s="9" t="s">
        <v>114</v>
      </c>
      <c r="E8" s="10">
        <v>33.184</v>
      </c>
      <c r="F8" s="36"/>
      <c r="G8" s="12"/>
      <c r="H8" s="13"/>
      <c r="I8" s="14" t="s">
        <v>1372</v>
      </c>
      <c r="J8" s="15"/>
      <c r="K8" s="5"/>
      <c r="P8" s="19"/>
    </row>
    <row r="9" ht="14.25" customHeight="1">
      <c r="A9" s="7" t="s">
        <v>32</v>
      </c>
      <c r="B9" s="49" t="s">
        <v>1412</v>
      </c>
      <c r="C9" s="9" t="s">
        <v>38</v>
      </c>
      <c r="D9" s="9" t="s">
        <v>114</v>
      </c>
      <c r="E9" s="10">
        <v>214.72</v>
      </c>
      <c r="F9" s="36"/>
      <c r="G9" s="12"/>
      <c r="H9" s="13"/>
      <c r="I9" s="14" t="s">
        <v>1372</v>
      </c>
      <c r="J9" s="15"/>
      <c r="K9" s="5"/>
      <c r="P9" s="19"/>
    </row>
    <row r="10" ht="14.25" customHeight="1">
      <c r="A10" s="7" t="s">
        <v>34</v>
      </c>
      <c r="B10" s="49" t="s">
        <v>1383</v>
      </c>
      <c r="C10" s="9" t="s">
        <v>46</v>
      </c>
      <c r="D10" s="9" t="s">
        <v>114</v>
      </c>
      <c r="E10" s="10">
        <v>125.416</v>
      </c>
      <c r="F10" s="36"/>
      <c r="G10" s="12"/>
      <c r="H10" s="13"/>
      <c r="I10" s="14" t="s">
        <v>1372</v>
      </c>
      <c r="J10" s="15"/>
      <c r="K10" s="5"/>
      <c r="P10" s="19"/>
    </row>
    <row r="11" ht="14.25" customHeight="1">
      <c r="A11" s="7" t="s">
        <v>36</v>
      </c>
      <c r="B11" s="49" t="s">
        <v>1413</v>
      </c>
      <c r="C11" s="9" t="s">
        <v>50</v>
      </c>
      <c r="D11" s="9" t="s">
        <v>952</v>
      </c>
      <c r="E11" s="10">
        <v>26.352</v>
      </c>
      <c r="F11" s="36"/>
      <c r="G11" s="20"/>
      <c r="H11" s="13"/>
      <c r="I11" s="14" t="s">
        <v>1406</v>
      </c>
      <c r="J11" s="15"/>
      <c r="K11" s="5"/>
      <c r="P11" s="19"/>
    </row>
    <row r="12" ht="14.25" customHeight="1">
      <c r="A12" s="7" t="s">
        <v>38</v>
      </c>
      <c r="B12" s="236" t="s">
        <v>1264</v>
      </c>
      <c r="C12" s="65"/>
      <c r="D12" s="237" t="s">
        <v>104</v>
      </c>
      <c r="E12" s="331">
        <v>17.3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49"/>
      <c r="C13" s="7"/>
      <c r="D13" s="9"/>
      <c r="E13" s="10"/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49"/>
      <c r="C14" s="7"/>
      <c r="D14" s="9"/>
      <c r="E14" s="10"/>
      <c r="F14" s="36"/>
      <c r="G14" s="12"/>
      <c r="H14" s="13"/>
      <c r="I14" s="14"/>
      <c r="J14" s="15"/>
      <c r="P14" s="19"/>
    </row>
    <row r="15" ht="14.25" customHeight="1">
      <c r="A15" s="7" t="s">
        <v>50</v>
      </c>
      <c r="B15" s="236"/>
      <c r="C15" s="65"/>
      <c r="D15" s="237"/>
      <c r="E15" s="331"/>
      <c r="F15" s="36"/>
      <c r="G15" s="12"/>
      <c r="H15" s="13"/>
      <c r="I15" s="52"/>
      <c r="J15" s="15"/>
    </row>
    <row r="16" ht="14.25" customHeight="1">
      <c r="A16" s="7" t="s">
        <v>52</v>
      </c>
      <c r="B16" s="49"/>
      <c r="C16" s="7"/>
      <c r="D16" s="9"/>
      <c r="E16" s="10"/>
      <c r="F16" s="36"/>
      <c r="G16" s="12"/>
      <c r="H16" s="13"/>
      <c r="I16" s="52"/>
      <c r="J16" s="15"/>
    </row>
    <row r="17" ht="14.25" customHeight="1">
      <c r="A17" s="7" t="s">
        <v>54</v>
      </c>
      <c r="B17" s="34"/>
      <c r="C17" s="7"/>
      <c r="D17" s="7"/>
      <c r="E17" s="35"/>
      <c r="F17" s="36"/>
      <c r="G17" s="20"/>
      <c r="H17" s="13"/>
      <c r="I17" s="52"/>
      <c r="J17" s="15"/>
    </row>
    <row r="18" ht="14.25" customHeight="1">
      <c r="A18" s="7" t="s">
        <v>56</v>
      </c>
      <c r="B18" s="34"/>
      <c r="C18" s="7"/>
      <c r="D18" s="7"/>
      <c r="E18" s="35"/>
      <c r="F18" s="36"/>
      <c r="G18" s="20"/>
      <c r="H18" s="13"/>
      <c r="I18" s="52"/>
      <c r="J18" s="15"/>
    </row>
    <row r="19" ht="14.25" customHeight="1">
      <c r="A19" s="7" t="s">
        <v>57</v>
      </c>
      <c r="B19" s="34"/>
      <c r="C19" s="7"/>
      <c r="D19" s="7"/>
      <c r="E19" s="35"/>
      <c r="F19" s="36"/>
      <c r="G19" s="12"/>
      <c r="H19" s="13"/>
      <c r="I19" s="52"/>
      <c r="J19" s="15"/>
      <c r="N19" s="17"/>
    </row>
    <row r="20" ht="14.25" customHeight="1">
      <c r="A20" s="7" t="s">
        <v>60</v>
      </c>
      <c r="B20" s="34"/>
      <c r="C20" s="7"/>
      <c r="D20" s="7"/>
      <c r="E20" s="35"/>
      <c r="F20" s="36"/>
      <c r="G20" s="12"/>
      <c r="H20" s="13"/>
      <c r="I20" s="52"/>
      <c r="J20" s="15"/>
      <c r="N20" s="17"/>
    </row>
    <row r="21" ht="14.25" customHeight="1">
      <c r="A21" s="7" t="s">
        <v>63</v>
      </c>
      <c r="B21" s="34"/>
      <c r="C21" s="7"/>
      <c r="D21" s="7"/>
      <c r="E21" s="35"/>
      <c r="F21" s="36"/>
      <c r="G21" s="12"/>
      <c r="H21" s="13"/>
      <c r="I21" s="52"/>
      <c r="J21" s="15"/>
      <c r="N21" s="17"/>
    </row>
    <row r="22" ht="14.25" customHeight="1">
      <c r="A22" s="7" t="s">
        <v>66</v>
      </c>
      <c r="B22" s="34"/>
      <c r="C22" s="7"/>
      <c r="D22" s="7"/>
      <c r="E22" s="35"/>
      <c r="F22" s="12"/>
      <c r="G22" s="12"/>
      <c r="H22" s="13"/>
      <c r="I22" s="52"/>
      <c r="J22" s="15"/>
      <c r="N22" s="17"/>
    </row>
    <row r="23" ht="14.25" customHeight="1">
      <c r="A23" s="7" t="s">
        <v>68</v>
      </c>
      <c r="B23" s="34"/>
      <c r="C23" s="7"/>
      <c r="D23" s="7"/>
      <c r="E23" s="35"/>
      <c r="F23" s="36"/>
      <c r="G23" s="20"/>
      <c r="H23" s="13"/>
      <c r="I23" s="52"/>
      <c r="J23" s="15"/>
      <c r="N23" s="17"/>
    </row>
    <row r="24" ht="14.25" customHeight="1">
      <c r="A24" s="7" t="s">
        <v>70</v>
      </c>
      <c r="B24" s="53"/>
      <c r="C24" s="22"/>
      <c r="D24" s="22"/>
      <c r="E24" s="54"/>
      <c r="F24" s="12"/>
      <c r="G24" s="12"/>
      <c r="H24" s="13"/>
      <c r="I24" s="52"/>
      <c r="J24" s="15"/>
      <c r="N24" s="17"/>
    </row>
    <row r="25" ht="14.25" customHeight="1">
      <c r="A25" s="7" t="s">
        <v>71</v>
      </c>
      <c r="B25" s="34"/>
      <c r="C25" s="7"/>
      <c r="D25" s="7"/>
      <c r="E25" s="35"/>
      <c r="F25" s="12"/>
      <c r="G25" s="12"/>
      <c r="H25" s="13"/>
      <c r="I25" s="52"/>
      <c r="J25" s="15"/>
      <c r="N25" s="17"/>
    </row>
    <row r="26" ht="14.25" customHeight="1">
      <c r="A26" s="7" t="s">
        <v>75</v>
      </c>
      <c r="B26" s="34"/>
      <c r="C26" s="7"/>
      <c r="D26" s="7"/>
      <c r="E26" s="35"/>
      <c r="F26" s="12"/>
      <c r="G26" s="12"/>
      <c r="H26" s="13"/>
      <c r="I26" s="52"/>
      <c r="J26" s="15"/>
      <c r="N26" s="17"/>
    </row>
    <row r="27" ht="14.25" customHeight="1">
      <c r="A27" s="7" t="s">
        <v>76</v>
      </c>
      <c r="B27" s="53"/>
      <c r="C27" s="22"/>
      <c r="D27" s="22"/>
      <c r="E27" s="54"/>
      <c r="F27" s="12"/>
      <c r="G27" s="12"/>
      <c r="H27" s="13"/>
      <c r="I27" s="52"/>
      <c r="J27" s="15"/>
      <c r="N27" s="17"/>
    </row>
    <row r="28" ht="14.25" customHeight="1">
      <c r="E28" s="27">
        <f>SUM(E3:E27)</f>
        <v>771.504</v>
      </c>
      <c r="N28" s="17"/>
    </row>
    <row r="29" ht="14.25" customHeight="1">
      <c r="N29" s="17"/>
    </row>
    <row r="30" ht="14.25" customHeight="1">
      <c r="N30" s="17"/>
    </row>
    <row r="31" ht="14.25" customHeight="1">
      <c r="N31" s="17"/>
    </row>
    <row r="32" ht="14.25" customHeight="1">
      <c r="N32" s="17"/>
    </row>
    <row r="33" ht="14.25" customHeight="1">
      <c r="N33" s="17"/>
    </row>
    <row r="34" ht="14.25" customHeight="1">
      <c r="B34" s="28" t="s">
        <v>89</v>
      </c>
      <c r="D34" s="29">
        <v>3.0</v>
      </c>
      <c r="N34" s="17"/>
    </row>
    <row r="35" ht="14.25" customHeight="1">
      <c r="B35" s="28" t="s">
        <v>90</v>
      </c>
      <c r="D35" s="29">
        <v>1.0</v>
      </c>
      <c r="N35" s="17"/>
    </row>
    <row r="36" ht="14.25" customHeight="1">
      <c r="B36" s="28" t="s">
        <v>91</v>
      </c>
      <c r="D36" s="29">
        <v>5.0</v>
      </c>
      <c r="N36" s="17"/>
    </row>
    <row r="37" ht="14.25" customHeight="1">
      <c r="B37" s="28" t="s">
        <v>92</v>
      </c>
      <c r="D37" s="30">
        <f>+D36*D35*D34</f>
        <v>15</v>
      </c>
      <c r="N37" s="17"/>
    </row>
    <row r="38" ht="14.25" customHeight="1">
      <c r="B38" s="28" t="s">
        <v>93</v>
      </c>
      <c r="D38" s="30">
        <f>+D37*3600</f>
        <v>54000</v>
      </c>
      <c r="N38" s="17"/>
    </row>
    <row r="39" ht="14.25" customHeight="1">
      <c r="B39" s="28" t="s">
        <v>4</v>
      </c>
      <c r="D39" s="31">
        <f>E28</f>
        <v>771.504</v>
      </c>
      <c r="N39" s="17"/>
    </row>
    <row r="40" ht="14.25" customHeight="1">
      <c r="B40" s="28" t="s">
        <v>94</v>
      </c>
      <c r="D40" s="32">
        <f>+D38/D39</f>
        <v>69.99315622</v>
      </c>
      <c r="E40" s="28" t="s">
        <v>95</v>
      </c>
      <c r="F40" s="6">
        <f>D40*0.9</f>
        <v>62.9938406</v>
      </c>
    </row>
    <row r="41" ht="14.25" customHeight="1">
      <c r="B41" s="28"/>
      <c r="D41" s="28"/>
    </row>
    <row r="42" ht="14.25" customHeight="1">
      <c r="B42" s="28" t="s">
        <v>96</v>
      </c>
      <c r="D42" s="28" t="s">
        <v>97</v>
      </c>
    </row>
    <row r="43" ht="14.25" customHeight="1">
      <c r="B43" s="28" t="s">
        <v>98</v>
      </c>
      <c r="D43" s="29">
        <v>105.9</v>
      </c>
    </row>
    <row r="44" ht="14.25" customHeight="1">
      <c r="B44" s="28" t="s">
        <v>99</v>
      </c>
      <c r="D44" s="29">
        <f>D43*D34</f>
        <v>317.7</v>
      </c>
    </row>
    <row r="45" ht="14.25" customHeight="1">
      <c r="B45" s="28" t="s">
        <v>95</v>
      </c>
      <c r="D45" s="33">
        <f>+D38/D44</f>
        <v>169.9716714</v>
      </c>
    </row>
    <row r="46" ht="14.25" customHeight="1">
      <c r="B46" s="28"/>
      <c r="D46" s="28"/>
    </row>
    <row r="47" ht="14.25" customHeight="1">
      <c r="B47" s="28" t="s">
        <v>100</v>
      </c>
      <c r="D47" s="33">
        <f>+D45*0.85</f>
        <v>144.4759207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28"/>
  <printOptions/>
  <pageMargins bottom="0.75" footer="0.0" header="0.0" left="0.7" right="0.7" top="0.75"/>
  <pageSetup scale="70" orientation="landscape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4"/>
    </row>
    <row r="3" ht="14.25" customHeight="1">
      <c r="A3" s="7" t="s">
        <v>10</v>
      </c>
      <c r="B3" s="56" t="s">
        <v>1632</v>
      </c>
      <c r="C3" s="9"/>
      <c r="D3" s="9" t="s">
        <v>114</v>
      </c>
      <c r="E3" s="10">
        <v>21.0</v>
      </c>
      <c r="F3" s="147" t="s">
        <v>1633</v>
      </c>
      <c r="G3" s="13"/>
      <c r="H3" s="13"/>
      <c r="I3" s="147"/>
      <c r="J3" s="15"/>
      <c r="K3" s="4"/>
    </row>
    <row r="4" ht="14.25" customHeight="1">
      <c r="A4" s="7" t="s">
        <v>16</v>
      </c>
      <c r="B4" s="62"/>
      <c r="C4" s="9"/>
      <c r="D4" s="9"/>
      <c r="E4" s="10"/>
      <c r="F4" s="13"/>
      <c r="G4" s="13"/>
      <c r="H4" s="13"/>
      <c r="I4" s="147"/>
      <c r="J4" s="15"/>
      <c r="K4" s="4"/>
    </row>
    <row r="5" ht="14.25" customHeight="1">
      <c r="A5" s="7" t="s">
        <v>20</v>
      </c>
      <c r="B5" s="62"/>
      <c r="C5" s="9"/>
      <c r="D5" s="9"/>
      <c r="E5" s="10"/>
      <c r="F5" s="13"/>
      <c r="G5" s="13"/>
      <c r="H5" s="13"/>
      <c r="I5" s="147"/>
      <c r="J5" s="15"/>
      <c r="K5" s="4"/>
    </row>
    <row r="6" ht="14.25" customHeight="1">
      <c r="A6" s="7" t="s">
        <v>25</v>
      </c>
      <c r="B6" s="129"/>
      <c r="C6" s="9"/>
      <c r="D6" s="9"/>
      <c r="E6" s="10"/>
      <c r="F6" s="13"/>
      <c r="G6" s="13"/>
      <c r="H6" s="13"/>
      <c r="I6" s="147"/>
      <c r="J6" s="15"/>
      <c r="K6" s="5"/>
    </row>
    <row r="7" ht="14.25" customHeight="1">
      <c r="A7" s="7" t="s">
        <v>28</v>
      </c>
      <c r="B7" s="62"/>
      <c r="C7" s="9"/>
      <c r="D7" s="9"/>
      <c r="E7" s="10"/>
      <c r="F7" s="7"/>
      <c r="G7" s="13"/>
      <c r="H7" s="13"/>
      <c r="I7" s="147"/>
      <c r="J7" s="15"/>
      <c r="K7" s="5"/>
      <c r="N7" s="17"/>
      <c r="P7" s="19"/>
    </row>
    <row r="8" ht="14.25" customHeight="1">
      <c r="A8" s="7" t="s">
        <v>32</v>
      </c>
      <c r="B8" s="62"/>
      <c r="C8" s="9"/>
      <c r="D8" s="9"/>
      <c r="E8" s="10"/>
      <c r="F8" s="7"/>
      <c r="G8" s="13"/>
      <c r="H8" s="13"/>
      <c r="I8" s="147"/>
      <c r="J8" s="15"/>
      <c r="K8" s="5"/>
      <c r="N8" s="17"/>
      <c r="P8" s="19"/>
    </row>
    <row r="9" ht="14.25" customHeight="1">
      <c r="A9" s="7" t="s">
        <v>34</v>
      </c>
      <c r="B9" s="287"/>
      <c r="C9" s="9"/>
      <c r="D9" s="9"/>
      <c r="E9" s="10"/>
      <c r="F9" s="13"/>
      <c r="G9" s="13"/>
      <c r="H9" s="13"/>
      <c r="I9" s="147"/>
      <c r="J9" s="15"/>
      <c r="K9" s="5"/>
      <c r="N9" s="17"/>
      <c r="P9" s="19"/>
    </row>
    <row r="10" ht="14.25" customHeight="1">
      <c r="A10" s="7" t="s">
        <v>36</v>
      </c>
      <c r="B10" s="62"/>
      <c r="C10" s="9"/>
      <c r="D10" s="9"/>
      <c r="E10" s="10"/>
      <c r="F10" s="7"/>
      <c r="G10" s="13"/>
      <c r="H10" s="13"/>
      <c r="I10" s="147"/>
      <c r="J10" s="15"/>
      <c r="K10" s="5"/>
      <c r="N10" s="17"/>
      <c r="P10" s="19"/>
    </row>
    <row r="11" ht="14.25" customHeight="1">
      <c r="A11" s="7" t="s">
        <v>38</v>
      </c>
      <c r="B11" s="62"/>
      <c r="C11" s="9"/>
      <c r="D11" s="9"/>
      <c r="E11" s="10"/>
      <c r="F11" s="7"/>
      <c r="G11" s="13"/>
      <c r="H11" s="13"/>
      <c r="I11" s="147"/>
      <c r="J11" s="15"/>
      <c r="K11" s="5"/>
      <c r="N11" s="17"/>
      <c r="P11" s="19"/>
    </row>
    <row r="12" ht="14.25" customHeight="1">
      <c r="A12" s="7" t="s">
        <v>43</v>
      </c>
      <c r="B12" s="62"/>
      <c r="C12" s="9"/>
      <c r="D12" s="234"/>
      <c r="E12" s="10"/>
      <c r="F12" s="7"/>
      <c r="G12" s="13"/>
      <c r="H12" s="13"/>
      <c r="I12" s="147"/>
      <c r="J12" s="15"/>
      <c r="N12" s="17"/>
      <c r="P12" s="19"/>
    </row>
    <row r="13" ht="14.25" customHeight="1">
      <c r="A13" s="7" t="s">
        <v>46</v>
      </c>
      <c r="B13" s="62"/>
      <c r="C13" s="9"/>
      <c r="D13" s="234"/>
      <c r="E13" s="10"/>
      <c r="F13" s="7"/>
      <c r="G13" s="216"/>
      <c r="H13" s="13"/>
      <c r="I13" s="147"/>
      <c r="J13" s="15"/>
      <c r="N13" s="17"/>
      <c r="P13" s="19"/>
    </row>
    <row r="14" ht="14.25" customHeight="1">
      <c r="A14" s="7" t="s">
        <v>50</v>
      </c>
      <c r="B14" s="62"/>
      <c r="C14" s="9"/>
      <c r="D14" s="234"/>
      <c r="E14" s="10"/>
      <c r="F14" s="7"/>
      <c r="G14" s="13"/>
      <c r="H14" s="13"/>
      <c r="I14" s="147"/>
      <c r="J14" s="15"/>
      <c r="N14" s="17"/>
    </row>
    <row r="15" ht="14.25" customHeight="1">
      <c r="A15" s="7" t="s">
        <v>52</v>
      </c>
      <c r="B15" s="62"/>
      <c r="C15" s="124"/>
      <c r="D15" s="124"/>
      <c r="E15" s="10"/>
      <c r="F15" s="7"/>
      <c r="G15" s="13"/>
      <c r="H15" s="13"/>
      <c r="I15" s="147"/>
      <c r="J15" s="15"/>
      <c r="N15" s="17"/>
    </row>
    <row r="16" ht="14.25" customHeight="1">
      <c r="A16" s="122" t="s">
        <v>54</v>
      </c>
      <c r="B16" s="129"/>
      <c r="C16" s="124"/>
      <c r="D16" s="124"/>
      <c r="E16" s="122"/>
      <c r="F16" s="124"/>
      <c r="G16" s="124"/>
      <c r="H16" s="124"/>
      <c r="I16" s="124"/>
    </row>
    <row r="17" ht="14.25" customHeight="1">
      <c r="A17" s="122" t="s">
        <v>56</v>
      </c>
      <c r="B17" s="129"/>
      <c r="C17" s="124"/>
      <c r="D17" s="148"/>
      <c r="E17" s="122"/>
      <c r="F17" s="124"/>
      <c r="G17" s="124"/>
      <c r="H17" s="124"/>
      <c r="I17" s="124"/>
    </row>
    <row r="18" ht="14.25" customHeight="1">
      <c r="A18" s="122" t="s">
        <v>57</v>
      </c>
      <c r="B18" s="129"/>
      <c r="C18" s="124"/>
      <c r="D18" s="124"/>
      <c r="E18" s="122"/>
      <c r="F18" s="124"/>
      <c r="G18" s="124"/>
      <c r="H18" s="124"/>
      <c r="I18" s="124"/>
    </row>
    <row r="19" ht="14.25" customHeight="1">
      <c r="A19" s="227" t="s">
        <v>60</v>
      </c>
      <c r="B19" s="288"/>
      <c r="C19" s="228"/>
      <c r="D19" s="228"/>
      <c r="E19" s="227"/>
      <c r="F19" s="124"/>
      <c r="G19" s="124"/>
      <c r="H19" s="124"/>
      <c r="I19" s="124"/>
    </row>
    <row r="20" ht="14.25" customHeight="1">
      <c r="A20" s="76" t="s">
        <v>63</v>
      </c>
      <c r="B20" s="289"/>
      <c r="C20" s="75"/>
      <c r="D20" s="75"/>
      <c r="E20" s="76"/>
    </row>
    <row r="21" ht="14.25" customHeight="1">
      <c r="E21" s="16">
        <f>SUM(E3:E20)</f>
        <v>21</v>
      </c>
    </row>
    <row r="22" ht="14.25" customHeight="1"/>
    <row r="23" ht="14.25" customHeight="1"/>
    <row r="24" ht="14.25" customHeight="1">
      <c r="C24" s="28" t="s">
        <v>89</v>
      </c>
      <c r="E24" s="29">
        <v>1.0</v>
      </c>
    </row>
    <row r="25" ht="14.25" customHeight="1">
      <c r="C25" s="28" t="s">
        <v>90</v>
      </c>
      <c r="E25" s="29">
        <v>1.0</v>
      </c>
    </row>
    <row r="26" ht="14.25" customHeight="1">
      <c r="C26" s="28" t="s">
        <v>91</v>
      </c>
      <c r="E26" s="29">
        <v>7.5</v>
      </c>
    </row>
    <row r="27" ht="14.25" customHeight="1">
      <c r="C27" s="28" t="s">
        <v>92</v>
      </c>
      <c r="E27" s="30">
        <f>+E26*E25*E24</f>
        <v>7.5</v>
      </c>
    </row>
    <row r="28" ht="14.25" customHeight="1">
      <c r="C28" s="28" t="s">
        <v>93</v>
      </c>
      <c r="E28" s="30">
        <f>+E27*3600</f>
        <v>27000</v>
      </c>
    </row>
    <row r="29" ht="14.25" customHeight="1">
      <c r="C29" s="28" t="s">
        <v>4</v>
      </c>
      <c r="E29" s="31">
        <f>E21</f>
        <v>21</v>
      </c>
    </row>
    <row r="30" ht="14.25" customHeight="1">
      <c r="C30" s="28" t="s">
        <v>94</v>
      </c>
      <c r="E30" s="32">
        <f>+E28/E29</f>
        <v>1285.714286</v>
      </c>
      <c r="F30" s="28" t="s">
        <v>95</v>
      </c>
      <c r="G30" s="6">
        <f>E30*0.85</f>
        <v>1092.857143</v>
      </c>
    </row>
    <row r="31" ht="14.25" customHeight="1">
      <c r="C31" s="28"/>
      <c r="E31" s="28"/>
    </row>
    <row r="32" ht="14.25" customHeight="1">
      <c r="C32" s="28" t="s">
        <v>96</v>
      </c>
      <c r="E32" s="29" t="s">
        <v>109</v>
      </c>
    </row>
    <row r="33" ht="14.25" customHeight="1">
      <c r="C33" s="28" t="s">
        <v>98</v>
      </c>
      <c r="E33" s="29">
        <v>556.2</v>
      </c>
    </row>
    <row r="34" ht="14.25" customHeight="1">
      <c r="C34" s="28" t="s">
        <v>99</v>
      </c>
      <c r="E34" s="29">
        <f>E33*E24</f>
        <v>556.2</v>
      </c>
    </row>
    <row r="35" ht="14.25" customHeight="1">
      <c r="C35" s="28" t="s">
        <v>95</v>
      </c>
      <c r="E35" s="33">
        <f>+E28/E34</f>
        <v>48.54368932</v>
      </c>
    </row>
    <row r="36" ht="14.25" customHeight="1">
      <c r="C36" s="28"/>
      <c r="E36" s="28"/>
    </row>
    <row r="37" ht="14.25" customHeight="1">
      <c r="C37" s="28" t="s">
        <v>100</v>
      </c>
      <c r="E37" s="33">
        <f>+E35*0.85</f>
        <v>41.26213592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</sheetData>
  <autoFilter ref="$A$2:$H$21"/>
  <printOptions/>
  <pageMargins bottom="0.75" footer="0.0" header="0.0" left="0.7" right="0.7" top="0.75"/>
  <pageSetup orientation="landscape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4"/>
    </row>
    <row r="3" ht="14.25" customHeight="1">
      <c r="A3" s="7" t="s">
        <v>10</v>
      </c>
      <c r="B3" s="56" t="s">
        <v>1634</v>
      </c>
      <c r="C3" s="9"/>
      <c r="D3" s="9"/>
      <c r="E3" s="332">
        <v>70.3</v>
      </c>
      <c r="F3" s="13"/>
      <c r="G3" s="13"/>
      <c r="H3" s="13"/>
      <c r="I3" s="147"/>
      <c r="J3" s="15"/>
      <c r="K3" s="4"/>
    </row>
    <row r="4" ht="14.25" customHeight="1">
      <c r="A4" s="7" t="s">
        <v>16</v>
      </c>
      <c r="B4" s="56"/>
      <c r="C4" s="9"/>
      <c r="D4" s="9"/>
      <c r="E4" s="10"/>
      <c r="F4" s="13"/>
      <c r="G4" s="13"/>
      <c r="H4" s="13"/>
      <c r="I4" s="147"/>
      <c r="J4" s="15"/>
      <c r="K4" s="4"/>
    </row>
    <row r="5" ht="14.25" customHeight="1">
      <c r="A5" s="76" t="s">
        <v>63</v>
      </c>
      <c r="B5" s="289"/>
      <c r="C5" s="75"/>
      <c r="D5" s="75"/>
      <c r="E5" s="76"/>
    </row>
    <row r="6" ht="14.25" customHeight="1">
      <c r="E6" s="16">
        <f>SUM(E3:E5)</f>
        <v>70.3</v>
      </c>
    </row>
    <row r="7" ht="14.25" customHeight="1"/>
    <row r="8" ht="14.25" customHeight="1"/>
    <row r="9" ht="14.25" customHeight="1">
      <c r="C9" s="28" t="s">
        <v>89</v>
      </c>
      <c r="E9" s="29">
        <v>1.0</v>
      </c>
    </row>
    <row r="10" ht="14.25" customHeight="1">
      <c r="C10" s="28" t="s">
        <v>90</v>
      </c>
      <c r="E10" s="29">
        <v>1.0</v>
      </c>
    </row>
    <row r="11" ht="14.25" customHeight="1">
      <c r="C11" s="28" t="s">
        <v>91</v>
      </c>
      <c r="E11" s="29">
        <v>1.0</v>
      </c>
    </row>
    <row r="12" ht="14.25" customHeight="1">
      <c r="C12" s="28" t="s">
        <v>92</v>
      </c>
      <c r="E12" s="30">
        <f>+E11*E10*E9</f>
        <v>1</v>
      </c>
    </row>
    <row r="13" ht="14.25" customHeight="1">
      <c r="C13" s="28" t="s">
        <v>93</v>
      </c>
      <c r="E13" s="30">
        <f>+E12*3600</f>
        <v>3600</v>
      </c>
    </row>
    <row r="14" ht="14.25" customHeight="1">
      <c r="C14" s="28" t="s">
        <v>4</v>
      </c>
      <c r="E14" s="31">
        <f>E6</f>
        <v>70.3</v>
      </c>
    </row>
    <row r="15" ht="14.25" customHeight="1">
      <c r="C15" s="28" t="s">
        <v>94</v>
      </c>
      <c r="E15" s="32">
        <f>+E13/E14</f>
        <v>51.20910384</v>
      </c>
      <c r="F15" s="28" t="s">
        <v>95</v>
      </c>
      <c r="G15" s="6">
        <f>E15*0.9</f>
        <v>46.08819346</v>
      </c>
    </row>
    <row r="16" ht="14.25" customHeight="1">
      <c r="E16" s="28"/>
    </row>
    <row r="17" ht="14.25" customHeight="1">
      <c r="C17" s="28" t="s">
        <v>96</v>
      </c>
      <c r="E17" s="29" t="s">
        <v>109</v>
      </c>
    </row>
    <row r="18" ht="14.25" customHeight="1">
      <c r="C18" s="28" t="s">
        <v>98</v>
      </c>
      <c r="E18" s="29">
        <v>556.2</v>
      </c>
    </row>
    <row r="19" ht="14.25" customHeight="1">
      <c r="C19" s="28" t="s">
        <v>99</v>
      </c>
      <c r="E19" s="29">
        <f>E18*E9</f>
        <v>556.2</v>
      </c>
    </row>
    <row r="20" ht="14.25" customHeight="1">
      <c r="C20" s="28" t="s">
        <v>95</v>
      </c>
      <c r="E20" s="33">
        <f>+E13/E19</f>
        <v>6.472491909</v>
      </c>
    </row>
    <row r="21" ht="14.25" customHeight="1">
      <c r="C21" s="28"/>
    </row>
    <row r="22" ht="14.25" customHeight="1">
      <c r="C22" s="28" t="s">
        <v>100</v>
      </c>
      <c r="E22" s="33">
        <f>+E20*0.85</f>
        <v>5.501618123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</sheetData>
  <autoFilter ref="$A$2:$H$6"/>
  <printOptions/>
  <pageMargins bottom="0.75" footer="0.0" header="0.0" left="0.7" right="0.7" top="0.75"/>
  <pageSetup orientation="landscape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4"/>
    </row>
    <row r="3" ht="14.25" customHeight="1">
      <c r="A3" s="7" t="s">
        <v>10</v>
      </c>
      <c r="B3" s="56" t="s">
        <v>1635</v>
      </c>
      <c r="C3" s="9"/>
      <c r="D3" s="9"/>
      <c r="E3" s="213">
        <v>67.6</v>
      </c>
      <c r="F3" s="13"/>
      <c r="G3" s="13"/>
      <c r="H3" s="13"/>
      <c r="I3" s="147"/>
      <c r="J3" s="15"/>
      <c r="K3" s="4"/>
    </row>
    <row r="4" ht="14.25" customHeight="1">
      <c r="A4" s="7" t="s">
        <v>16</v>
      </c>
      <c r="B4" s="56" t="s">
        <v>1636</v>
      </c>
      <c r="C4" s="9"/>
      <c r="D4" s="9"/>
      <c r="E4" s="213">
        <v>79.8</v>
      </c>
      <c r="F4" s="13"/>
      <c r="G4" s="13"/>
      <c r="H4" s="13"/>
      <c r="I4" s="147"/>
      <c r="J4" s="15"/>
      <c r="K4" s="4"/>
    </row>
    <row r="5" ht="14.25" customHeight="1">
      <c r="E5" s="16">
        <f>SUM(E3:E4)</f>
        <v>147.4</v>
      </c>
    </row>
    <row r="6" ht="14.25" customHeight="1"/>
    <row r="7" ht="14.25" customHeight="1"/>
    <row r="8" ht="14.25" customHeight="1">
      <c r="C8" s="28" t="s">
        <v>89</v>
      </c>
      <c r="E8" s="29">
        <v>1.0</v>
      </c>
    </row>
    <row r="9" ht="14.25" customHeight="1">
      <c r="C9" s="28" t="s">
        <v>90</v>
      </c>
      <c r="E9" s="29">
        <v>1.0</v>
      </c>
    </row>
    <row r="10" ht="14.25" customHeight="1">
      <c r="C10" s="28" t="s">
        <v>91</v>
      </c>
      <c r="E10" s="29">
        <v>1.0</v>
      </c>
    </row>
    <row r="11" ht="14.25" customHeight="1">
      <c r="C11" s="28" t="s">
        <v>92</v>
      </c>
      <c r="E11" s="30">
        <f>+E10*E9*E8</f>
        <v>1</v>
      </c>
    </row>
    <row r="12" ht="14.25" customHeight="1">
      <c r="C12" s="28" t="s">
        <v>93</v>
      </c>
      <c r="E12" s="30">
        <f>+E11*3600</f>
        <v>3600</v>
      </c>
    </row>
    <row r="13" ht="14.25" customHeight="1">
      <c r="C13" s="28" t="s">
        <v>4</v>
      </c>
      <c r="E13" s="31">
        <f>E5</f>
        <v>147.4</v>
      </c>
    </row>
    <row r="14" ht="14.25" customHeight="1">
      <c r="C14" s="28" t="s">
        <v>94</v>
      </c>
      <c r="E14" s="32">
        <f>+E12/E13</f>
        <v>24.42333786</v>
      </c>
      <c r="F14" s="28" t="s">
        <v>95</v>
      </c>
      <c r="G14" s="6">
        <f>E14*0.9</f>
        <v>21.98100407</v>
      </c>
    </row>
    <row r="15" ht="14.25" customHeight="1">
      <c r="C15" s="28"/>
      <c r="E15" s="28"/>
    </row>
    <row r="16" ht="14.25" customHeight="1">
      <c r="C16" s="28" t="s">
        <v>96</v>
      </c>
      <c r="E16" s="29" t="s">
        <v>109</v>
      </c>
    </row>
    <row r="17" ht="14.25" customHeight="1">
      <c r="C17" s="28" t="s">
        <v>98</v>
      </c>
      <c r="E17" s="29">
        <v>556.2</v>
      </c>
    </row>
    <row r="18" ht="14.25" customHeight="1">
      <c r="C18" s="28" t="s">
        <v>99</v>
      </c>
      <c r="E18" s="29">
        <f>E17*E8</f>
        <v>556.2</v>
      </c>
    </row>
    <row r="19" ht="14.25" customHeight="1">
      <c r="C19" s="28" t="s">
        <v>95</v>
      </c>
      <c r="E19" s="33">
        <f>+E12/E18</f>
        <v>6.472491909</v>
      </c>
    </row>
    <row r="20" ht="14.25" customHeight="1">
      <c r="C20" s="28"/>
      <c r="E20" s="28"/>
    </row>
    <row r="21" ht="14.25" customHeight="1">
      <c r="C21" s="28" t="s">
        <v>100</v>
      </c>
      <c r="E21" s="33">
        <f>+E19*0.85</f>
        <v>5.501618123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</sheetData>
  <autoFilter ref="$A$2:$H$5"/>
  <printOptions/>
  <pageMargins bottom="0.75" footer="0.0" header="0.0" left="0.7" right="0.7" top="0.75"/>
  <pageSetup orientation="landscape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4"/>
    </row>
    <row r="3" ht="14.25" customHeight="1">
      <c r="A3" s="7" t="s">
        <v>10</v>
      </c>
      <c r="B3" s="56" t="s">
        <v>1634</v>
      </c>
      <c r="C3" s="9"/>
      <c r="D3" s="9"/>
      <c r="E3" s="332">
        <v>36.8</v>
      </c>
      <c r="F3" s="13"/>
      <c r="G3" s="13"/>
      <c r="H3" s="13"/>
      <c r="I3" s="147"/>
      <c r="J3" s="15"/>
      <c r="K3" s="4"/>
    </row>
    <row r="4" ht="14.25" customHeight="1">
      <c r="E4" s="16">
        <f>SUM(E3)</f>
        <v>36.8</v>
      </c>
    </row>
    <row r="5" ht="14.25" customHeight="1"/>
    <row r="6" ht="14.25" customHeight="1"/>
    <row r="7" ht="14.25" customHeight="1">
      <c r="C7" s="28" t="s">
        <v>89</v>
      </c>
      <c r="E7" s="29">
        <v>1.0</v>
      </c>
    </row>
    <row r="8" ht="14.25" customHeight="1">
      <c r="C8" s="28" t="s">
        <v>90</v>
      </c>
      <c r="E8" s="29">
        <v>1.0</v>
      </c>
    </row>
    <row r="9" ht="14.25" customHeight="1">
      <c r="C9" s="28" t="s">
        <v>91</v>
      </c>
      <c r="E9" s="29">
        <v>1.0</v>
      </c>
    </row>
    <row r="10" ht="14.25" customHeight="1">
      <c r="C10" s="28" t="s">
        <v>92</v>
      </c>
      <c r="E10" s="30">
        <f>+E9*E8*E7</f>
        <v>1</v>
      </c>
    </row>
    <row r="11" ht="14.25" customHeight="1">
      <c r="C11" s="28" t="s">
        <v>93</v>
      </c>
      <c r="E11" s="30">
        <f>+E10*3600</f>
        <v>3600</v>
      </c>
    </row>
    <row r="12" ht="14.25" customHeight="1">
      <c r="C12" s="28" t="s">
        <v>4</v>
      </c>
      <c r="E12" s="31">
        <f>E4</f>
        <v>36.8</v>
      </c>
    </row>
    <row r="13" ht="14.25" customHeight="1">
      <c r="C13" s="28" t="s">
        <v>94</v>
      </c>
      <c r="E13" s="32">
        <f>+E11/E12</f>
        <v>97.82608696</v>
      </c>
      <c r="F13" s="28" t="s">
        <v>95</v>
      </c>
      <c r="G13" s="6">
        <f>E13*0.9</f>
        <v>88.04347826</v>
      </c>
    </row>
    <row r="14" ht="14.25" customHeight="1">
      <c r="C14" s="28"/>
      <c r="E14" s="28"/>
    </row>
    <row r="15" ht="14.25" customHeight="1">
      <c r="C15" s="28" t="s">
        <v>96</v>
      </c>
      <c r="E15" s="29" t="s">
        <v>109</v>
      </c>
    </row>
    <row r="16" ht="14.25" customHeight="1">
      <c r="C16" s="28" t="s">
        <v>98</v>
      </c>
      <c r="E16" s="29">
        <v>556.2</v>
      </c>
    </row>
    <row r="17" ht="14.25" customHeight="1">
      <c r="C17" s="28" t="s">
        <v>99</v>
      </c>
      <c r="E17" s="29">
        <f>E16*E7</f>
        <v>556.2</v>
      </c>
    </row>
    <row r="18" ht="14.25" customHeight="1">
      <c r="C18" s="28" t="s">
        <v>95</v>
      </c>
      <c r="E18" s="33">
        <f>+E11/E17</f>
        <v>6.472491909</v>
      </c>
    </row>
    <row r="19" ht="14.25" customHeight="1">
      <c r="C19" s="28"/>
      <c r="E19" s="28"/>
    </row>
    <row r="20" ht="14.25" customHeight="1">
      <c r="C20" s="28" t="s">
        <v>100</v>
      </c>
      <c r="E20" s="33">
        <f>+E18*0.85</f>
        <v>5.501618123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</sheetData>
  <autoFilter ref="$A$2:$H$4"/>
  <printOptions/>
  <pageMargins bottom="0.75" footer="0.0" header="0.0" left="0.7" right="0.7" top="0.75"/>
  <pageSetup orientation="landscape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4"/>
    </row>
    <row r="3" ht="14.25" customHeight="1">
      <c r="A3" s="7" t="s">
        <v>10</v>
      </c>
      <c r="B3" s="56" t="s">
        <v>1634</v>
      </c>
      <c r="C3" s="9"/>
      <c r="D3" s="9"/>
      <c r="E3" s="332">
        <v>34.7</v>
      </c>
      <c r="F3" s="13"/>
      <c r="G3" s="13"/>
      <c r="H3" s="13"/>
      <c r="I3" s="147"/>
      <c r="J3" s="15"/>
      <c r="K3" s="4"/>
    </row>
    <row r="4" ht="14.25" customHeight="1">
      <c r="A4" s="7" t="s">
        <v>16</v>
      </c>
      <c r="B4" s="56" t="s">
        <v>1637</v>
      </c>
      <c r="C4" s="9"/>
      <c r="D4" s="9"/>
      <c r="E4" s="10">
        <v>13.9</v>
      </c>
      <c r="F4" s="13"/>
      <c r="G4" s="13"/>
      <c r="H4" s="13"/>
      <c r="I4" s="147"/>
      <c r="J4" s="15"/>
      <c r="K4" s="4"/>
    </row>
    <row r="5" ht="14.25" customHeight="1">
      <c r="A5" s="76" t="s">
        <v>63</v>
      </c>
      <c r="B5" s="289"/>
      <c r="C5" s="75"/>
      <c r="D5" s="75"/>
      <c r="E5" s="76"/>
    </row>
    <row r="6" ht="14.25" customHeight="1">
      <c r="E6" s="16">
        <f>SUM(E3:E5)</f>
        <v>48.6</v>
      </c>
    </row>
    <row r="7" ht="14.25" customHeight="1"/>
    <row r="8" ht="14.25" customHeight="1"/>
    <row r="9" ht="14.25" customHeight="1">
      <c r="C9" s="28" t="s">
        <v>89</v>
      </c>
      <c r="E9" s="29">
        <v>1.0</v>
      </c>
    </row>
    <row r="10" ht="14.25" customHeight="1">
      <c r="C10" s="28" t="s">
        <v>90</v>
      </c>
      <c r="E10" s="29">
        <v>1.0</v>
      </c>
    </row>
    <row r="11" ht="14.25" customHeight="1">
      <c r="C11" s="28" t="s">
        <v>91</v>
      </c>
      <c r="E11" s="29">
        <v>1.0</v>
      </c>
    </row>
    <row r="12" ht="14.25" customHeight="1">
      <c r="C12" s="28" t="s">
        <v>92</v>
      </c>
      <c r="E12" s="30">
        <f>+E11*E10*E9</f>
        <v>1</v>
      </c>
    </row>
    <row r="13" ht="14.25" customHeight="1">
      <c r="C13" s="28" t="s">
        <v>93</v>
      </c>
      <c r="E13" s="30">
        <f>+E12*3600</f>
        <v>3600</v>
      </c>
    </row>
    <row r="14" ht="14.25" customHeight="1">
      <c r="C14" s="28" t="s">
        <v>4</v>
      </c>
      <c r="E14" s="31">
        <f>E6</f>
        <v>48.6</v>
      </c>
    </row>
    <row r="15" ht="14.25" customHeight="1">
      <c r="C15" s="28" t="s">
        <v>94</v>
      </c>
      <c r="E15" s="32">
        <f>+E13/E14</f>
        <v>74.07407407</v>
      </c>
      <c r="F15" s="28" t="s">
        <v>95</v>
      </c>
      <c r="G15" s="6">
        <f>E15*0.9</f>
        <v>66.66666667</v>
      </c>
    </row>
    <row r="16" ht="14.25" customHeight="1">
      <c r="C16" s="28"/>
      <c r="E16" s="28"/>
    </row>
    <row r="17" ht="14.25" customHeight="1">
      <c r="C17" s="28" t="s">
        <v>96</v>
      </c>
      <c r="E17" s="29" t="s">
        <v>109</v>
      </c>
    </row>
    <row r="18" ht="14.25" customHeight="1">
      <c r="C18" s="28" t="s">
        <v>98</v>
      </c>
      <c r="E18" s="29">
        <v>556.2</v>
      </c>
    </row>
    <row r="19" ht="14.25" customHeight="1">
      <c r="C19" s="28" t="s">
        <v>99</v>
      </c>
      <c r="E19" s="29">
        <f>E18*E9</f>
        <v>556.2</v>
      </c>
    </row>
    <row r="20" ht="14.25" customHeight="1">
      <c r="C20" s="28" t="s">
        <v>95</v>
      </c>
      <c r="E20" s="33">
        <f>+E13/E19</f>
        <v>6.472491909</v>
      </c>
    </row>
    <row r="21" ht="14.25" customHeight="1">
      <c r="C21" s="28"/>
      <c r="E21" s="28"/>
    </row>
    <row r="22" ht="14.25" customHeight="1">
      <c r="C22" s="28" t="s">
        <v>100</v>
      </c>
      <c r="E22" s="33">
        <f>+E20*0.85</f>
        <v>5.501618123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</sheetData>
  <autoFilter ref="$A$2:$H$6"/>
  <printOptions/>
  <pageMargins bottom="0.75" footer="0.0" header="0.0" left="0.7" right="0.7" top="0.75"/>
  <pageSetup orientation="landscape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12.43"/>
    <col customWidth="1" min="4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7.29"/>
    <col customWidth="1" min="15" max="26" width="10.71"/>
  </cols>
  <sheetData>
    <row r="1" ht="14.25" customHeight="1"/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K2" s="4"/>
    </row>
    <row r="3" ht="14.25" customHeight="1">
      <c r="A3" s="7" t="s">
        <v>10</v>
      </c>
      <c r="B3" s="56" t="s">
        <v>1634</v>
      </c>
      <c r="C3" s="9"/>
      <c r="D3" s="9"/>
      <c r="E3" s="332">
        <v>290.9</v>
      </c>
      <c r="F3" s="13"/>
      <c r="G3" s="13"/>
      <c r="H3" s="13"/>
      <c r="I3" s="147"/>
      <c r="J3" s="15"/>
      <c r="K3" s="4"/>
    </row>
    <row r="4" ht="14.25" customHeight="1">
      <c r="A4" s="7" t="s">
        <v>16</v>
      </c>
      <c r="B4" s="56"/>
      <c r="C4" s="9"/>
      <c r="D4" s="9"/>
      <c r="E4" s="10"/>
      <c r="F4" s="13"/>
      <c r="G4" s="13"/>
      <c r="H4" s="13"/>
      <c r="I4" s="147"/>
      <c r="J4" s="15"/>
      <c r="K4" s="4"/>
    </row>
    <row r="5" ht="14.25" customHeight="1">
      <c r="A5" s="76" t="s">
        <v>63</v>
      </c>
      <c r="B5" s="289"/>
      <c r="C5" s="75"/>
      <c r="D5" s="75"/>
      <c r="E5" s="76"/>
    </row>
    <row r="6" ht="14.25" customHeight="1">
      <c r="E6" s="16">
        <f>SUM(E3:E5)</f>
        <v>290.9</v>
      </c>
    </row>
    <row r="7" ht="14.25" customHeight="1"/>
    <row r="8" ht="14.25" customHeight="1"/>
    <row r="9" ht="14.25" customHeight="1">
      <c r="C9" s="28" t="s">
        <v>89</v>
      </c>
      <c r="E9" s="29">
        <v>1.0</v>
      </c>
    </row>
    <row r="10" ht="14.25" customHeight="1">
      <c r="C10" s="28" t="s">
        <v>90</v>
      </c>
      <c r="E10" s="29">
        <v>1.0</v>
      </c>
    </row>
    <row r="11" ht="14.25" customHeight="1">
      <c r="C11" s="28" t="s">
        <v>91</v>
      </c>
      <c r="E11" s="29">
        <v>1.0</v>
      </c>
    </row>
    <row r="12" ht="14.25" customHeight="1">
      <c r="C12" s="28" t="s">
        <v>92</v>
      </c>
      <c r="E12" s="30">
        <f>+E11*E10*E9</f>
        <v>1</v>
      </c>
    </row>
    <row r="13" ht="14.25" customHeight="1">
      <c r="C13" s="28" t="s">
        <v>93</v>
      </c>
      <c r="E13" s="30">
        <f>+E12*3600</f>
        <v>3600</v>
      </c>
    </row>
    <row r="14" ht="14.25" customHeight="1">
      <c r="C14" s="28" t="s">
        <v>4</v>
      </c>
      <c r="E14" s="31">
        <f>E6</f>
        <v>290.9</v>
      </c>
    </row>
    <row r="15" ht="14.25" customHeight="1">
      <c r="C15" s="28" t="s">
        <v>94</v>
      </c>
      <c r="E15" s="32">
        <f>+E13/E14</f>
        <v>12.37538673</v>
      </c>
      <c r="F15" s="28" t="s">
        <v>95</v>
      </c>
      <c r="G15" s="6">
        <f>E15*0.9</f>
        <v>11.13784806</v>
      </c>
    </row>
    <row r="16" ht="14.25" customHeight="1">
      <c r="C16" s="28"/>
      <c r="E16" s="28"/>
    </row>
    <row r="17" ht="14.25" customHeight="1">
      <c r="C17" s="28" t="s">
        <v>96</v>
      </c>
      <c r="E17" s="29" t="s">
        <v>109</v>
      </c>
    </row>
    <row r="18" ht="14.25" customHeight="1">
      <c r="C18" s="28" t="s">
        <v>98</v>
      </c>
      <c r="E18" s="29">
        <v>556.2</v>
      </c>
    </row>
    <row r="19" ht="14.25" customHeight="1">
      <c r="C19" s="28" t="s">
        <v>99</v>
      </c>
      <c r="E19" s="29">
        <f>E18*E9</f>
        <v>556.2</v>
      </c>
    </row>
    <row r="20" ht="14.25" customHeight="1">
      <c r="C20" s="28" t="s">
        <v>95</v>
      </c>
      <c r="E20" s="33">
        <f>+E13/E19</f>
        <v>6.472491909</v>
      </c>
    </row>
    <row r="21" ht="14.25" customHeight="1">
      <c r="C21" s="28"/>
      <c r="E21" s="28"/>
    </row>
    <row r="22" ht="14.25" customHeight="1">
      <c r="C22" s="28" t="s">
        <v>100</v>
      </c>
      <c r="E22" s="33">
        <f>+E20*0.85</f>
        <v>5.501618123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</sheetData>
  <autoFilter ref="$A$2:$H$6"/>
  <printOptions/>
  <pageMargins bottom="0.75" footer="0.0" header="0.0" left="0.7" right="0.7" top="0.75"/>
  <pageSetup orientation="landscape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901</v>
      </c>
      <c r="C3" s="9"/>
      <c r="D3" s="9"/>
      <c r="E3" s="10">
        <v>10.4</v>
      </c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49" t="s">
        <v>1518</v>
      </c>
      <c r="C4" s="9"/>
      <c r="D4" s="9"/>
      <c r="E4" s="10">
        <v>30.9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49" t="s">
        <v>904</v>
      </c>
      <c r="C5" s="9"/>
      <c r="D5" s="9"/>
      <c r="E5" s="10">
        <v>25.5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49" t="s">
        <v>662</v>
      </c>
      <c r="C6" s="9"/>
      <c r="D6" s="9"/>
      <c r="E6" s="10">
        <v>42.0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49" t="s">
        <v>685</v>
      </c>
      <c r="C7" s="9"/>
      <c r="D7" s="9"/>
      <c r="E7" s="10">
        <v>92.5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49" t="s">
        <v>1519</v>
      </c>
      <c r="C8" s="9"/>
      <c r="D8" s="9"/>
      <c r="E8" s="10">
        <v>94.8</v>
      </c>
      <c r="F8" s="36"/>
      <c r="G8" s="12"/>
      <c r="H8" s="13"/>
      <c r="I8" s="14"/>
      <c r="J8" s="15"/>
      <c r="K8" s="5"/>
      <c r="P8" s="19"/>
    </row>
    <row r="9" ht="14.25" customHeight="1">
      <c r="A9" s="7" t="s">
        <v>32</v>
      </c>
      <c r="B9" s="49" t="s">
        <v>834</v>
      </c>
      <c r="C9" s="9"/>
      <c r="D9" s="9"/>
      <c r="E9" s="10">
        <v>126.5</v>
      </c>
      <c r="F9" s="36"/>
      <c r="G9" s="12"/>
      <c r="H9" s="13"/>
      <c r="I9" s="14"/>
      <c r="J9" s="15"/>
      <c r="K9" s="5"/>
      <c r="P9" s="19"/>
    </row>
    <row r="10" ht="14.25" customHeight="1">
      <c r="A10" s="7" t="s">
        <v>34</v>
      </c>
      <c r="B10" s="49" t="s">
        <v>835</v>
      </c>
      <c r="C10" s="9"/>
      <c r="D10" s="9"/>
      <c r="E10" s="10">
        <v>56.1</v>
      </c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49" t="s">
        <v>483</v>
      </c>
      <c r="C11" s="9"/>
      <c r="D11" s="9"/>
      <c r="E11" s="10">
        <v>28.3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49" t="s">
        <v>683</v>
      </c>
      <c r="C12" s="9"/>
      <c r="D12" s="9"/>
      <c r="E12" s="10">
        <v>17.1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49" t="s">
        <v>1520</v>
      </c>
      <c r="C13" s="9"/>
      <c r="D13" s="9"/>
      <c r="E13" s="10">
        <v>159.1</v>
      </c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49" t="s">
        <v>758</v>
      </c>
      <c r="C14" s="9"/>
      <c r="D14" s="9"/>
      <c r="E14" s="10">
        <v>22.4</v>
      </c>
      <c r="F14" s="36"/>
      <c r="G14" s="20"/>
      <c r="H14" s="13"/>
      <c r="I14" s="14"/>
      <c r="J14" s="15"/>
      <c r="P14" s="19"/>
    </row>
    <row r="15" ht="14.25" customHeight="1">
      <c r="A15" s="7" t="s">
        <v>50</v>
      </c>
      <c r="B15" s="49" t="s">
        <v>675</v>
      </c>
      <c r="C15" s="9"/>
      <c r="D15" s="9"/>
      <c r="E15" s="10">
        <v>205.9</v>
      </c>
      <c r="F15" s="36"/>
      <c r="G15" s="12"/>
      <c r="H15" s="13"/>
      <c r="I15" s="14"/>
      <c r="J15" s="15"/>
    </row>
    <row r="16" ht="14.25" customHeight="1">
      <c r="A16" s="7" t="s">
        <v>52</v>
      </c>
      <c r="B16" s="49" t="s">
        <v>795</v>
      </c>
      <c r="C16" s="9"/>
      <c r="D16" s="9"/>
      <c r="E16" s="10">
        <v>326.7</v>
      </c>
      <c r="F16" s="36"/>
      <c r="G16" s="12"/>
      <c r="H16" s="13"/>
      <c r="I16" s="14"/>
      <c r="J16" s="15"/>
    </row>
    <row r="17" ht="14.25" customHeight="1">
      <c r="A17" s="7" t="s">
        <v>54</v>
      </c>
      <c r="B17" s="49" t="s">
        <v>686</v>
      </c>
      <c r="C17" s="9"/>
      <c r="D17" s="9"/>
      <c r="E17" s="10">
        <v>455.4</v>
      </c>
      <c r="F17" s="36"/>
      <c r="G17" s="20"/>
      <c r="H17" s="13"/>
      <c r="I17" s="14"/>
      <c r="J17" s="15"/>
    </row>
    <row r="18" ht="14.25" customHeight="1">
      <c r="A18" s="7" t="s">
        <v>56</v>
      </c>
      <c r="B18" s="49" t="s">
        <v>909</v>
      </c>
      <c r="C18" s="9"/>
      <c r="D18" s="9"/>
      <c r="E18" s="10">
        <v>229.5</v>
      </c>
      <c r="F18" s="36"/>
      <c r="G18" s="20"/>
      <c r="H18" s="13"/>
      <c r="I18" s="14"/>
      <c r="J18" s="15"/>
    </row>
    <row r="19" ht="14.25" customHeight="1">
      <c r="A19" s="7" t="s">
        <v>57</v>
      </c>
      <c r="B19" s="49" t="s">
        <v>1639</v>
      </c>
      <c r="C19" s="9"/>
      <c r="D19" s="9"/>
      <c r="E19" s="10">
        <v>142.6</v>
      </c>
      <c r="F19" s="36"/>
      <c r="G19" s="12"/>
      <c r="H19" s="13"/>
      <c r="I19" s="14"/>
      <c r="J19" s="15"/>
    </row>
    <row r="20" ht="14.25" customHeight="1">
      <c r="A20" s="7" t="s">
        <v>60</v>
      </c>
      <c r="B20" s="49" t="s">
        <v>1643</v>
      </c>
      <c r="C20" s="9"/>
      <c r="D20" s="9"/>
      <c r="E20" s="10">
        <v>42.1</v>
      </c>
      <c r="F20" s="36"/>
      <c r="G20" s="12"/>
      <c r="H20" s="13"/>
      <c r="I20" s="14"/>
      <c r="J20" s="15"/>
    </row>
    <row r="21" ht="14.25" customHeight="1">
      <c r="A21" s="7" t="s">
        <v>63</v>
      </c>
      <c r="B21" s="49" t="s">
        <v>1640</v>
      </c>
      <c r="C21" s="9"/>
      <c r="D21" s="9"/>
      <c r="E21" s="10">
        <v>38.2</v>
      </c>
      <c r="F21" s="36"/>
      <c r="G21" s="12"/>
      <c r="H21" s="13"/>
      <c r="I21" s="14"/>
      <c r="J21" s="15"/>
    </row>
    <row r="22" ht="14.25" customHeight="1">
      <c r="A22" s="7" t="s">
        <v>66</v>
      </c>
      <c r="B22" s="49" t="s">
        <v>1644</v>
      </c>
      <c r="C22" s="9"/>
      <c r="D22" s="9"/>
      <c r="E22" s="10">
        <v>39.5</v>
      </c>
      <c r="F22" s="12"/>
      <c r="G22" s="12"/>
      <c r="H22" s="13"/>
      <c r="I22" s="14"/>
      <c r="J22" s="15"/>
    </row>
    <row r="23" ht="14.25" customHeight="1">
      <c r="A23" s="7" t="s">
        <v>68</v>
      </c>
      <c r="B23" s="49" t="s">
        <v>1641</v>
      </c>
      <c r="C23" s="9"/>
      <c r="D23" s="9"/>
      <c r="E23" s="10">
        <v>61.6</v>
      </c>
      <c r="F23" s="36"/>
      <c r="G23" s="20"/>
      <c r="H23" s="13"/>
      <c r="I23" s="14"/>
      <c r="J23" s="15"/>
    </row>
    <row r="24" ht="14.25" customHeight="1">
      <c r="A24" s="7" t="s">
        <v>70</v>
      </c>
      <c r="B24" s="50" t="s">
        <v>1645</v>
      </c>
      <c r="C24" s="23"/>
      <c r="D24" s="23"/>
      <c r="E24" s="24">
        <v>18.4</v>
      </c>
      <c r="F24" s="12"/>
      <c r="G24" s="12"/>
      <c r="H24" s="13"/>
      <c r="I24" s="14"/>
      <c r="J24" s="15"/>
    </row>
    <row r="25" ht="14.25" customHeight="1">
      <c r="A25" s="7" t="s">
        <v>71</v>
      </c>
      <c r="B25" s="49" t="s">
        <v>1646</v>
      </c>
      <c r="C25" s="9"/>
      <c r="D25" s="9"/>
      <c r="E25" s="10">
        <v>46.7</v>
      </c>
      <c r="F25" s="12"/>
      <c r="G25" s="12"/>
      <c r="H25" s="13"/>
      <c r="I25" s="14"/>
      <c r="J25" s="15"/>
    </row>
    <row r="26" ht="14.25" customHeight="1">
      <c r="A26" s="7" t="s">
        <v>75</v>
      </c>
      <c r="B26" s="49" t="s">
        <v>1642</v>
      </c>
      <c r="C26" s="9"/>
      <c r="D26" s="9"/>
      <c r="E26" s="10">
        <v>34.3</v>
      </c>
      <c r="F26" s="12"/>
      <c r="G26" s="12"/>
      <c r="H26" s="13"/>
      <c r="I26" s="14"/>
      <c r="J26" s="15"/>
    </row>
    <row r="27" ht="14.25" customHeight="1">
      <c r="A27" s="7" t="s">
        <v>76</v>
      </c>
      <c r="B27" s="50" t="s">
        <v>1638</v>
      </c>
      <c r="C27" s="23"/>
      <c r="D27" s="23"/>
      <c r="E27" s="24">
        <v>51.2</v>
      </c>
      <c r="F27" s="12"/>
      <c r="G27" s="12"/>
      <c r="H27" s="13"/>
      <c r="I27" s="14"/>
      <c r="J27" s="15"/>
    </row>
    <row r="28" ht="14.25" customHeight="1">
      <c r="A28" s="106" t="s">
        <v>77</v>
      </c>
      <c r="B28" s="333" t="s">
        <v>1647</v>
      </c>
      <c r="C28" s="334"/>
      <c r="D28" s="334"/>
      <c r="E28" s="335">
        <v>72.8</v>
      </c>
      <c r="F28" s="238"/>
      <c r="G28" s="238"/>
      <c r="H28" s="238"/>
      <c r="I28" s="239"/>
      <c r="J28" s="15"/>
    </row>
    <row r="29" ht="14.25" customHeight="1">
      <c r="A29" s="106" t="s">
        <v>79</v>
      </c>
      <c r="B29" s="333" t="s">
        <v>1522</v>
      </c>
      <c r="C29" s="334"/>
      <c r="D29" s="334"/>
      <c r="E29" s="335">
        <v>105.4</v>
      </c>
      <c r="F29" s="238"/>
      <c r="G29" s="238"/>
      <c r="H29" s="238"/>
      <c r="I29" s="239"/>
      <c r="J29" s="15"/>
    </row>
    <row r="30" ht="14.25" customHeight="1">
      <c r="A30" s="106" t="s">
        <v>82</v>
      </c>
      <c r="B30" s="333" t="s">
        <v>1648</v>
      </c>
      <c r="C30" s="334"/>
      <c r="D30" s="334"/>
      <c r="E30" s="335">
        <v>86.6</v>
      </c>
      <c r="F30" s="238"/>
      <c r="G30" s="238"/>
      <c r="H30" s="238"/>
      <c r="I30" s="239"/>
      <c r="J30" s="15"/>
      <c r="N30" s="17"/>
    </row>
    <row r="31" ht="14.25" customHeight="1">
      <c r="E31" s="27">
        <f>SUM(E3:E30)</f>
        <v>2662.5</v>
      </c>
      <c r="N31" s="17"/>
    </row>
    <row r="32" ht="14.25" customHeight="1">
      <c r="N32" s="17"/>
    </row>
    <row r="33" ht="14.25" customHeight="1">
      <c r="N33" s="17"/>
    </row>
    <row r="34" ht="14.25" customHeight="1">
      <c r="N34" s="17"/>
    </row>
    <row r="35" ht="14.25" customHeight="1">
      <c r="N35" s="17"/>
    </row>
    <row r="36" ht="14.25" customHeight="1">
      <c r="N36" s="17"/>
    </row>
    <row r="37" ht="14.25" customHeight="1">
      <c r="N37" s="17"/>
    </row>
    <row r="38" ht="14.25" customHeight="1">
      <c r="B38" s="28" t="s">
        <v>89</v>
      </c>
      <c r="D38" s="29">
        <v>4.0</v>
      </c>
      <c r="N38" s="17"/>
    </row>
    <row r="39" ht="14.25" customHeight="1">
      <c r="B39" s="28" t="s">
        <v>90</v>
      </c>
      <c r="D39" s="29">
        <v>1.0</v>
      </c>
      <c r="N39" s="17"/>
    </row>
    <row r="40" ht="14.25" customHeight="1">
      <c r="B40" s="28" t="s">
        <v>91</v>
      </c>
      <c r="D40" s="29">
        <v>1.0</v>
      </c>
      <c r="N40" s="17"/>
    </row>
    <row r="41" ht="14.25" customHeight="1">
      <c r="B41" s="28" t="s">
        <v>92</v>
      </c>
      <c r="D41" s="30">
        <f>+D40*D39*D38</f>
        <v>4</v>
      </c>
      <c r="N41" s="17"/>
    </row>
    <row r="42" ht="14.25" customHeight="1">
      <c r="B42" s="28" t="s">
        <v>93</v>
      </c>
      <c r="D42" s="30">
        <f>+D41*3600</f>
        <v>14400</v>
      </c>
      <c r="N42" s="17"/>
    </row>
    <row r="43" ht="14.25" customHeight="1">
      <c r="B43" s="28" t="s">
        <v>4</v>
      </c>
      <c r="D43" s="31">
        <f>E31</f>
        <v>2662.5</v>
      </c>
      <c r="N43" s="17"/>
    </row>
    <row r="44" ht="14.25" customHeight="1">
      <c r="B44" s="28" t="s">
        <v>94</v>
      </c>
      <c r="D44" s="32">
        <f>+D42/D43</f>
        <v>5.408450704</v>
      </c>
      <c r="E44" s="28" t="s">
        <v>95</v>
      </c>
      <c r="F44" s="6">
        <f>D44*0.9</f>
        <v>4.867605634</v>
      </c>
    </row>
    <row r="45" ht="14.25" customHeight="1">
      <c r="B45" s="28"/>
      <c r="D45" s="28"/>
    </row>
    <row r="46" ht="14.25" customHeight="1">
      <c r="B46" s="28" t="s">
        <v>96</v>
      </c>
      <c r="D46" s="28" t="s">
        <v>97</v>
      </c>
    </row>
    <row r="47" ht="14.25" customHeight="1">
      <c r="B47" s="28" t="s">
        <v>98</v>
      </c>
      <c r="D47" s="29">
        <v>105.9</v>
      </c>
    </row>
    <row r="48" ht="14.25" customHeight="1">
      <c r="B48" s="28" t="s">
        <v>99</v>
      </c>
      <c r="D48" s="29">
        <f>D47*D38</f>
        <v>423.6</v>
      </c>
    </row>
    <row r="49" ht="14.25" customHeight="1">
      <c r="B49" s="28" t="s">
        <v>95</v>
      </c>
      <c r="D49" s="33">
        <f>+D42/D48</f>
        <v>33.99433428</v>
      </c>
    </row>
    <row r="50" ht="14.25" customHeight="1">
      <c r="B50" s="28"/>
      <c r="D50" s="28"/>
    </row>
    <row r="51" ht="14.25" customHeight="1">
      <c r="B51" s="28" t="s">
        <v>100</v>
      </c>
      <c r="D51" s="33">
        <f>+D49*0.85</f>
        <v>28.89518414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autoFilter ref="$A$2:$H$31"/>
  <printOptions/>
  <pageMargins bottom="0.75" footer="0.0" header="0.0" left="0.7" right="0.7" top="0.75"/>
  <pageSetup scale="70" orientation="landscape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1521</v>
      </c>
      <c r="C3" s="9"/>
      <c r="D3" s="9"/>
      <c r="E3" s="10">
        <v>288.4</v>
      </c>
      <c r="F3" s="11"/>
      <c r="G3" s="12"/>
      <c r="H3" s="13"/>
      <c r="I3" s="14"/>
      <c r="J3" s="15"/>
      <c r="K3" s="4"/>
    </row>
    <row r="4" ht="14.25" customHeight="1">
      <c r="A4" s="7" t="s">
        <v>16</v>
      </c>
      <c r="B4" s="49" t="s">
        <v>188</v>
      </c>
      <c r="C4" s="9"/>
      <c r="D4" s="9"/>
      <c r="E4" s="10">
        <v>5.7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49" t="s">
        <v>196</v>
      </c>
      <c r="C5" s="9"/>
      <c r="D5" s="9"/>
      <c r="E5" s="10">
        <v>11.2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49" t="s">
        <v>203</v>
      </c>
      <c r="C6" s="9"/>
      <c r="D6" s="9"/>
      <c r="E6" s="10">
        <v>9.4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49" t="s">
        <v>204</v>
      </c>
      <c r="C7" s="9"/>
      <c r="D7" s="9"/>
      <c r="E7" s="10">
        <v>14.4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49" t="s">
        <v>214</v>
      </c>
      <c r="C8" s="9"/>
      <c r="D8" s="9"/>
      <c r="E8" s="10">
        <v>32.7</v>
      </c>
      <c r="F8" s="36"/>
      <c r="G8" s="12"/>
      <c r="H8" s="13"/>
      <c r="I8" s="14"/>
      <c r="J8" s="15"/>
      <c r="K8" s="5"/>
      <c r="P8" s="19"/>
    </row>
    <row r="9" ht="14.25" customHeight="1">
      <c r="A9" s="7" t="s">
        <v>32</v>
      </c>
      <c r="B9" s="49" t="s">
        <v>1614</v>
      </c>
      <c r="C9" s="9"/>
      <c r="D9" s="9"/>
      <c r="E9" s="10">
        <v>42.6</v>
      </c>
      <c r="F9" s="36"/>
      <c r="G9" s="12"/>
      <c r="H9" s="13"/>
      <c r="I9" s="14"/>
      <c r="J9" s="15"/>
      <c r="K9" s="5"/>
      <c r="P9" s="19"/>
    </row>
    <row r="10" ht="14.25" customHeight="1">
      <c r="A10" s="7" t="s">
        <v>34</v>
      </c>
      <c r="B10" s="49" t="s">
        <v>72</v>
      </c>
      <c r="C10" s="9"/>
      <c r="D10" s="9"/>
      <c r="E10" s="10">
        <v>50.5</v>
      </c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49" t="s">
        <v>62</v>
      </c>
      <c r="C11" s="9"/>
      <c r="D11" s="9"/>
      <c r="E11" s="10">
        <v>48.1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49" t="s">
        <v>1652</v>
      </c>
      <c r="C12" s="9"/>
      <c r="D12" s="9"/>
      <c r="E12" s="10">
        <v>4.9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49" t="s">
        <v>592</v>
      </c>
      <c r="C13" s="9"/>
      <c r="D13" s="9"/>
      <c r="E13" s="10">
        <v>227.2</v>
      </c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49" t="s">
        <v>566</v>
      </c>
      <c r="C14" s="9"/>
      <c r="D14" s="9"/>
      <c r="E14" s="10">
        <v>143.8</v>
      </c>
      <c r="F14" s="36"/>
      <c r="G14" s="20"/>
      <c r="H14" s="13"/>
      <c r="I14" s="14"/>
      <c r="J14" s="15"/>
      <c r="P14" s="19"/>
    </row>
    <row r="15" ht="14.25" customHeight="1">
      <c r="A15" s="7" t="s">
        <v>50</v>
      </c>
      <c r="B15" s="49" t="s">
        <v>222</v>
      </c>
      <c r="C15" s="9"/>
      <c r="D15" s="9"/>
      <c r="E15" s="10">
        <v>23.1</v>
      </c>
      <c r="F15" s="36"/>
      <c r="G15" s="12"/>
      <c r="H15" s="13"/>
      <c r="I15" s="14"/>
      <c r="J15" s="15"/>
    </row>
    <row r="16" ht="14.25" customHeight="1">
      <c r="A16" s="7" t="s">
        <v>52</v>
      </c>
      <c r="B16" s="49" t="s">
        <v>1654</v>
      </c>
      <c r="C16" s="9"/>
      <c r="D16" s="9"/>
      <c r="E16" s="10">
        <v>32.1</v>
      </c>
      <c r="F16" s="36"/>
      <c r="G16" s="12"/>
      <c r="H16" s="13"/>
      <c r="I16" s="14"/>
      <c r="J16" s="15"/>
    </row>
    <row r="17" ht="14.25" customHeight="1">
      <c r="A17" s="7" t="s">
        <v>54</v>
      </c>
      <c r="B17" s="49" t="s">
        <v>541</v>
      </c>
      <c r="C17" s="9"/>
      <c r="D17" s="9"/>
      <c r="E17" s="10">
        <v>21.4</v>
      </c>
      <c r="F17" s="36"/>
      <c r="G17" s="20"/>
      <c r="H17" s="13"/>
      <c r="I17" s="14"/>
      <c r="J17" s="15"/>
    </row>
    <row r="18" ht="14.25" customHeight="1">
      <c r="A18" s="7" t="s">
        <v>56</v>
      </c>
      <c r="B18" s="49" t="s">
        <v>1655</v>
      </c>
      <c r="C18" s="9"/>
      <c r="D18" s="9"/>
      <c r="E18" s="10">
        <v>20.7</v>
      </c>
      <c r="F18" s="36"/>
      <c r="G18" s="20"/>
      <c r="H18" s="13"/>
      <c r="I18" s="14"/>
      <c r="J18" s="15"/>
    </row>
    <row r="19" ht="14.25" customHeight="1">
      <c r="A19" s="7" t="s">
        <v>57</v>
      </c>
      <c r="B19" s="49" t="s">
        <v>1651</v>
      </c>
      <c r="C19" s="9"/>
      <c r="D19" s="9"/>
      <c r="E19" s="10">
        <v>8.4</v>
      </c>
      <c r="F19" s="36"/>
      <c r="G19" s="12"/>
      <c r="H19" s="13"/>
      <c r="I19" s="14"/>
      <c r="J19" s="15"/>
    </row>
    <row r="20" ht="14.25" customHeight="1">
      <c r="A20" s="7" t="s">
        <v>60</v>
      </c>
      <c r="B20" s="49" t="s">
        <v>1653</v>
      </c>
      <c r="C20" s="9"/>
      <c r="D20" s="9"/>
      <c r="E20" s="10">
        <v>29.3</v>
      </c>
      <c r="F20" s="36"/>
      <c r="G20" s="12"/>
      <c r="H20" s="13"/>
      <c r="I20" s="14"/>
      <c r="J20" s="15"/>
    </row>
    <row r="21" ht="14.25" customHeight="1">
      <c r="A21" s="7" t="s">
        <v>63</v>
      </c>
      <c r="B21" s="49" t="s">
        <v>213</v>
      </c>
      <c r="C21" s="9"/>
      <c r="D21" s="9"/>
      <c r="E21" s="10">
        <v>61.1</v>
      </c>
      <c r="F21" s="36"/>
      <c r="G21" s="12"/>
      <c r="H21" s="13"/>
      <c r="I21" s="14"/>
      <c r="J21" s="15"/>
    </row>
    <row r="22" ht="14.25" customHeight="1">
      <c r="A22" s="7" t="s">
        <v>66</v>
      </c>
      <c r="B22" s="49" t="s">
        <v>1649</v>
      </c>
      <c r="C22" s="9"/>
      <c r="D22" s="9"/>
      <c r="E22" s="10">
        <v>48.3</v>
      </c>
      <c r="F22" s="12"/>
      <c r="G22" s="12"/>
      <c r="H22" s="13"/>
      <c r="I22" s="14"/>
      <c r="J22" s="15"/>
    </row>
    <row r="23" ht="14.25" customHeight="1">
      <c r="A23" s="7" t="s">
        <v>68</v>
      </c>
      <c r="B23" s="49" t="s">
        <v>1650</v>
      </c>
      <c r="C23" s="9"/>
      <c r="D23" s="9"/>
      <c r="E23" s="10">
        <v>4.4</v>
      </c>
      <c r="F23" s="36"/>
      <c r="G23" s="20"/>
      <c r="H23" s="13"/>
      <c r="I23" s="14"/>
      <c r="J23" s="15"/>
    </row>
    <row r="24" ht="14.25" customHeight="1">
      <c r="A24" s="7" t="s">
        <v>70</v>
      </c>
      <c r="B24" s="50" t="s">
        <v>634</v>
      </c>
      <c r="C24" s="23"/>
      <c r="D24" s="23"/>
      <c r="E24" s="24">
        <v>54.5</v>
      </c>
      <c r="F24" s="12"/>
      <c r="G24" s="12"/>
      <c r="H24" s="13"/>
      <c r="I24" s="14"/>
      <c r="J24" s="15"/>
    </row>
    <row r="25" ht="14.25" customHeight="1">
      <c r="A25" s="7" t="s">
        <v>71</v>
      </c>
      <c r="B25" s="49" t="s">
        <v>1656</v>
      </c>
      <c r="C25" s="9"/>
      <c r="D25" s="9"/>
      <c r="E25" s="10">
        <v>15.0</v>
      </c>
      <c r="F25" s="12"/>
      <c r="G25" s="12"/>
      <c r="H25" s="13"/>
      <c r="I25" s="14"/>
      <c r="J25" s="15"/>
    </row>
    <row r="26" ht="14.25" customHeight="1">
      <c r="A26" s="7" t="s">
        <v>75</v>
      </c>
      <c r="B26" s="49" t="s">
        <v>207</v>
      </c>
      <c r="C26" s="9"/>
      <c r="D26" s="9"/>
      <c r="E26" s="10">
        <v>21.0</v>
      </c>
      <c r="F26" s="12"/>
      <c r="G26" s="12"/>
      <c r="H26" s="13"/>
      <c r="I26" s="14"/>
      <c r="J26" s="15"/>
    </row>
    <row r="27" ht="14.25" customHeight="1">
      <c r="A27" s="7" t="s">
        <v>76</v>
      </c>
      <c r="B27" s="50" t="s">
        <v>209</v>
      </c>
      <c r="C27" s="23"/>
      <c r="D27" s="23"/>
      <c r="E27" s="24">
        <v>39.2</v>
      </c>
      <c r="F27" s="12"/>
      <c r="G27" s="12"/>
      <c r="H27" s="13"/>
      <c r="I27" s="14"/>
      <c r="J27" s="15"/>
    </row>
    <row r="28" ht="14.25" customHeight="1">
      <c r="A28" s="15"/>
      <c r="B28" s="333" t="s">
        <v>202</v>
      </c>
      <c r="C28" s="334"/>
      <c r="D28" s="334"/>
      <c r="E28" s="335">
        <v>25.1</v>
      </c>
      <c r="F28" s="238"/>
      <c r="G28" s="238"/>
      <c r="H28" s="238"/>
      <c r="I28" s="239"/>
      <c r="J28" s="15"/>
    </row>
    <row r="29" ht="14.25" customHeight="1">
      <c r="A29" s="15"/>
      <c r="B29" s="333" t="s">
        <v>566</v>
      </c>
      <c r="C29" s="334"/>
      <c r="D29" s="334"/>
      <c r="E29" s="335">
        <v>51.0</v>
      </c>
      <c r="F29" s="238"/>
      <c r="G29" s="238"/>
      <c r="H29" s="238"/>
      <c r="I29" s="239"/>
      <c r="J29" s="15"/>
    </row>
    <row r="30" ht="14.25" customHeight="1">
      <c r="A30" s="15"/>
      <c r="B30" s="333" t="s">
        <v>1657</v>
      </c>
      <c r="C30" s="334"/>
      <c r="D30" s="334"/>
      <c r="E30" s="335"/>
      <c r="F30" s="238"/>
      <c r="G30" s="238"/>
      <c r="H30" s="238"/>
      <c r="I30" s="239"/>
      <c r="J30" s="15"/>
      <c r="N30" s="17"/>
    </row>
    <row r="31" ht="14.25" customHeight="1">
      <c r="B31" s="26" t="s">
        <v>1658</v>
      </c>
      <c r="E31" s="27">
        <f>SUM(E3:E30)</f>
        <v>1333.5</v>
      </c>
      <c r="N31" s="17"/>
    </row>
    <row r="32" ht="14.25" customHeight="1">
      <c r="N32" s="17"/>
    </row>
    <row r="33" ht="14.25" customHeight="1">
      <c r="N33" s="17"/>
    </row>
    <row r="34" ht="14.25" customHeight="1">
      <c r="N34" s="17"/>
    </row>
    <row r="35" ht="14.25" customHeight="1">
      <c r="N35" s="17"/>
    </row>
    <row r="36" ht="14.25" customHeight="1">
      <c r="N36" s="17"/>
    </row>
    <row r="37" ht="14.25" customHeight="1">
      <c r="B37" s="28" t="s">
        <v>89</v>
      </c>
      <c r="D37" s="29">
        <v>8.0</v>
      </c>
      <c r="N37" s="17"/>
    </row>
    <row r="38" ht="14.25" customHeight="1">
      <c r="B38" s="28" t="s">
        <v>90</v>
      </c>
      <c r="D38" s="29">
        <v>1.0</v>
      </c>
      <c r="N38" s="17"/>
    </row>
    <row r="39" ht="14.25" customHeight="1">
      <c r="B39" s="28" t="s">
        <v>91</v>
      </c>
      <c r="D39" s="29">
        <v>7.5</v>
      </c>
      <c r="N39" s="17"/>
    </row>
    <row r="40" ht="14.25" customHeight="1">
      <c r="B40" s="28" t="s">
        <v>92</v>
      </c>
      <c r="D40" s="30">
        <f>+D39*D38*D37</f>
        <v>60</v>
      </c>
      <c r="N40" s="17"/>
    </row>
    <row r="41" ht="14.25" customHeight="1">
      <c r="B41" s="28" t="s">
        <v>93</v>
      </c>
      <c r="D41" s="30">
        <f>+D40*3600</f>
        <v>216000</v>
      </c>
      <c r="N41" s="17"/>
    </row>
    <row r="42" ht="14.25" customHeight="1">
      <c r="B42" s="28" t="s">
        <v>4</v>
      </c>
      <c r="D42" s="31">
        <f>E31</f>
        <v>1333.5</v>
      </c>
      <c r="N42" s="17"/>
    </row>
    <row r="43" ht="14.25" customHeight="1">
      <c r="B43" s="28" t="s">
        <v>94</v>
      </c>
      <c r="D43" s="32">
        <f>+D41/D42</f>
        <v>161.9797525</v>
      </c>
      <c r="E43" s="28" t="s">
        <v>95</v>
      </c>
      <c r="F43" s="6">
        <f>D43*0.9</f>
        <v>145.7817773</v>
      </c>
    </row>
    <row r="44" ht="14.25" customHeight="1">
      <c r="B44" s="28"/>
      <c r="D44" s="28"/>
    </row>
    <row r="45" ht="14.25" customHeight="1">
      <c r="B45" s="28" t="s">
        <v>96</v>
      </c>
      <c r="D45" s="28" t="s">
        <v>97</v>
      </c>
    </row>
    <row r="46" ht="14.25" customHeight="1">
      <c r="B46" s="28" t="s">
        <v>98</v>
      </c>
      <c r="D46" s="29">
        <v>105.9</v>
      </c>
    </row>
    <row r="47" ht="14.25" customHeight="1">
      <c r="B47" s="28" t="s">
        <v>99</v>
      </c>
      <c r="D47" s="29">
        <f>D46*D37</f>
        <v>847.2</v>
      </c>
    </row>
    <row r="48" ht="14.25" customHeight="1">
      <c r="B48" s="28" t="s">
        <v>95</v>
      </c>
      <c r="D48" s="33">
        <f>+D41/D47</f>
        <v>254.9575071</v>
      </c>
    </row>
    <row r="49" ht="14.25" customHeight="1">
      <c r="B49" s="28"/>
      <c r="D49" s="28"/>
    </row>
    <row r="50" ht="14.25" customHeight="1">
      <c r="B50" s="28" t="s">
        <v>100</v>
      </c>
      <c r="D50" s="33">
        <f>+D48*0.85</f>
        <v>216.713881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autoFilter ref="$A$2:$H$31"/>
  <printOptions/>
  <pageMargins bottom="0.75" footer="0.0" header="0.0" left="0.7" right="0.7" top="0.75"/>
  <pageSetup scale="70" orientation="landscape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673</v>
      </c>
      <c r="C3" s="9"/>
      <c r="D3" s="9"/>
      <c r="E3" s="10">
        <v>364.9</v>
      </c>
      <c r="F3" s="11"/>
      <c r="G3" s="12"/>
      <c r="H3" s="13"/>
      <c r="I3" s="14"/>
      <c r="J3" s="15"/>
      <c r="K3" s="4"/>
    </row>
    <row r="4" ht="14.25" customHeight="1">
      <c r="A4" s="7" t="s">
        <v>16</v>
      </c>
      <c r="B4" s="49" t="s">
        <v>1659</v>
      </c>
      <c r="C4" s="9"/>
      <c r="D4" s="9"/>
      <c r="E4" s="10">
        <v>23.8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49" t="s">
        <v>196</v>
      </c>
      <c r="C5" s="9"/>
      <c r="D5" s="9"/>
      <c r="E5" s="10">
        <v>16.7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49" t="s">
        <v>1660</v>
      </c>
      <c r="C6" s="9"/>
      <c r="D6" s="9"/>
      <c r="E6" s="10">
        <v>11.3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49" t="s">
        <v>1277</v>
      </c>
      <c r="C7" s="9"/>
      <c r="D7" s="9"/>
      <c r="E7" s="10">
        <v>24.3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49" t="s">
        <v>1662</v>
      </c>
      <c r="C8" s="9"/>
      <c r="D8" s="9"/>
      <c r="E8" s="10">
        <v>25.6</v>
      </c>
      <c r="F8" s="36"/>
      <c r="G8" s="12"/>
      <c r="H8" s="13"/>
      <c r="I8" s="14"/>
      <c r="J8" s="15"/>
      <c r="K8" s="5"/>
      <c r="P8" s="19"/>
    </row>
    <row r="9" ht="14.25" customHeight="1">
      <c r="A9" s="7" t="s">
        <v>32</v>
      </c>
      <c r="B9" s="49" t="s">
        <v>1663</v>
      </c>
      <c r="C9" s="9"/>
      <c r="D9" s="9"/>
      <c r="E9" s="10">
        <v>26.6</v>
      </c>
      <c r="F9" s="36"/>
      <c r="G9" s="12"/>
      <c r="H9" s="13"/>
      <c r="I9" s="14"/>
      <c r="J9" s="15"/>
      <c r="K9" s="5"/>
      <c r="P9" s="19"/>
    </row>
    <row r="10" ht="14.25" customHeight="1">
      <c r="A10" s="7" t="s">
        <v>34</v>
      </c>
      <c r="B10" s="49" t="s">
        <v>1664</v>
      </c>
      <c r="C10" s="9"/>
      <c r="D10" s="9"/>
      <c r="E10" s="10">
        <v>19.5</v>
      </c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49" t="s">
        <v>211</v>
      </c>
      <c r="C11" s="9"/>
      <c r="D11" s="9"/>
      <c r="E11" s="10">
        <v>23.4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49" t="s">
        <v>1665</v>
      </c>
      <c r="C12" s="9"/>
      <c r="D12" s="9"/>
      <c r="E12" s="10">
        <v>33.4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49" t="s">
        <v>1667</v>
      </c>
      <c r="C13" s="9"/>
      <c r="D13" s="9"/>
      <c r="E13" s="10">
        <v>38.4</v>
      </c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49" t="s">
        <v>1661</v>
      </c>
      <c r="C14" s="9"/>
      <c r="D14" s="9"/>
      <c r="E14" s="10">
        <v>15.0</v>
      </c>
      <c r="F14" s="36"/>
      <c r="G14" s="20"/>
      <c r="H14" s="13"/>
      <c r="I14" s="14"/>
      <c r="J14" s="15"/>
      <c r="P14" s="19"/>
    </row>
    <row r="15" ht="14.25" customHeight="1">
      <c r="A15" s="7" t="s">
        <v>50</v>
      </c>
      <c r="B15" s="49" t="s">
        <v>1668</v>
      </c>
      <c r="C15" s="9"/>
      <c r="D15" s="9"/>
      <c r="E15" s="10">
        <v>27.6</v>
      </c>
      <c r="F15" s="36"/>
      <c r="G15" s="12"/>
      <c r="H15" s="13"/>
      <c r="I15" s="14"/>
      <c r="J15" s="15"/>
    </row>
    <row r="16" ht="14.25" customHeight="1">
      <c r="A16" s="7" t="s">
        <v>52</v>
      </c>
      <c r="B16" s="49" t="s">
        <v>1666</v>
      </c>
      <c r="C16" s="9"/>
      <c r="D16" s="9"/>
      <c r="E16" s="10">
        <v>9.0</v>
      </c>
      <c r="F16" s="36"/>
      <c r="G16" s="12"/>
      <c r="H16" s="13"/>
      <c r="I16" s="14"/>
      <c r="J16" s="15"/>
    </row>
    <row r="17" ht="14.25" customHeight="1">
      <c r="A17" s="7" t="s">
        <v>54</v>
      </c>
      <c r="B17" s="49" t="s">
        <v>176</v>
      </c>
      <c r="C17" s="9"/>
      <c r="D17" s="9"/>
      <c r="E17" s="10">
        <v>5.4</v>
      </c>
      <c r="F17" s="36"/>
      <c r="G17" s="20"/>
      <c r="H17" s="13"/>
      <c r="I17" s="14"/>
      <c r="J17" s="15"/>
    </row>
    <row r="18" ht="14.25" customHeight="1">
      <c r="A18" s="7" t="s">
        <v>56</v>
      </c>
      <c r="B18" s="49" t="s">
        <v>180</v>
      </c>
      <c r="C18" s="9"/>
      <c r="D18" s="9"/>
      <c r="E18" s="10">
        <v>13.5</v>
      </c>
      <c r="F18" s="36"/>
      <c r="G18" s="20"/>
      <c r="H18" s="13"/>
      <c r="I18" s="14"/>
      <c r="J18" s="15"/>
    </row>
    <row r="19" ht="14.25" customHeight="1">
      <c r="A19" s="7" t="s">
        <v>57</v>
      </c>
      <c r="B19" s="49" t="s">
        <v>222</v>
      </c>
      <c r="C19" s="9"/>
      <c r="D19" s="9"/>
      <c r="E19" s="10">
        <v>12.6</v>
      </c>
      <c r="F19" s="36"/>
      <c r="G19" s="12"/>
      <c r="H19" s="13"/>
      <c r="I19" s="14"/>
      <c r="J19" s="15"/>
    </row>
    <row r="20" ht="14.25" customHeight="1">
      <c r="A20" s="7" t="s">
        <v>60</v>
      </c>
      <c r="B20" s="49" t="s">
        <v>72</v>
      </c>
      <c r="C20" s="9"/>
      <c r="D20" s="9"/>
      <c r="E20" s="10">
        <v>171.4</v>
      </c>
      <c r="F20" s="36"/>
      <c r="G20" s="12"/>
      <c r="H20" s="13"/>
      <c r="I20" s="14"/>
      <c r="J20" s="15"/>
    </row>
    <row r="21" ht="14.25" customHeight="1">
      <c r="A21" s="7" t="s">
        <v>63</v>
      </c>
      <c r="B21" s="49" t="s">
        <v>213</v>
      </c>
      <c r="C21" s="9"/>
      <c r="D21" s="9"/>
      <c r="E21" s="10">
        <v>53.2</v>
      </c>
      <c r="F21" s="36"/>
      <c r="G21" s="12"/>
      <c r="H21" s="13"/>
      <c r="I21" s="14"/>
      <c r="J21" s="15"/>
    </row>
    <row r="22" ht="14.25" customHeight="1">
      <c r="A22" s="7" t="s">
        <v>66</v>
      </c>
      <c r="B22" s="49" t="s">
        <v>62</v>
      </c>
      <c r="C22" s="9"/>
      <c r="D22" s="9"/>
      <c r="E22" s="10">
        <v>54.3</v>
      </c>
      <c r="F22" s="12"/>
      <c r="G22" s="12"/>
      <c r="H22" s="13"/>
      <c r="I22" s="14"/>
      <c r="J22" s="15"/>
    </row>
    <row r="23" ht="14.25" customHeight="1">
      <c r="A23" s="7" t="s">
        <v>68</v>
      </c>
      <c r="B23" s="49" t="s">
        <v>1669</v>
      </c>
      <c r="C23" s="9"/>
      <c r="D23" s="9"/>
      <c r="E23" s="10">
        <v>215.9</v>
      </c>
      <c r="F23" s="36"/>
      <c r="G23" s="20"/>
      <c r="H23" s="13"/>
      <c r="I23" s="14"/>
      <c r="J23" s="15"/>
    </row>
    <row r="24" ht="14.25" customHeight="1">
      <c r="A24" s="7" t="s">
        <v>70</v>
      </c>
      <c r="B24" s="50" t="s">
        <v>214</v>
      </c>
      <c r="C24" s="23"/>
      <c r="D24" s="23"/>
      <c r="E24" s="24">
        <v>31.4</v>
      </c>
      <c r="F24" s="12"/>
      <c r="G24" s="12"/>
      <c r="H24" s="13"/>
      <c r="I24" s="14"/>
      <c r="J24" s="15"/>
    </row>
    <row r="25" ht="14.25" customHeight="1">
      <c r="A25" s="7" t="s">
        <v>71</v>
      </c>
      <c r="B25" s="49" t="s">
        <v>566</v>
      </c>
      <c r="C25" s="9"/>
      <c r="D25" s="9"/>
      <c r="E25" s="10">
        <v>289.1</v>
      </c>
      <c r="F25" s="12"/>
      <c r="G25" s="12"/>
      <c r="H25" s="13"/>
      <c r="I25" s="14"/>
      <c r="J25" s="15"/>
    </row>
    <row r="26" ht="14.25" customHeight="1">
      <c r="A26" s="7" t="s">
        <v>75</v>
      </c>
      <c r="B26" s="49" t="s">
        <v>560</v>
      </c>
      <c r="C26" s="9"/>
      <c r="D26" s="9"/>
      <c r="E26" s="10">
        <v>137.6</v>
      </c>
      <c r="F26" s="12"/>
      <c r="G26" s="12"/>
      <c r="H26" s="13"/>
      <c r="I26" s="14"/>
      <c r="J26" s="15"/>
    </row>
    <row r="27" ht="14.25" customHeight="1">
      <c r="A27" s="7" t="s">
        <v>76</v>
      </c>
      <c r="B27" s="50"/>
      <c r="C27" s="23"/>
      <c r="D27" s="23"/>
      <c r="E27" s="24"/>
      <c r="F27" s="12"/>
      <c r="G27" s="12"/>
      <c r="H27" s="13"/>
      <c r="I27" s="14"/>
      <c r="J27" s="15"/>
    </row>
    <row r="28" ht="14.25" customHeight="1">
      <c r="A28" s="15"/>
      <c r="B28" s="333"/>
      <c r="C28" s="334"/>
      <c r="D28" s="334"/>
      <c r="E28" s="335"/>
      <c r="F28" s="238"/>
      <c r="G28" s="238"/>
      <c r="H28" s="238"/>
      <c r="I28" s="239"/>
      <c r="J28" s="15"/>
    </row>
    <row r="29" ht="14.25" customHeight="1">
      <c r="A29" s="15"/>
      <c r="B29" s="333"/>
      <c r="C29" s="334"/>
      <c r="D29" s="334"/>
      <c r="E29" s="335"/>
      <c r="F29" s="238"/>
      <c r="G29" s="238"/>
      <c r="H29" s="238"/>
      <c r="I29" s="239"/>
      <c r="J29" s="15"/>
    </row>
    <row r="30" ht="14.25" customHeight="1">
      <c r="A30" s="15"/>
      <c r="B30" s="333"/>
      <c r="C30" s="334"/>
      <c r="D30" s="334"/>
      <c r="E30" s="335"/>
      <c r="F30" s="238"/>
      <c r="G30" s="238"/>
      <c r="H30" s="238"/>
      <c r="I30" s="239"/>
      <c r="J30" s="15"/>
      <c r="N30" s="17"/>
    </row>
    <row r="31" ht="14.25" customHeight="1">
      <c r="E31" s="27">
        <f>SUM(E3:E30)</f>
        <v>1643.9</v>
      </c>
      <c r="N31" s="17"/>
    </row>
    <row r="32" ht="14.25" customHeight="1">
      <c r="N32" s="17"/>
    </row>
    <row r="33" ht="14.25" customHeight="1">
      <c r="N33" s="17"/>
    </row>
    <row r="34" ht="14.25" customHeight="1">
      <c r="N34" s="17"/>
    </row>
    <row r="35" ht="14.25" customHeight="1">
      <c r="N35" s="17"/>
    </row>
    <row r="36" ht="14.25" customHeight="1">
      <c r="N36" s="17"/>
    </row>
    <row r="37" ht="14.25" customHeight="1">
      <c r="B37" s="28" t="s">
        <v>89</v>
      </c>
      <c r="D37" s="29">
        <v>9.0</v>
      </c>
      <c r="N37" s="17"/>
    </row>
    <row r="38" ht="14.25" customHeight="1">
      <c r="B38" s="28" t="s">
        <v>90</v>
      </c>
      <c r="D38" s="29">
        <v>1.0</v>
      </c>
      <c r="H38" s="16">
        <v>1643.9</v>
      </c>
      <c r="N38" s="17"/>
    </row>
    <row r="39" ht="14.25" customHeight="1">
      <c r="B39" s="28" t="s">
        <v>91</v>
      </c>
      <c r="D39" s="29">
        <v>4.0</v>
      </c>
      <c r="N39" s="17"/>
    </row>
    <row r="40" ht="14.25" customHeight="1">
      <c r="B40" s="28" t="s">
        <v>92</v>
      </c>
      <c r="D40" s="30">
        <f>+D39*D38*D37</f>
        <v>36</v>
      </c>
      <c r="N40" s="17"/>
    </row>
    <row r="41" ht="14.25" customHeight="1">
      <c r="B41" s="28" t="s">
        <v>93</v>
      </c>
      <c r="D41" s="30">
        <f>+D40*3600</f>
        <v>129600</v>
      </c>
      <c r="N41" s="17"/>
    </row>
    <row r="42" ht="14.25" customHeight="1">
      <c r="B42" s="28" t="s">
        <v>4</v>
      </c>
      <c r="D42" s="31">
        <f>E31</f>
        <v>1643.9</v>
      </c>
      <c r="N42" s="17"/>
    </row>
    <row r="43" ht="14.25" customHeight="1">
      <c r="B43" s="28" t="s">
        <v>94</v>
      </c>
      <c r="D43" s="32">
        <f>+D41/D42</f>
        <v>78.83691222</v>
      </c>
      <c r="E43" s="28" t="s">
        <v>95</v>
      </c>
      <c r="F43" s="6">
        <f>D43*0.9</f>
        <v>70.953221</v>
      </c>
    </row>
    <row r="44" ht="14.25" customHeight="1">
      <c r="B44" s="28"/>
      <c r="D44" s="28"/>
    </row>
    <row r="45" ht="14.25" customHeight="1">
      <c r="B45" s="28" t="s">
        <v>96</v>
      </c>
      <c r="D45" s="28" t="s">
        <v>97</v>
      </c>
    </row>
    <row r="46" ht="14.25" customHeight="1">
      <c r="B46" s="28" t="s">
        <v>98</v>
      </c>
      <c r="D46" s="29">
        <v>105.9</v>
      </c>
    </row>
    <row r="47" ht="14.25" customHeight="1">
      <c r="B47" s="28" t="s">
        <v>99</v>
      </c>
      <c r="D47" s="29">
        <f>D46*D37</f>
        <v>953.1</v>
      </c>
    </row>
    <row r="48" ht="14.25" customHeight="1">
      <c r="B48" s="28" t="s">
        <v>95</v>
      </c>
      <c r="D48" s="33">
        <f>+D41/D47</f>
        <v>135.9773371</v>
      </c>
    </row>
    <row r="49" ht="14.25" customHeight="1">
      <c r="B49" s="28"/>
      <c r="D49" s="28"/>
    </row>
    <row r="50" ht="14.25" customHeight="1">
      <c r="B50" s="28" t="s">
        <v>100</v>
      </c>
      <c r="D50" s="33">
        <f>+D48*0.85</f>
        <v>115.5807365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autoFilter ref="$A$2:$H$31"/>
  <printOptions/>
  <pageMargins bottom="0.75" footer="0.0" header="0.0" left="0.7" right="0.7" top="0.75"/>
  <pageSetup scale="70" orientation="landscape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/>
      <c r="C3" s="9"/>
      <c r="D3" s="9"/>
      <c r="E3" s="10"/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49"/>
      <c r="C4" s="9"/>
      <c r="D4" s="9"/>
      <c r="E4" s="10"/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49"/>
      <c r="C5" s="9"/>
      <c r="D5" s="9"/>
      <c r="E5" s="10"/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49"/>
      <c r="C6" s="9"/>
      <c r="D6" s="9"/>
      <c r="E6" s="10"/>
      <c r="F6" s="12"/>
      <c r="G6" s="12"/>
      <c r="H6" s="13"/>
      <c r="I6" s="14"/>
      <c r="J6" s="15"/>
      <c r="K6" s="5"/>
      <c r="N6" s="17"/>
    </row>
    <row r="7" ht="14.25" customHeight="1">
      <c r="A7" s="7" t="s">
        <v>25</v>
      </c>
      <c r="B7" s="49"/>
      <c r="C7" s="9"/>
      <c r="D7" s="9"/>
      <c r="E7" s="10"/>
      <c r="F7" s="12"/>
      <c r="G7" s="12"/>
      <c r="H7" s="13"/>
      <c r="I7" s="14"/>
      <c r="J7" s="15"/>
      <c r="K7" s="5"/>
      <c r="N7" s="17"/>
    </row>
    <row r="8" ht="14.25" customHeight="1">
      <c r="A8" s="7" t="s">
        <v>28</v>
      </c>
      <c r="B8" s="49"/>
      <c r="C8" s="9"/>
      <c r="D8" s="9"/>
      <c r="E8" s="10"/>
      <c r="F8" s="36"/>
      <c r="G8" s="12"/>
      <c r="H8" s="13"/>
      <c r="I8" s="14"/>
      <c r="J8" s="15"/>
      <c r="K8" s="5"/>
      <c r="N8" s="17"/>
      <c r="P8" s="19"/>
    </row>
    <row r="9" ht="14.25" customHeight="1">
      <c r="A9" s="7" t="s">
        <v>32</v>
      </c>
      <c r="B9" s="49"/>
      <c r="C9" s="9"/>
      <c r="D9" s="9"/>
      <c r="E9" s="10"/>
      <c r="F9" s="36"/>
      <c r="G9" s="12"/>
      <c r="H9" s="13"/>
      <c r="I9" s="14"/>
      <c r="J9" s="15"/>
      <c r="K9" s="5"/>
      <c r="N9" s="17"/>
      <c r="P9" s="19"/>
    </row>
    <row r="10" ht="14.25" customHeight="1">
      <c r="A10" s="7" t="s">
        <v>34</v>
      </c>
      <c r="B10" s="49"/>
      <c r="C10" s="9"/>
      <c r="D10" s="9"/>
      <c r="E10" s="10"/>
      <c r="F10" s="12"/>
      <c r="G10" s="12"/>
      <c r="H10" s="13"/>
      <c r="I10" s="14"/>
      <c r="J10" s="15"/>
      <c r="K10" s="5"/>
      <c r="N10" s="17"/>
      <c r="P10" s="19"/>
    </row>
    <row r="11" ht="14.25" customHeight="1">
      <c r="A11" s="7" t="s">
        <v>36</v>
      </c>
      <c r="B11" s="49"/>
      <c r="C11" s="9"/>
      <c r="D11" s="9"/>
      <c r="E11" s="10"/>
      <c r="F11" s="36"/>
      <c r="G11" s="12"/>
      <c r="H11" s="13"/>
      <c r="I11" s="14"/>
      <c r="J11" s="15"/>
      <c r="K11" s="5"/>
      <c r="N11" s="17"/>
      <c r="P11" s="19"/>
    </row>
    <row r="12" ht="14.25" customHeight="1">
      <c r="A12" s="7" t="s">
        <v>38</v>
      </c>
      <c r="B12" s="49"/>
      <c r="C12" s="9"/>
      <c r="D12" s="9"/>
      <c r="E12" s="10"/>
      <c r="F12" s="36"/>
      <c r="G12" s="12"/>
      <c r="H12" s="13"/>
      <c r="I12" s="14"/>
      <c r="J12" s="15"/>
      <c r="K12" s="5"/>
      <c r="N12" s="17"/>
      <c r="P12" s="19"/>
    </row>
    <row r="13" ht="14.25" customHeight="1">
      <c r="A13" s="7" t="s">
        <v>43</v>
      </c>
      <c r="B13" s="49"/>
      <c r="C13" s="9"/>
      <c r="D13" s="9"/>
      <c r="E13" s="10"/>
      <c r="F13" s="36"/>
      <c r="G13" s="12"/>
      <c r="H13" s="13"/>
      <c r="I13" s="14"/>
      <c r="J13" s="15"/>
      <c r="N13" s="17"/>
      <c r="P13" s="19"/>
    </row>
    <row r="14" ht="14.25" customHeight="1">
      <c r="A14" s="7" t="s">
        <v>46</v>
      </c>
      <c r="B14" s="49"/>
      <c r="C14" s="9"/>
      <c r="D14" s="9"/>
      <c r="E14" s="10"/>
      <c r="F14" s="36"/>
      <c r="G14" s="20"/>
      <c r="H14" s="13"/>
      <c r="I14" s="14"/>
      <c r="J14" s="15"/>
      <c r="N14" s="17"/>
      <c r="P14" s="19"/>
    </row>
    <row r="15" ht="14.25" customHeight="1">
      <c r="A15" s="7" t="s">
        <v>50</v>
      </c>
      <c r="B15" s="49"/>
      <c r="C15" s="9"/>
      <c r="D15" s="9"/>
      <c r="E15" s="10"/>
      <c r="F15" s="36"/>
      <c r="G15" s="12"/>
      <c r="H15" s="13"/>
      <c r="I15" s="14"/>
      <c r="J15" s="15"/>
      <c r="N15" s="17"/>
    </row>
    <row r="16" ht="14.25" customHeight="1">
      <c r="A16" s="7" t="s">
        <v>52</v>
      </c>
      <c r="B16" s="49"/>
      <c r="C16" s="9"/>
      <c r="D16" s="9"/>
      <c r="E16" s="10"/>
      <c r="F16" s="36"/>
      <c r="G16" s="12"/>
      <c r="H16" s="13"/>
      <c r="I16" s="14"/>
      <c r="J16" s="15"/>
      <c r="N16" s="17"/>
    </row>
    <row r="17" ht="14.25" customHeight="1">
      <c r="A17" s="7" t="s">
        <v>54</v>
      </c>
      <c r="B17" s="49"/>
      <c r="C17" s="9"/>
      <c r="D17" s="9"/>
      <c r="E17" s="10"/>
      <c r="F17" s="36"/>
      <c r="G17" s="20"/>
      <c r="H17" s="13"/>
      <c r="I17" s="14"/>
      <c r="J17" s="15"/>
      <c r="N17" s="17"/>
    </row>
    <row r="18" ht="14.25" customHeight="1">
      <c r="A18" s="7" t="s">
        <v>56</v>
      </c>
      <c r="B18" s="49"/>
      <c r="C18" s="9"/>
      <c r="D18" s="9"/>
      <c r="E18" s="10"/>
      <c r="F18" s="36"/>
      <c r="G18" s="20"/>
      <c r="H18" s="13"/>
      <c r="I18" s="14"/>
      <c r="J18" s="15"/>
      <c r="N18" s="17"/>
    </row>
    <row r="19" ht="14.25" customHeight="1">
      <c r="A19" s="7" t="s">
        <v>57</v>
      </c>
      <c r="B19" s="49"/>
      <c r="C19" s="9"/>
      <c r="D19" s="9"/>
      <c r="E19" s="10"/>
      <c r="F19" s="36"/>
      <c r="G19" s="12"/>
      <c r="H19" s="13"/>
      <c r="I19" s="14"/>
      <c r="J19" s="15"/>
      <c r="N19" s="17"/>
    </row>
    <row r="20" ht="14.25" customHeight="1">
      <c r="A20" s="7" t="s">
        <v>60</v>
      </c>
      <c r="B20" s="49"/>
      <c r="C20" s="9"/>
      <c r="D20" s="9"/>
      <c r="E20" s="10"/>
      <c r="F20" s="36"/>
      <c r="G20" s="12"/>
      <c r="H20" s="13"/>
      <c r="I20" s="14"/>
      <c r="J20" s="15"/>
      <c r="N20" s="17"/>
    </row>
    <row r="21" ht="14.25" customHeight="1">
      <c r="A21" s="7" t="s">
        <v>63</v>
      </c>
      <c r="B21" s="49"/>
      <c r="C21" s="9"/>
      <c r="D21" s="9"/>
      <c r="E21" s="10"/>
      <c r="F21" s="36"/>
      <c r="G21" s="12"/>
      <c r="H21" s="13"/>
      <c r="I21" s="14"/>
      <c r="J21" s="15"/>
      <c r="N21" s="17"/>
    </row>
    <row r="22" ht="14.25" customHeight="1">
      <c r="A22" s="7" t="s">
        <v>66</v>
      </c>
      <c r="B22" s="49"/>
      <c r="C22" s="9"/>
      <c r="D22" s="9"/>
      <c r="E22" s="10"/>
      <c r="F22" s="12"/>
      <c r="G22" s="12"/>
      <c r="H22" s="13"/>
      <c r="I22" s="14"/>
      <c r="J22" s="15"/>
      <c r="N22" s="17"/>
    </row>
    <row r="23" ht="14.25" customHeight="1">
      <c r="A23" s="7" t="s">
        <v>68</v>
      </c>
      <c r="B23" s="49"/>
      <c r="C23" s="9"/>
      <c r="D23" s="9"/>
      <c r="E23" s="10"/>
      <c r="F23" s="36"/>
      <c r="G23" s="20"/>
      <c r="H23" s="13"/>
      <c r="I23" s="14"/>
      <c r="J23" s="15"/>
      <c r="N23" s="17"/>
    </row>
    <row r="24" ht="14.25" customHeight="1">
      <c r="A24" s="7" t="s">
        <v>70</v>
      </c>
      <c r="B24" s="50"/>
      <c r="C24" s="23"/>
      <c r="D24" s="23"/>
      <c r="E24" s="24"/>
      <c r="F24" s="12"/>
      <c r="G24" s="12"/>
      <c r="H24" s="13"/>
      <c r="I24" s="14"/>
      <c r="J24" s="15"/>
      <c r="N24" s="17"/>
    </row>
    <row r="25" ht="14.25" customHeight="1">
      <c r="A25" s="7" t="s">
        <v>71</v>
      </c>
      <c r="B25" s="49"/>
      <c r="C25" s="9"/>
      <c r="D25" s="9"/>
      <c r="E25" s="10"/>
      <c r="F25" s="12"/>
      <c r="G25" s="12"/>
      <c r="H25" s="13"/>
      <c r="I25" s="14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12"/>
      <c r="G26" s="12"/>
      <c r="H26" s="13"/>
      <c r="I26" s="14"/>
      <c r="J26" s="15"/>
      <c r="N26" s="17"/>
    </row>
    <row r="27" ht="14.25" customHeight="1">
      <c r="A27" s="7" t="s">
        <v>76</v>
      </c>
      <c r="B27" s="50"/>
      <c r="C27" s="23"/>
      <c r="D27" s="23"/>
      <c r="E27" s="24"/>
      <c r="F27" s="12"/>
      <c r="G27" s="12"/>
      <c r="H27" s="13"/>
      <c r="I27" s="14"/>
      <c r="J27" s="15"/>
      <c r="N27" s="17"/>
    </row>
    <row r="28" ht="14.25" customHeight="1">
      <c r="E28" s="27">
        <f>SUM(E3:E27)</f>
        <v>0</v>
      </c>
      <c r="N28" s="17"/>
    </row>
    <row r="29" ht="14.25" customHeight="1">
      <c r="N29" s="17"/>
    </row>
    <row r="30" ht="14.25" customHeight="1">
      <c r="N30" s="17"/>
    </row>
    <row r="31" ht="14.25" customHeight="1">
      <c r="N31" s="17"/>
    </row>
    <row r="32" ht="14.25" customHeight="1">
      <c r="N32" s="17"/>
    </row>
    <row r="33" ht="14.25" customHeight="1">
      <c r="N33" s="17"/>
    </row>
    <row r="34" ht="14.25" customHeight="1">
      <c r="B34" s="28" t="s">
        <v>89</v>
      </c>
      <c r="D34" s="29">
        <v>3.0</v>
      </c>
      <c r="N34" s="17"/>
    </row>
    <row r="35" ht="14.25" customHeight="1">
      <c r="B35" s="28" t="s">
        <v>90</v>
      </c>
      <c r="D35" s="29">
        <v>1.0</v>
      </c>
      <c r="N35" s="17"/>
    </row>
    <row r="36" ht="14.25" customHeight="1">
      <c r="B36" s="28" t="s">
        <v>91</v>
      </c>
      <c r="D36" s="29">
        <v>4.0</v>
      </c>
      <c r="N36" s="17"/>
    </row>
    <row r="37" ht="14.25" customHeight="1">
      <c r="B37" s="28" t="s">
        <v>92</v>
      </c>
      <c r="D37" s="30">
        <f>+D36*D35*D34</f>
        <v>12</v>
      </c>
      <c r="N37" s="17"/>
    </row>
    <row r="38" ht="14.25" customHeight="1">
      <c r="B38" s="28" t="s">
        <v>93</v>
      </c>
      <c r="D38" s="30">
        <f>+D37*3600</f>
        <v>43200</v>
      </c>
      <c r="N38" s="17"/>
    </row>
    <row r="39" ht="14.25" customHeight="1">
      <c r="B39" s="28" t="s">
        <v>4</v>
      </c>
      <c r="D39" s="31">
        <f>E28</f>
        <v>0</v>
      </c>
      <c r="N39" s="17"/>
    </row>
    <row r="40" ht="14.25" customHeight="1">
      <c r="B40" s="28" t="s">
        <v>94</v>
      </c>
      <c r="D40" s="32" t="str">
        <f>+D38/D39</f>
        <v>#DIV/0!</v>
      </c>
      <c r="E40" s="28" t="s">
        <v>95</v>
      </c>
      <c r="F40" s="6" t="str">
        <f>D40*0.9</f>
        <v>#DIV/0!</v>
      </c>
    </row>
    <row r="41" ht="14.25" customHeight="1">
      <c r="B41" s="28"/>
      <c r="D41" s="28"/>
    </row>
    <row r="42" ht="14.25" customHeight="1">
      <c r="B42" s="28" t="s">
        <v>96</v>
      </c>
      <c r="D42" s="28" t="s">
        <v>97</v>
      </c>
    </row>
    <row r="43" ht="14.25" customHeight="1">
      <c r="B43" s="28" t="s">
        <v>98</v>
      </c>
      <c r="D43" s="29">
        <v>105.9</v>
      </c>
    </row>
    <row r="44" ht="14.25" customHeight="1">
      <c r="B44" s="28" t="s">
        <v>99</v>
      </c>
      <c r="D44" s="29">
        <f>D43*D34</f>
        <v>317.7</v>
      </c>
    </row>
    <row r="45" ht="14.25" customHeight="1">
      <c r="B45" s="28" t="s">
        <v>95</v>
      </c>
      <c r="D45" s="33">
        <f>+D38/D44</f>
        <v>135.9773371</v>
      </c>
    </row>
    <row r="46" ht="14.25" customHeight="1">
      <c r="B46" s="28"/>
      <c r="D46" s="28"/>
    </row>
    <row r="47" ht="14.25" customHeight="1">
      <c r="B47" s="28" t="s">
        <v>100</v>
      </c>
      <c r="D47" s="33">
        <f>+D45*0.85</f>
        <v>115.5807365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28"/>
  <printOptions/>
  <pageMargins bottom="0.75" footer="0.0" header="0.0" left="0.7" right="0.7" top="0.75"/>
  <pageSetup scale="70" orientation="landscape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1670</v>
      </c>
      <c r="C3" s="9"/>
      <c r="D3" s="9" t="s">
        <v>12</v>
      </c>
      <c r="E3" s="10">
        <v>139.1</v>
      </c>
      <c r="F3" s="12"/>
      <c r="G3" s="12"/>
      <c r="H3" s="13"/>
      <c r="I3" s="14" t="s">
        <v>766</v>
      </c>
      <c r="J3" s="15"/>
      <c r="K3" s="4"/>
    </row>
    <row r="4" ht="14.25" customHeight="1">
      <c r="A4" s="7" t="s">
        <v>16</v>
      </c>
      <c r="B4" s="49" t="s">
        <v>1671</v>
      </c>
      <c r="C4" s="9"/>
      <c r="D4" s="9" t="s">
        <v>12</v>
      </c>
      <c r="E4" s="10">
        <v>160.6</v>
      </c>
      <c r="F4" s="12"/>
      <c r="G4" s="12"/>
      <c r="H4" s="13"/>
      <c r="I4" s="14" t="s">
        <v>766</v>
      </c>
      <c r="J4" s="15"/>
      <c r="K4" s="4"/>
    </row>
    <row r="5" ht="14.25" customHeight="1">
      <c r="A5" s="7" t="s">
        <v>20</v>
      </c>
      <c r="B5" s="49" t="s">
        <v>1672</v>
      </c>
      <c r="C5" s="9"/>
      <c r="D5" s="9" t="s">
        <v>12</v>
      </c>
      <c r="E5" s="10">
        <v>166.7</v>
      </c>
      <c r="F5" s="12"/>
      <c r="G5" s="12"/>
      <c r="H5" s="13"/>
      <c r="I5" s="14" t="s">
        <v>1673</v>
      </c>
      <c r="J5" s="15"/>
      <c r="K5" s="4"/>
    </row>
    <row r="6" ht="14.25" customHeight="1">
      <c r="A6" s="7" t="s">
        <v>24</v>
      </c>
      <c r="B6" s="49" t="s">
        <v>1675</v>
      </c>
      <c r="C6" s="9"/>
      <c r="D6" s="9" t="s">
        <v>12</v>
      </c>
      <c r="E6" s="10">
        <v>41.9</v>
      </c>
      <c r="F6" s="12"/>
      <c r="G6" s="12"/>
      <c r="H6" s="13"/>
      <c r="I6" s="14" t="s">
        <v>1673</v>
      </c>
      <c r="J6" s="15"/>
      <c r="K6" s="5"/>
    </row>
    <row r="7" ht="14.25" customHeight="1">
      <c r="A7" s="7" t="s">
        <v>25</v>
      </c>
      <c r="B7" s="49" t="s">
        <v>1677</v>
      </c>
      <c r="C7" s="9"/>
      <c r="D7" s="9" t="s">
        <v>12</v>
      </c>
      <c r="E7" s="10">
        <v>188.7</v>
      </c>
      <c r="F7" s="12"/>
      <c r="G7" s="12"/>
      <c r="H7" s="13"/>
      <c r="I7" s="14" t="s">
        <v>1673</v>
      </c>
      <c r="J7" s="15"/>
      <c r="K7" s="5"/>
    </row>
    <row r="8" ht="14.25" customHeight="1">
      <c r="A8" s="7" t="s">
        <v>28</v>
      </c>
      <c r="B8" s="49" t="s">
        <v>1679</v>
      </c>
      <c r="C8" s="9"/>
      <c r="D8" s="9" t="s">
        <v>12</v>
      </c>
      <c r="E8" s="10">
        <v>143.6</v>
      </c>
      <c r="F8" s="36"/>
      <c r="G8" s="12"/>
      <c r="H8" s="13"/>
      <c r="I8" s="14" t="s">
        <v>766</v>
      </c>
      <c r="J8" s="15"/>
      <c r="K8" s="5"/>
      <c r="P8" s="19"/>
    </row>
    <row r="9" ht="14.25" customHeight="1">
      <c r="A9" s="7" t="s">
        <v>32</v>
      </c>
      <c r="B9" s="49" t="s">
        <v>1680</v>
      </c>
      <c r="C9" s="9"/>
      <c r="D9" s="9" t="s">
        <v>12</v>
      </c>
      <c r="E9" s="10">
        <v>53.3</v>
      </c>
      <c r="F9" s="36"/>
      <c r="G9" s="12"/>
      <c r="H9" s="13"/>
      <c r="I9" s="14" t="s">
        <v>1673</v>
      </c>
      <c r="J9" s="15"/>
      <c r="K9" s="5"/>
      <c r="P9" s="19"/>
    </row>
    <row r="10" ht="14.25" customHeight="1">
      <c r="A10" s="7" t="s">
        <v>34</v>
      </c>
      <c r="B10" s="49" t="s">
        <v>1681</v>
      </c>
      <c r="C10" s="9"/>
      <c r="D10" s="9" t="s">
        <v>12</v>
      </c>
      <c r="E10" s="10">
        <v>64.3</v>
      </c>
      <c r="F10" s="12"/>
      <c r="G10" s="12"/>
      <c r="H10" s="13"/>
      <c r="I10" s="14" t="s">
        <v>1673</v>
      </c>
      <c r="J10" s="15"/>
      <c r="K10" s="5"/>
      <c r="P10" s="19"/>
    </row>
    <row r="11" ht="14.25" customHeight="1">
      <c r="A11" s="7" t="s">
        <v>36</v>
      </c>
      <c r="B11" s="49" t="s">
        <v>1676</v>
      </c>
      <c r="C11" s="9"/>
      <c r="D11" s="9" t="s">
        <v>12</v>
      </c>
      <c r="E11" s="10">
        <v>82.6</v>
      </c>
      <c r="F11" s="36"/>
      <c r="G11" s="12"/>
      <c r="H11" s="13"/>
      <c r="I11" s="14" t="s">
        <v>1673</v>
      </c>
      <c r="J11" s="15"/>
      <c r="K11" s="5"/>
      <c r="P11" s="19"/>
    </row>
    <row r="12" ht="14.25" customHeight="1">
      <c r="A12" s="7" t="s">
        <v>38</v>
      </c>
      <c r="B12" s="49" t="s">
        <v>1684</v>
      </c>
      <c r="C12" s="9"/>
      <c r="D12" s="9" t="s">
        <v>12</v>
      </c>
      <c r="E12" s="10">
        <v>36.6</v>
      </c>
      <c r="F12" s="36"/>
      <c r="G12" s="12"/>
      <c r="H12" s="13"/>
      <c r="I12" s="14" t="s">
        <v>1673</v>
      </c>
      <c r="J12" s="15"/>
      <c r="K12" s="5"/>
      <c r="P12" s="19"/>
    </row>
    <row r="13" ht="14.25" customHeight="1">
      <c r="A13" s="7" t="s">
        <v>43</v>
      </c>
      <c r="B13" s="49" t="s">
        <v>1686</v>
      </c>
      <c r="C13" s="9"/>
      <c r="D13" s="9" t="s">
        <v>40</v>
      </c>
      <c r="E13" s="10">
        <v>20.7</v>
      </c>
      <c r="F13" s="36"/>
      <c r="G13" s="12"/>
      <c r="H13" s="13"/>
      <c r="I13" s="14" t="s">
        <v>766</v>
      </c>
      <c r="J13" s="15"/>
      <c r="P13" s="19"/>
    </row>
    <row r="14" ht="14.25" customHeight="1">
      <c r="A14" s="7" t="s">
        <v>46</v>
      </c>
      <c r="B14" s="49" t="s">
        <v>1521</v>
      </c>
      <c r="C14" s="9"/>
      <c r="D14" s="9" t="s">
        <v>12</v>
      </c>
      <c r="E14" s="10">
        <v>239.1</v>
      </c>
      <c r="F14" s="36"/>
      <c r="G14" s="20"/>
      <c r="H14" s="13"/>
      <c r="I14" s="14" t="s">
        <v>766</v>
      </c>
      <c r="J14" s="15"/>
      <c r="P14" s="19"/>
    </row>
    <row r="15" ht="14.25" customHeight="1">
      <c r="A15" s="7" t="s">
        <v>50</v>
      </c>
      <c r="B15" s="49" t="s">
        <v>1687</v>
      </c>
      <c r="C15" s="9"/>
      <c r="D15" s="9" t="s">
        <v>40</v>
      </c>
      <c r="E15" s="10">
        <v>26.0</v>
      </c>
      <c r="F15" s="36"/>
      <c r="G15" s="12"/>
      <c r="H15" s="13"/>
      <c r="I15" s="14" t="s">
        <v>766</v>
      </c>
      <c r="J15" s="15"/>
    </row>
    <row r="16" ht="14.25" customHeight="1">
      <c r="A16" s="7" t="s">
        <v>52</v>
      </c>
      <c r="B16" s="49" t="s">
        <v>1688</v>
      </c>
      <c r="C16" s="9"/>
      <c r="D16" s="9" t="s">
        <v>40</v>
      </c>
      <c r="E16" s="10">
        <v>31.3</v>
      </c>
      <c r="F16" s="36"/>
      <c r="G16" s="12"/>
      <c r="H16" s="13"/>
      <c r="I16" s="14" t="s">
        <v>766</v>
      </c>
      <c r="J16" s="15"/>
    </row>
    <row r="17" ht="14.25" customHeight="1">
      <c r="A17" s="7" t="s">
        <v>54</v>
      </c>
      <c r="B17" s="49" t="s">
        <v>1689</v>
      </c>
      <c r="C17" s="9"/>
      <c r="D17" s="9" t="s">
        <v>12</v>
      </c>
      <c r="E17" s="10">
        <v>38.6</v>
      </c>
      <c r="F17" s="36"/>
      <c r="G17" s="20"/>
      <c r="H17" s="13"/>
      <c r="I17" s="14" t="s">
        <v>766</v>
      </c>
      <c r="J17" s="15"/>
    </row>
    <row r="18" ht="14.25" customHeight="1">
      <c r="A18" s="7" t="s">
        <v>56</v>
      </c>
      <c r="B18" s="49" t="s">
        <v>1678</v>
      </c>
      <c r="C18" s="9"/>
      <c r="D18" s="9" t="s">
        <v>12</v>
      </c>
      <c r="E18" s="10">
        <v>165.5</v>
      </c>
      <c r="F18" s="36"/>
      <c r="G18" s="20"/>
      <c r="H18" s="13"/>
      <c r="I18" s="14" t="s">
        <v>1673</v>
      </c>
      <c r="J18" s="15"/>
    </row>
    <row r="19" ht="14.25" customHeight="1">
      <c r="A19" s="7" t="s">
        <v>57</v>
      </c>
      <c r="B19" s="49" t="s">
        <v>1682</v>
      </c>
      <c r="C19" s="9"/>
      <c r="D19" s="9" t="s">
        <v>12</v>
      </c>
      <c r="E19" s="10">
        <v>272.9</v>
      </c>
      <c r="F19" s="36"/>
      <c r="G19" s="12"/>
      <c r="H19" s="13"/>
      <c r="I19" s="14" t="s">
        <v>1673</v>
      </c>
      <c r="J19" s="15"/>
    </row>
    <row r="20" ht="14.25" customHeight="1">
      <c r="A20" s="7" t="s">
        <v>60</v>
      </c>
      <c r="B20" s="49" t="s">
        <v>1692</v>
      </c>
      <c r="C20" s="9"/>
      <c r="D20" s="9" t="s">
        <v>12</v>
      </c>
      <c r="E20" s="10">
        <v>388.0</v>
      </c>
      <c r="F20" s="36"/>
      <c r="G20" s="12"/>
      <c r="H20" s="13"/>
      <c r="I20" s="14" t="s">
        <v>766</v>
      </c>
      <c r="J20" s="15"/>
    </row>
    <row r="21" ht="14.25" customHeight="1">
      <c r="A21" s="7" t="s">
        <v>63</v>
      </c>
      <c r="B21" s="49" t="s">
        <v>1674</v>
      </c>
      <c r="C21" s="9"/>
      <c r="D21" s="9" t="s">
        <v>12</v>
      </c>
      <c r="E21" s="10">
        <v>41.1</v>
      </c>
      <c r="F21" s="36"/>
      <c r="G21" s="12"/>
      <c r="H21" s="13"/>
      <c r="I21" s="14" t="s">
        <v>1673</v>
      </c>
      <c r="J21" s="15"/>
    </row>
    <row r="22" ht="14.25" customHeight="1">
      <c r="A22" s="7" t="s">
        <v>66</v>
      </c>
      <c r="B22" s="49" t="s">
        <v>1685</v>
      </c>
      <c r="C22" s="9"/>
      <c r="D22" s="9" t="s">
        <v>12</v>
      </c>
      <c r="E22" s="10">
        <v>52.1</v>
      </c>
      <c r="F22" s="12"/>
      <c r="G22" s="12"/>
      <c r="H22" s="13"/>
      <c r="I22" s="14" t="s">
        <v>1673</v>
      </c>
      <c r="J22" s="15"/>
    </row>
    <row r="23" ht="14.25" customHeight="1">
      <c r="A23" s="7" t="s">
        <v>68</v>
      </c>
      <c r="B23" s="49" t="s">
        <v>1683</v>
      </c>
      <c r="C23" s="9"/>
      <c r="D23" s="9" t="s">
        <v>12</v>
      </c>
      <c r="E23" s="10">
        <v>443.3</v>
      </c>
      <c r="F23" s="36"/>
      <c r="G23" s="20"/>
      <c r="H23" s="13"/>
      <c r="I23" s="14" t="s">
        <v>1673</v>
      </c>
      <c r="J23" s="15"/>
    </row>
    <row r="24" ht="14.25" customHeight="1">
      <c r="A24" s="7" t="s">
        <v>70</v>
      </c>
      <c r="B24" s="50" t="s">
        <v>987</v>
      </c>
      <c r="C24" s="23"/>
      <c r="D24" s="23" t="s">
        <v>12</v>
      </c>
      <c r="E24" s="24">
        <v>225.7</v>
      </c>
      <c r="F24" s="12"/>
      <c r="G24" s="12"/>
      <c r="H24" s="13"/>
      <c r="I24" s="14" t="s">
        <v>1673</v>
      </c>
      <c r="J24" s="15"/>
    </row>
    <row r="25" ht="14.25" customHeight="1">
      <c r="A25" s="7" t="s">
        <v>71</v>
      </c>
      <c r="B25" s="49" t="s">
        <v>1690</v>
      </c>
      <c r="C25" s="9"/>
      <c r="D25" s="9" t="s">
        <v>12</v>
      </c>
      <c r="E25" s="10">
        <v>860.5</v>
      </c>
      <c r="F25" s="12"/>
      <c r="G25" s="12"/>
      <c r="H25" s="13"/>
      <c r="I25" s="14" t="s">
        <v>1673</v>
      </c>
      <c r="J25" s="15"/>
    </row>
    <row r="26" ht="14.25" customHeight="1">
      <c r="A26" s="7" t="s">
        <v>75</v>
      </c>
      <c r="B26" s="49"/>
      <c r="C26" s="9"/>
      <c r="D26" s="9"/>
      <c r="E26" s="10"/>
      <c r="F26" s="12"/>
      <c r="G26" s="12"/>
      <c r="H26" s="13"/>
      <c r="I26" s="14"/>
      <c r="J26" s="15"/>
    </row>
    <row r="27" ht="14.25" customHeight="1">
      <c r="A27" s="7" t="s">
        <v>76</v>
      </c>
      <c r="B27" s="50"/>
      <c r="C27" s="23"/>
      <c r="D27" s="23"/>
      <c r="E27" s="24"/>
      <c r="F27" s="12"/>
      <c r="G27" s="12"/>
      <c r="H27" s="13"/>
      <c r="I27" s="14"/>
      <c r="J27" s="15"/>
    </row>
    <row r="28" ht="14.25" customHeight="1">
      <c r="E28" s="27">
        <f>SUM(E3:E27)</f>
        <v>3882.2</v>
      </c>
    </row>
    <row r="29" ht="14.25" customHeight="1"/>
    <row r="30" ht="14.25" customHeight="1"/>
    <row r="31" ht="14.25" customHeight="1">
      <c r="N31" s="17"/>
    </row>
    <row r="32" ht="14.25" customHeight="1">
      <c r="N32" s="17"/>
    </row>
    <row r="33" ht="14.25" customHeight="1">
      <c r="N33" s="17"/>
    </row>
    <row r="34" ht="14.25" customHeight="1">
      <c r="B34" s="28" t="s">
        <v>89</v>
      </c>
      <c r="D34" s="29">
        <v>3.0</v>
      </c>
      <c r="N34" s="17"/>
    </row>
    <row r="35" ht="14.25" customHeight="1">
      <c r="B35" s="28" t="s">
        <v>90</v>
      </c>
      <c r="D35" s="29">
        <v>1.0</v>
      </c>
      <c r="N35" s="17"/>
    </row>
    <row r="36" ht="14.25" customHeight="1">
      <c r="B36" s="28" t="s">
        <v>91</v>
      </c>
      <c r="D36" s="29">
        <v>1.0</v>
      </c>
      <c r="N36" s="17"/>
    </row>
    <row r="37" ht="14.25" customHeight="1">
      <c r="B37" s="28" t="s">
        <v>92</v>
      </c>
      <c r="D37" s="30">
        <f>+D36*D35*D34</f>
        <v>3</v>
      </c>
      <c r="N37" s="17"/>
    </row>
    <row r="38" ht="14.25" customHeight="1">
      <c r="B38" s="28" t="s">
        <v>93</v>
      </c>
      <c r="D38" s="30">
        <f>+D37*3600</f>
        <v>10800</v>
      </c>
      <c r="N38" s="17"/>
    </row>
    <row r="39" ht="14.25" customHeight="1">
      <c r="B39" s="28" t="s">
        <v>4</v>
      </c>
      <c r="D39" s="31">
        <f>E28</f>
        <v>3882.2</v>
      </c>
      <c r="N39" s="17"/>
    </row>
    <row r="40" ht="14.25" customHeight="1">
      <c r="B40" s="28" t="s">
        <v>94</v>
      </c>
      <c r="D40" s="32">
        <f>+D38/D39</f>
        <v>2.781927773</v>
      </c>
      <c r="E40" s="28" t="s">
        <v>95</v>
      </c>
      <c r="F40" s="6">
        <f>D40*0.9</f>
        <v>2.503734996</v>
      </c>
    </row>
    <row r="41" ht="14.25" customHeight="1">
      <c r="B41" s="28"/>
      <c r="D41" s="28"/>
    </row>
    <row r="42" ht="14.25" customHeight="1">
      <c r="B42" s="28" t="s">
        <v>96</v>
      </c>
      <c r="D42" s="28" t="s">
        <v>97</v>
      </c>
    </row>
    <row r="43" ht="14.25" customHeight="1">
      <c r="B43" s="28" t="s">
        <v>98</v>
      </c>
      <c r="D43" s="29">
        <v>105.9</v>
      </c>
    </row>
    <row r="44" ht="14.25" customHeight="1">
      <c r="B44" s="28" t="s">
        <v>99</v>
      </c>
      <c r="D44" s="29">
        <f>D43*D34</f>
        <v>317.7</v>
      </c>
    </row>
    <row r="45" ht="14.25" customHeight="1">
      <c r="B45" s="28" t="s">
        <v>95</v>
      </c>
      <c r="D45" s="33">
        <f>+D38/D44</f>
        <v>33.99433428</v>
      </c>
    </row>
    <row r="46" ht="14.25" customHeight="1">
      <c r="B46" s="28"/>
      <c r="D46" s="28"/>
    </row>
    <row r="47" ht="14.25" customHeight="1">
      <c r="B47" s="28" t="s">
        <v>100</v>
      </c>
      <c r="D47" s="33">
        <f>+D45*0.85</f>
        <v>28.89518414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H$28"/>
  <printOptions/>
  <pageMargins bottom="0.75" footer="0.0" header="0.0" left="0.7" right="0.7" top="0.75"/>
  <pageSetup scale="70" orientation="landscape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1693</v>
      </c>
      <c r="C3" s="9"/>
      <c r="D3" s="9" t="s">
        <v>37</v>
      </c>
      <c r="E3" s="10">
        <v>117.1</v>
      </c>
      <c r="F3" s="12"/>
      <c r="G3" s="12"/>
      <c r="H3" s="13"/>
      <c r="I3" s="14" t="s">
        <v>766</v>
      </c>
      <c r="J3" s="15"/>
      <c r="K3" s="4"/>
    </row>
    <row r="4" ht="14.25" customHeight="1">
      <c r="A4" s="7" t="s">
        <v>16</v>
      </c>
      <c r="B4" s="49" t="s">
        <v>1695</v>
      </c>
      <c r="C4" s="9"/>
      <c r="D4" s="9" t="s">
        <v>37</v>
      </c>
      <c r="E4" s="10">
        <v>93.9</v>
      </c>
      <c r="F4" s="12"/>
      <c r="G4" s="12"/>
      <c r="H4" s="13"/>
      <c r="I4" s="14" t="s">
        <v>766</v>
      </c>
      <c r="J4" s="15"/>
      <c r="K4" s="4"/>
    </row>
    <row r="5" ht="14.25" customHeight="1">
      <c r="A5" s="7" t="s">
        <v>20</v>
      </c>
      <c r="B5" s="49" t="s">
        <v>1696</v>
      </c>
      <c r="C5" s="9"/>
      <c r="D5" s="9" t="s">
        <v>12</v>
      </c>
      <c r="E5" s="10">
        <v>144.6</v>
      </c>
      <c r="F5" s="12"/>
      <c r="G5" s="12"/>
      <c r="H5" s="13"/>
      <c r="I5" s="14" t="s">
        <v>766</v>
      </c>
      <c r="J5" s="15"/>
      <c r="K5" s="4"/>
    </row>
    <row r="6" ht="14.25" customHeight="1">
      <c r="A6" s="7" t="s">
        <v>24</v>
      </c>
      <c r="B6" s="49" t="s">
        <v>1698</v>
      </c>
      <c r="C6" s="9"/>
      <c r="D6" s="9" t="s">
        <v>12</v>
      </c>
      <c r="E6" s="10">
        <v>157.1</v>
      </c>
      <c r="F6" s="12"/>
      <c r="G6" s="12"/>
      <c r="H6" s="13"/>
      <c r="I6" s="14" t="s">
        <v>766</v>
      </c>
      <c r="J6" s="15"/>
      <c r="K6" s="5"/>
    </row>
    <row r="7" ht="14.25" customHeight="1">
      <c r="A7" s="7" t="s">
        <v>25</v>
      </c>
      <c r="B7" s="49" t="s">
        <v>1699</v>
      </c>
      <c r="C7" s="9"/>
      <c r="D7" s="9" t="s">
        <v>12</v>
      </c>
      <c r="E7" s="10">
        <v>437.6</v>
      </c>
      <c r="F7" s="12"/>
      <c r="G7" s="12"/>
      <c r="H7" s="13"/>
      <c r="I7" s="14" t="s">
        <v>766</v>
      </c>
      <c r="J7" s="15"/>
      <c r="K7" s="5"/>
    </row>
    <row r="8" ht="14.25" customHeight="1">
      <c r="A8" s="7" t="s">
        <v>28</v>
      </c>
      <c r="B8" s="49" t="s">
        <v>194</v>
      </c>
      <c r="C8" s="9"/>
      <c r="D8" s="9" t="s">
        <v>37</v>
      </c>
      <c r="E8" s="10">
        <v>151.4</v>
      </c>
      <c r="F8" s="36"/>
      <c r="G8" s="12"/>
      <c r="H8" s="13"/>
      <c r="I8" s="14" t="s">
        <v>766</v>
      </c>
      <c r="J8" s="15"/>
      <c r="K8" s="5"/>
      <c r="P8" s="19"/>
    </row>
    <row r="9" ht="14.25" customHeight="1">
      <c r="A9" s="7" t="s">
        <v>32</v>
      </c>
      <c r="B9" s="49" t="s">
        <v>1701</v>
      </c>
      <c r="C9" s="9"/>
      <c r="D9" s="9" t="s">
        <v>37</v>
      </c>
      <c r="E9" s="10">
        <v>36.7</v>
      </c>
      <c r="F9" s="36"/>
      <c r="G9" s="12"/>
      <c r="H9" s="13"/>
      <c r="I9" s="14" t="s">
        <v>766</v>
      </c>
      <c r="J9" s="15"/>
      <c r="K9" s="5"/>
      <c r="P9" s="19"/>
    </row>
    <row r="10" ht="14.25" customHeight="1">
      <c r="A10" s="7" t="s">
        <v>34</v>
      </c>
      <c r="B10" s="49" t="s">
        <v>65</v>
      </c>
      <c r="C10" s="9"/>
      <c r="D10" s="9" t="s">
        <v>37</v>
      </c>
      <c r="E10" s="10">
        <v>32.6</v>
      </c>
      <c r="F10" s="12"/>
      <c r="G10" s="12"/>
      <c r="H10" s="13"/>
      <c r="I10" s="14" t="s">
        <v>766</v>
      </c>
      <c r="J10" s="15"/>
      <c r="K10" s="5"/>
      <c r="P10" s="19"/>
    </row>
    <row r="11" ht="14.25" customHeight="1">
      <c r="A11" s="7" t="s">
        <v>36</v>
      </c>
      <c r="B11" s="49" t="s">
        <v>1697</v>
      </c>
      <c r="C11" s="9"/>
      <c r="D11" s="9" t="s">
        <v>12</v>
      </c>
      <c r="E11" s="10">
        <v>253.5</v>
      </c>
      <c r="F11" s="36"/>
      <c r="G11" s="12"/>
      <c r="H11" s="13"/>
      <c r="I11" s="14" t="s">
        <v>1673</v>
      </c>
      <c r="J11" s="15"/>
      <c r="K11" s="5"/>
      <c r="P11" s="19"/>
    </row>
    <row r="12" ht="14.25" customHeight="1">
      <c r="A12" s="7" t="s">
        <v>38</v>
      </c>
      <c r="B12" s="49" t="s">
        <v>1700</v>
      </c>
      <c r="C12" s="9"/>
      <c r="D12" s="9" t="s">
        <v>12</v>
      </c>
      <c r="E12" s="10">
        <v>436.9</v>
      </c>
      <c r="F12" s="36"/>
      <c r="G12" s="12"/>
      <c r="H12" s="13"/>
      <c r="I12" s="14" t="s">
        <v>1673</v>
      </c>
      <c r="J12" s="15"/>
      <c r="K12" s="5"/>
      <c r="P12" s="19"/>
    </row>
    <row r="13" ht="14.25" customHeight="1">
      <c r="A13" s="7" t="s">
        <v>43</v>
      </c>
      <c r="B13" s="49" t="s">
        <v>1694</v>
      </c>
      <c r="C13" s="9"/>
      <c r="D13" s="9" t="s">
        <v>12</v>
      </c>
      <c r="E13" s="10">
        <v>41.1</v>
      </c>
      <c r="F13" s="36"/>
      <c r="G13" s="12"/>
      <c r="H13" s="13"/>
      <c r="I13" s="14" t="s">
        <v>1673</v>
      </c>
      <c r="J13" s="15"/>
      <c r="P13" s="19"/>
    </row>
    <row r="14" ht="14.25" customHeight="1">
      <c r="A14" s="7" t="s">
        <v>46</v>
      </c>
      <c r="B14" s="49" t="s">
        <v>1702</v>
      </c>
      <c r="C14" s="9"/>
      <c r="D14" s="9" t="s">
        <v>40</v>
      </c>
      <c r="E14" s="10">
        <v>49.4</v>
      </c>
      <c r="F14" s="36"/>
      <c r="G14" s="20"/>
      <c r="H14" s="13"/>
      <c r="I14" s="14" t="s">
        <v>766</v>
      </c>
      <c r="J14" s="15"/>
      <c r="P14" s="19"/>
    </row>
    <row r="15" ht="14.25" customHeight="1">
      <c r="A15" s="7" t="s">
        <v>50</v>
      </c>
      <c r="B15" s="49" t="s">
        <v>1687</v>
      </c>
      <c r="C15" s="9"/>
      <c r="D15" s="9" t="s">
        <v>40</v>
      </c>
      <c r="E15" s="10">
        <v>22.8</v>
      </c>
      <c r="F15" s="36"/>
      <c r="G15" s="12"/>
      <c r="H15" s="13"/>
      <c r="I15" s="14" t="s">
        <v>766</v>
      </c>
      <c r="J15" s="15"/>
    </row>
    <row r="16" ht="14.25" customHeight="1">
      <c r="A16" s="7" t="s">
        <v>52</v>
      </c>
      <c r="B16" s="49" t="s">
        <v>1703</v>
      </c>
      <c r="C16" s="9"/>
      <c r="D16" s="9" t="s">
        <v>12</v>
      </c>
      <c r="E16" s="10">
        <v>602.3</v>
      </c>
      <c r="F16" s="36"/>
      <c r="G16" s="12"/>
      <c r="H16" s="13"/>
      <c r="I16" s="14" t="s">
        <v>766</v>
      </c>
      <c r="J16" s="15"/>
    </row>
    <row r="17" ht="14.25" customHeight="1">
      <c r="A17" s="7" t="s">
        <v>54</v>
      </c>
      <c r="B17" s="49" t="s">
        <v>44</v>
      </c>
      <c r="C17" s="9"/>
      <c r="D17" s="9" t="s">
        <v>12</v>
      </c>
      <c r="E17" s="10">
        <v>28.7</v>
      </c>
      <c r="F17" s="36"/>
      <c r="G17" s="20"/>
      <c r="H17" s="13"/>
      <c r="I17" s="14" t="s">
        <v>1673</v>
      </c>
      <c r="J17" s="15"/>
    </row>
    <row r="18" ht="14.25" customHeight="1">
      <c r="A18" s="7" t="s">
        <v>56</v>
      </c>
      <c r="B18" s="49" t="s">
        <v>987</v>
      </c>
      <c r="C18" s="9"/>
      <c r="D18" s="9" t="s">
        <v>12</v>
      </c>
      <c r="E18" s="10">
        <v>233.1</v>
      </c>
      <c r="F18" s="36"/>
      <c r="G18" s="20"/>
      <c r="H18" s="13"/>
      <c r="I18" s="14" t="s">
        <v>760</v>
      </c>
      <c r="J18" s="15"/>
    </row>
    <row r="19" ht="14.25" customHeight="1">
      <c r="A19" s="7" t="s">
        <v>57</v>
      </c>
      <c r="B19" s="49" t="s">
        <v>675</v>
      </c>
      <c r="C19" s="9"/>
      <c r="D19" s="9" t="s">
        <v>12</v>
      </c>
      <c r="E19" s="10">
        <v>240.3</v>
      </c>
      <c r="F19" s="36"/>
      <c r="G19" s="12"/>
      <c r="H19" s="13"/>
      <c r="I19" s="14" t="s">
        <v>760</v>
      </c>
      <c r="J19" s="15"/>
    </row>
    <row r="20" ht="14.25" customHeight="1">
      <c r="A20" s="7" t="s">
        <v>60</v>
      </c>
      <c r="B20" s="49" t="s">
        <v>1704</v>
      </c>
      <c r="C20" s="9"/>
      <c r="D20" s="9" t="s">
        <v>12</v>
      </c>
      <c r="E20" s="10">
        <v>164.0</v>
      </c>
      <c r="F20" s="36"/>
      <c r="G20" s="12"/>
      <c r="H20" s="13"/>
      <c r="I20" s="14" t="s">
        <v>766</v>
      </c>
      <c r="J20" s="15"/>
    </row>
    <row r="21" ht="14.25" customHeight="1">
      <c r="A21" s="7" t="s">
        <v>63</v>
      </c>
      <c r="B21" s="49" t="s">
        <v>1705</v>
      </c>
      <c r="C21" s="9"/>
      <c r="D21" s="9" t="s">
        <v>37</v>
      </c>
      <c r="E21" s="10">
        <v>83.2</v>
      </c>
      <c r="F21" s="36"/>
      <c r="G21" s="12"/>
      <c r="H21" s="13"/>
      <c r="I21" s="14" t="s">
        <v>766</v>
      </c>
      <c r="J21" s="15"/>
    </row>
    <row r="22" ht="14.25" customHeight="1">
      <c r="A22" s="7" t="s">
        <v>66</v>
      </c>
      <c r="B22" s="49" t="s">
        <v>1706</v>
      </c>
      <c r="C22" s="9"/>
      <c r="D22" s="9" t="s">
        <v>40</v>
      </c>
      <c r="E22" s="10">
        <v>52.5</v>
      </c>
      <c r="F22" s="12"/>
      <c r="G22" s="12"/>
      <c r="H22" s="13"/>
      <c r="I22" s="14" t="s">
        <v>1707</v>
      </c>
      <c r="J22" s="15"/>
    </row>
    <row r="23" ht="14.25" customHeight="1">
      <c r="A23" s="7" t="s">
        <v>68</v>
      </c>
      <c r="B23" s="49" t="s">
        <v>1708</v>
      </c>
      <c r="C23" s="9"/>
      <c r="D23" s="9" t="s">
        <v>40</v>
      </c>
      <c r="E23" s="10">
        <v>46.6</v>
      </c>
      <c r="F23" s="36"/>
      <c r="G23" s="20"/>
      <c r="H23" s="13"/>
      <c r="I23" s="14" t="s">
        <v>1707</v>
      </c>
      <c r="J23" s="15"/>
    </row>
    <row r="24" ht="14.25" customHeight="1">
      <c r="A24" s="7" t="s">
        <v>70</v>
      </c>
      <c r="B24" s="50" t="s">
        <v>1709</v>
      </c>
      <c r="C24" s="23"/>
      <c r="D24" s="23" t="s">
        <v>12</v>
      </c>
      <c r="E24" s="24">
        <v>199.0</v>
      </c>
      <c r="F24" s="12"/>
      <c r="G24" s="12"/>
      <c r="H24" s="13"/>
      <c r="I24" s="14" t="s">
        <v>1707</v>
      </c>
      <c r="J24" s="15"/>
    </row>
    <row r="25" ht="14.25" customHeight="1">
      <c r="A25" s="7" t="s">
        <v>71</v>
      </c>
      <c r="B25" s="49" t="s">
        <v>1710</v>
      </c>
      <c r="C25" s="9"/>
      <c r="D25" s="9" t="s">
        <v>12</v>
      </c>
      <c r="E25" s="10">
        <v>274.5</v>
      </c>
      <c r="F25" s="12"/>
      <c r="G25" s="12"/>
      <c r="H25" s="13"/>
      <c r="I25" s="14" t="s">
        <v>1707</v>
      </c>
      <c r="J25" s="15"/>
    </row>
    <row r="26" ht="14.25" customHeight="1">
      <c r="A26" s="7" t="s">
        <v>75</v>
      </c>
      <c r="B26" s="49" t="s">
        <v>1712</v>
      </c>
      <c r="C26" s="9"/>
      <c r="D26" s="9" t="s">
        <v>12</v>
      </c>
      <c r="E26" s="10">
        <v>287.4</v>
      </c>
      <c r="F26" s="12"/>
      <c r="G26" s="12"/>
      <c r="H26" s="13"/>
      <c r="I26" s="14" t="s">
        <v>1707</v>
      </c>
      <c r="J26" s="15"/>
    </row>
    <row r="27" ht="14.25" customHeight="1">
      <c r="A27" s="7" t="s">
        <v>76</v>
      </c>
      <c r="B27" s="50" t="s">
        <v>1711</v>
      </c>
      <c r="C27" s="23"/>
      <c r="D27" s="23" t="s">
        <v>40</v>
      </c>
      <c r="E27" s="24">
        <v>69.7</v>
      </c>
      <c r="F27" s="12"/>
      <c r="G27" s="12"/>
      <c r="H27" s="13"/>
      <c r="I27" s="14" t="s">
        <v>1707</v>
      </c>
      <c r="J27" s="15"/>
    </row>
    <row r="28" ht="14.25" customHeight="1">
      <c r="A28" s="15"/>
      <c r="B28" s="333" t="s">
        <v>1713</v>
      </c>
      <c r="C28" s="334"/>
      <c r="D28" s="334" t="s">
        <v>12</v>
      </c>
      <c r="E28" s="335">
        <v>29.6</v>
      </c>
      <c r="F28" s="238"/>
      <c r="G28" s="238"/>
      <c r="H28" s="238"/>
      <c r="I28" s="239" t="s">
        <v>766</v>
      </c>
      <c r="J28" s="15"/>
    </row>
    <row r="29" ht="14.25" customHeight="1">
      <c r="A29" s="15"/>
      <c r="B29" s="333" t="s">
        <v>1714</v>
      </c>
      <c r="C29" s="334"/>
      <c r="D29" s="334" t="s">
        <v>40</v>
      </c>
      <c r="E29" s="335">
        <v>76.3</v>
      </c>
      <c r="F29" s="238"/>
      <c r="G29" s="238"/>
      <c r="H29" s="238"/>
      <c r="I29" s="239" t="s">
        <v>1707</v>
      </c>
      <c r="J29" s="15"/>
    </row>
    <row r="30" ht="14.25" customHeight="1">
      <c r="A30" s="15"/>
      <c r="B30" s="333" t="s">
        <v>1715</v>
      </c>
      <c r="C30" s="334"/>
      <c r="D30" s="334" t="s">
        <v>40</v>
      </c>
      <c r="E30" s="335">
        <v>148.6</v>
      </c>
      <c r="F30" s="238"/>
      <c r="G30" s="238"/>
      <c r="H30" s="238"/>
      <c r="I30" s="239" t="s">
        <v>766</v>
      </c>
      <c r="J30" s="15"/>
    </row>
    <row r="31" ht="14.25" customHeight="1">
      <c r="A31" s="15"/>
      <c r="B31" s="333" t="s">
        <v>1717</v>
      </c>
      <c r="C31" s="334"/>
      <c r="D31" s="334" t="s">
        <v>40</v>
      </c>
      <c r="E31" s="335">
        <v>94.4</v>
      </c>
      <c r="F31" s="238"/>
      <c r="G31" s="238"/>
      <c r="H31" s="238"/>
      <c r="I31" s="239" t="s">
        <v>1707</v>
      </c>
      <c r="J31" s="15"/>
    </row>
    <row r="32" ht="14.25" customHeight="1">
      <c r="A32" s="15"/>
      <c r="B32" s="333" t="s">
        <v>1718</v>
      </c>
      <c r="C32" s="334"/>
      <c r="D32" s="334" t="s">
        <v>12</v>
      </c>
      <c r="E32" s="335">
        <v>872.2</v>
      </c>
      <c r="F32" s="238"/>
      <c r="G32" s="238"/>
      <c r="H32" s="238"/>
      <c r="I32" s="239" t="s">
        <v>1707</v>
      </c>
      <c r="J32" s="15"/>
      <c r="N32" s="17"/>
    </row>
    <row r="33" ht="14.25" customHeight="1">
      <c r="A33" s="15"/>
      <c r="B33" s="333" t="s">
        <v>1719</v>
      </c>
      <c r="C33" s="334"/>
      <c r="D33" s="334" t="s">
        <v>12</v>
      </c>
      <c r="E33" s="335">
        <v>402.5</v>
      </c>
      <c r="F33" s="238"/>
      <c r="G33" s="238"/>
      <c r="H33" s="238"/>
      <c r="I33" s="239" t="s">
        <v>1707</v>
      </c>
      <c r="J33" s="15"/>
      <c r="N33" s="17"/>
    </row>
    <row r="34" ht="14.25" customHeight="1">
      <c r="A34" s="15"/>
      <c r="B34" s="333" t="s">
        <v>1720</v>
      </c>
      <c r="C34" s="334"/>
      <c r="D34" s="334" t="s">
        <v>12</v>
      </c>
      <c r="E34" s="335">
        <v>376.7</v>
      </c>
      <c r="F34" s="238"/>
      <c r="G34" s="238"/>
      <c r="H34" s="238"/>
      <c r="I34" s="239" t="s">
        <v>766</v>
      </c>
      <c r="J34" s="15"/>
      <c r="N34" s="17"/>
    </row>
    <row r="35" ht="14.25" customHeight="1">
      <c r="E35" s="27">
        <f>SUM(E3:E34)</f>
        <v>6256.3</v>
      </c>
      <c r="N35" s="17"/>
    </row>
    <row r="36" ht="14.25" customHeight="1">
      <c r="N36" s="17"/>
    </row>
    <row r="37" ht="14.25" customHeight="1">
      <c r="N37" s="17"/>
    </row>
    <row r="38" ht="14.25" customHeight="1">
      <c r="N38" s="17"/>
    </row>
    <row r="39" ht="14.25" customHeight="1">
      <c r="N39" s="17"/>
    </row>
    <row r="40" ht="14.25" customHeight="1">
      <c r="N40" s="17"/>
    </row>
    <row r="41" ht="14.25" customHeight="1">
      <c r="B41" s="28" t="s">
        <v>89</v>
      </c>
      <c r="D41" s="29">
        <v>3.0</v>
      </c>
      <c r="N41" s="17"/>
    </row>
    <row r="42" ht="14.25" customHeight="1">
      <c r="B42" s="28" t="s">
        <v>90</v>
      </c>
      <c r="D42" s="29">
        <v>1.0</v>
      </c>
      <c r="N42" s="17"/>
    </row>
    <row r="43" ht="14.25" customHeight="1">
      <c r="B43" s="28" t="s">
        <v>91</v>
      </c>
      <c r="D43" s="29">
        <v>1.0</v>
      </c>
      <c r="N43" s="17"/>
    </row>
    <row r="44" ht="14.25" customHeight="1">
      <c r="B44" s="28" t="s">
        <v>92</v>
      </c>
      <c r="D44" s="30">
        <f>+D43*D42*D41</f>
        <v>3</v>
      </c>
      <c r="N44" s="17"/>
    </row>
    <row r="45" ht="14.25" customHeight="1">
      <c r="B45" s="28" t="s">
        <v>93</v>
      </c>
      <c r="D45" s="30">
        <f>+D44*3600</f>
        <v>10800</v>
      </c>
      <c r="N45" s="17"/>
    </row>
    <row r="46" ht="14.25" customHeight="1">
      <c r="B46" s="28" t="s">
        <v>4</v>
      </c>
      <c r="D46" s="31">
        <f>E35</f>
        <v>6256.3</v>
      </c>
      <c r="N46" s="17"/>
    </row>
    <row r="47" ht="14.25" customHeight="1">
      <c r="B47" s="28" t="s">
        <v>94</v>
      </c>
      <c r="D47" s="32">
        <f>+D45/D46</f>
        <v>1.72625993</v>
      </c>
      <c r="E47" s="28" t="s">
        <v>95</v>
      </c>
      <c r="F47" s="6">
        <f>D47*0.9</f>
        <v>1.553633937</v>
      </c>
    </row>
    <row r="48" ht="14.25" customHeight="1">
      <c r="B48" s="28"/>
      <c r="D48" s="28"/>
    </row>
    <row r="49" ht="14.25" customHeight="1">
      <c r="B49" s="28" t="s">
        <v>96</v>
      </c>
      <c r="D49" s="28" t="s">
        <v>97</v>
      </c>
    </row>
    <row r="50" ht="14.25" customHeight="1">
      <c r="B50" s="28" t="s">
        <v>98</v>
      </c>
      <c r="D50" s="29">
        <v>105.9</v>
      </c>
    </row>
    <row r="51" ht="14.25" customHeight="1">
      <c r="B51" s="28" t="s">
        <v>99</v>
      </c>
      <c r="D51" s="29">
        <f>D50*D41</f>
        <v>317.7</v>
      </c>
    </row>
    <row r="52" ht="14.25" customHeight="1">
      <c r="B52" s="28" t="s">
        <v>95</v>
      </c>
      <c r="D52" s="33">
        <f>+D45/D51</f>
        <v>33.99433428</v>
      </c>
    </row>
    <row r="53" ht="14.25" customHeight="1">
      <c r="B53" s="28"/>
      <c r="D53" s="28"/>
    </row>
    <row r="54" ht="14.25" customHeight="1">
      <c r="B54" s="28" t="s">
        <v>100</v>
      </c>
      <c r="D54" s="33">
        <f>+D52*0.85</f>
        <v>28.89518414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autoFilter ref="$A$2:$H$35"/>
  <printOptions/>
  <pageMargins bottom="0.75" footer="0.0" header="0.0" left="0.7" right="0.7" top="0.75"/>
  <pageSetup scale="70" orientation="landscape"/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13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11</v>
      </c>
      <c r="C3" s="7"/>
      <c r="D3" s="9" t="s">
        <v>12</v>
      </c>
      <c r="E3" s="10">
        <v>44.5</v>
      </c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49" t="s">
        <v>17</v>
      </c>
      <c r="C4" s="7"/>
      <c r="D4" s="9" t="s">
        <v>12</v>
      </c>
      <c r="E4" s="10">
        <v>62.3</v>
      </c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49" t="s">
        <v>21</v>
      </c>
      <c r="C5" s="7"/>
      <c r="D5" s="9" t="s">
        <v>12</v>
      </c>
      <c r="E5" s="10">
        <v>59.0</v>
      </c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49" t="s">
        <v>15</v>
      </c>
      <c r="C6" s="7"/>
      <c r="D6" s="9" t="s">
        <v>12</v>
      </c>
      <c r="E6" s="10">
        <v>50.4</v>
      </c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49" t="s">
        <v>26</v>
      </c>
      <c r="C7" s="7"/>
      <c r="D7" s="9" t="s">
        <v>12</v>
      </c>
      <c r="E7" s="10">
        <v>120.4</v>
      </c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49" t="s">
        <v>29</v>
      </c>
      <c r="C8" s="7"/>
      <c r="D8" s="9" t="s">
        <v>12</v>
      </c>
      <c r="E8" s="10">
        <v>42.3</v>
      </c>
      <c r="F8" s="36"/>
      <c r="G8" s="12"/>
      <c r="H8" s="13"/>
      <c r="I8" s="14"/>
      <c r="J8" s="15"/>
      <c r="K8" s="5"/>
      <c r="P8" s="19"/>
    </row>
    <row r="9" ht="14.25" customHeight="1">
      <c r="A9" s="7" t="s">
        <v>32</v>
      </c>
      <c r="B9" s="49" t="s">
        <v>19</v>
      </c>
      <c r="C9" s="7"/>
      <c r="D9" s="9" t="s">
        <v>12</v>
      </c>
      <c r="E9" s="10">
        <v>57.3</v>
      </c>
      <c r="F9" s="36"/>
      <c r="G9" s="12"/>
      <c r="H9" s="13"/>
      <c r="I9" s="14"/>
      <c r="J9" s="15"/>
      <c r="K9" s="5"/>
      <c r="P9" s="19"/>
    </row>
    <row r="10" ht="14.25" customHeight="1">
      <c r="A10" s="7" t="s">
        <v>34</v>
      </c>
      <c r="B10" s="49" t="s">
        <v>35</v>
      </c>
      <c r="C10" s="7"/>
      <c r="D10" s="9" t="s">
        <v>12</v>
      </c>
      <c r="E10" s="10">
        <v>48.2</v>
      </c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49" t="s">
        <v>31</v>
      </c>
      <c r="C11" s="7"/>
      <c r="D11" s="9" t="s">
        <v>37</v>
      </c>
      <c r="E11" s="10">
        <v>36.7</v>
      </c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49" t="s">
        <v>39</v>
      </c>
      <c r="C12" s="7"/>
      <c r="D12" s="9" t="s">
        <v>40</v>
      </c>
      <c r="E12" s="10">
        <v>21.0</v>
      </c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49" t="s">
        <v>44</v>
      </c>
      <c r="C13" s="7"/>
      <c r="D13" s="9" t="s">
        <v>12</v>
      </c>
      <c r="E13" s="10">
        <v>26.6</v>
      </c>
      <c r="F13" s="36"/>
      <c r="G13" s="12"/>
      <c r="H13" s="13"/>
      <c r="I13" s="14"/>
      <c r="J13" s="15"/>
      <c r="P13" s="19"/>
    </row>
    <row r="14" ht="14.25" customHeight="1">
      <c r="A14" s="7" t="s">
        <v>46</v>
      </c>
      <c r="B14" s="49" t="s">
        <v>47</v>
      </c>
      <c r="C14" s="7"/>
      <c r="D14" s="9" t="s">
        <v>37</v>
      </c>
      <c r="E14" s="10">
        <v>11.8</v>
      </c>
      <c r="F14" s="36"/>
      <c r="G14" s="20"/>
      <c r="H14" s="13"/>
      <c r="I14" s="14"/>
      <c r="J14" s="15"/>
      <c r="P14" s="19"/>
    </row>
    <row r="15" ht="14.25" customHeight="1">
      <c r="A15" s="7" t="s">
        <v>50</v>
      </c>
      <c r="B15" s="49" t="s">
        <v>1499</v>
      </c>
      <c r="C15" s="7"/>
      <c r="D15" s="9" t="s">
        <v>12</v>
      </c>
      <c r="E15" s="10">
        <v>41.0</v>
      </c>
      <c r="F15" s="36"/>
      <c r="G15" s="12"/>
      <c r="H15" s="13"/>
      <c r="I15" s="14"/>
      <c r="J15" s="15"/>
    </row>
    <row r="16" ht="14.25" customHeight="1">
      <c r="A16" s="7" t="s">
        <v>52</v>
      </c>
      <c r="B16" s="49" t="s">
        <v>27</v>
      </c>
      <c r="C16" s="7"/>
      <c r="D16" s="9" t="s">
        <v>37</v>
      </c>
      <c r="E16" s="10">
        <v>156.0</v>
      </c>
      <c r="F16" s="36"/>
      <c r="G16" s="12"/>
      <c r="H16" s="13"/>
      <c r="I16" s="14"/>
      <c r="J16" s="15"/>
    </row>
    <row r="17" ht="14.25" customHeight="1">
      <c r="A17" s="7" t="s">
        <v>54</v>
      </c>
      <c r="B17" s="49" t="s">
        <v>49</v>
      </c>
      <c r="C17" s="7"/>
      <c r="D17" s="9" t="s">
        <v>12</v>
      </c>
      <c r="E17" s="10">
        <v>42.9</v>
      </c>
      <c r="F17" s="36"/>
      <c r="G17" s="20"/>
      <c r="H17" s="13"/>
      <c r="I17" s="14"/>
      <c r="J17" s="15"/>
    </row>
    <row r="18" ht="14.25" customHeight="1">
      <c r="A18" s="7" t="s">
        <v>56</v>
      </c>
      <c r="B18" s="49" t="s">
        <v>51</v>
      </c>
      <c r="C18" s="7"/>
      <c r="D18" s="9" t="s">
        <v>12</v>
      </c>
      <c r="E18" s="10">
        <v>16.2</v>
      </c>
      <c r="F18" s="36"/>
      <c r="G18" s="20"/>
      <c r="H18" s="13"/>
      <c r="I18" s="14"/>
      <c r="J18" s="15"/>
    </row>
    <row r="19" ht="14.25" customHeight="1">
      <c r="A19" s="7" t="s">
        <v>57</v>
      </c>
      <c r="B19" s="49" t="s">
        <v>1501</v>
      </c>
      <c r="C19" s="7"/>
      <c r="D19" s="9" t="s">
        <v>12</v>
      </c>
      <c r="E19" s="10">
        <v>95.2</v>
      </c>
      <c r="F19" s="36"/>
      <c r="G19" s="12"/>
      <c r="H19" s="13"/>
      <c r="I19" s="14"/>
      <c r="J19" s="15"/>
    </row>
    <row r="20" ht="14.25" customHeight="1">
      <c r="A20" s="7" t="s">
        <v>60</v>
      </c>
      <c r="B20" s="49" t="s">
        <v>61</v>
      </c>
      <c r="C20" s="7"/>
      <c r="D20" s="9" t="s">
        <v>12</v>
      </c>
      <c r="E20" s="10">
        <v>35.1</v>
      </c>
      <c r="F20" s="36"/>
      <c r="G20" s="12"/>
      <c r="H20" s="13"/>
      <c r="I20" s="14"/>
      <c r="J20" s="15"/>
    </row>
    <row r="21" ht="14.25" customHeight="1">
      <c r="A21" s="7" t="s">
        <v>63</v>
      </c>
      <c r="B21" s="49" t="s">
        <v>64</v>
      </c>
      <c r="C21" s="7"/>
      <c r="D21" s="9" t="s">
        <v>40</v>
      </c>
      <c r="E21" s="10">
        <v>35.4</v>
      </c>
      <c r="F21" s="36"/>
      <c r="G21" s="12"/>
      <c r="H21" s="13"/>
      <c r="I21" s="14"/>
      <c r="J21" s="15"/>
    </row>
    <row r="22" ht="14.25" customHeight="1">
      <c r="A22" s="7" t="s">
        <v>66</v>
      </c>
      <c r="B22" s="49" t="s">
        <v>65</v>
      </c>
      <c r="C22" s="7"/>
      <c r="D22" s="9" t="s">
        <v>37</v>
      </c>
      <c r="E22" s="10">
        <v>27.7</v>
      </c>
      <c r="F22" s="12"/>
      <c r="G22" s="12"/>
      <c r="H22" s="13"/>
      <c r="I22" s="14"/>
      <c r="J22" s="15"/>
    </row>
    <row r="23" ht="14.25" customHeight="1">
      <c r="A23" s="7" t="s">
        <v>68</v>
      </c>
      <c r="B23" s="49" t="s">
        <v>69</v>
      </c>
      <c r="C23" s="7"/>
      <c r="D23" s="9" t="s">
        <v>40</v>
      </c>
      <c r="E23" s="10">
        <v>37.1</v>
      </c>
      <c r="F23" s="36"/>
      <c r="G23" s="20"/>
      <c r="H23" s="13"/>
      <c r="I23" s="14"/>
      <c r="J23" s="15"/>
    </row>
    <row r="24" ht="14.25" customHeight="1">
      <c r="A24" s="7" t="s">
        <v>70</v>
      </c>
      <c r="B24" s="50" t="s">
        <v>67</v>
      </c>
      <c r="C24" s="22"/>
      <c r="D24" s="23" t="s">
        <v>37</v>
      </c>
      <c r="E24" s="24">
        <v>36.1</v>
      </c>
      <c r="F24" s="12"/>
      <c r="G24" s="12"/>
      <c r="H24" s="13"/>
      <c r="I24" s="14"/>
      <c r="J24" s="15"/>
    </row>
    <row r="25" ht="14.25" customHeight="1">
      <c r="A25" s="7" t="s">
        <v>71</v>
      </c>
      <c r="B25" s="49" t="s">
        <v>72</v>
      </c>
      <c r="C25" s="7"/>
      <c r="D25" s="9" t="s">
        <v>40</v>
      </c>
      <c r="E25" s="10">
        <v>46.5</v>
      </c>
      <c r="F25" s="12"/>
      <c r="G25" s="12"/>
      <c r="H25" s="13"/>
      <c r="I25" s="14"/>
      <c r="J25" s="15"/>
    </row>
    <row r="26" ht="14.25" customHeight="1">
      <c r="A26" s="7" t="s">
        <v>75</v>
      </c>
      <c r="B26" s="49" t="s">
        <v>62</v>
      </c>
      <c r="C26" s="7"/>
      <c r="D26" s="9" t="s">
        <v>37</v>
      </c>
      <c r="E26" s="10">
        <v>29.6</v>
      </c>
      <c r="F26" s="12"/>
      <c r="G26" s="12"/>
      <c r="H26" s="13"/>
      <c r="I26" s="14"/>
      <c r="J26" s="15"/>
    </row>
    <row r="27" ht="14.25" customHeight="1">
      <c r="A27" s="7" t="s">
        <v>76</v>
      </c>
      <c r="B27" s="50" t="s">
        <v>1500</v>
      </c>
      <c r="C27" s="22"/>
      <c r="D27" s="23" t="s">
        <v>12</v>
      </c>
      <c r="E27" s="24">
        <v>6.8</v>
      </c>
      <c r="F27" s="12"/>
      <c r="G27" s="12"/>
      <c r="H27" s="13"/>
      <c r="I27" s="14"/>
      <c r="J27" s="15"/>
    </row>
    <row r="28" ht="14.25" customHeight="1">
      <c r="A28" s="15"/>
      <c r="B28" s="333" t="s">
        <v>78</v>
      </c>
      <c r="C28" s="336"/>
      <c r="D28" s="334" t="s">
        <v>12</v>
      </c>
      <c r="E28" s="335">
        <v>123.6</v>
      </c>
      <c r="F28" s="238"/>
      <c r="G28" s="238"/>
      <c r="H28" s="238"/>
      <c r="I28" s="239"/>
      <c r="J28" s="15"/>
    </row>
    <row r="29" ht="14.25" customHeight="1">
      <c r="A29" s="15"/>
      <c r="B29" s="333" t="s">
        <v>1502</v>
      </c>
      <c r="C29" s="336"/>
      <c r="D29" s="334" t="s">
        <v>12</v>
      </c>
      <c r="E29" s="335">
        <v>181.5</v>
      </c>
      <c r="F29" s="238"/>
      <c r="G29" s="238"/>
      <c r="H29" s="238"/>
      <c r="I29" s="239"/>
      <c r="J29" s="15"/>
    </row>
    <row r="30" ht="14.25" customHeight="1">
      <c r="A30" s="15"/>
      <c r="B30" s="333" t="s">
        <v>83</v>
      </c>
      <c r="C30" s="336"/>
      <c r="D30" s="334" t="s">
        <v>37</v>
      </c>
      <c r="E30" s="335">
        <v>83.8</v>
      </c>
      <c r="F30" s="238"/>
      <c r="G30" s="238"/>
      <c r="H30" s="238"/>
      <c r="I30" s="239"/>
      <c r="J30" s="15"/>
      <c r="N30" s="17"/>
    </row>
    <row r="31" ht="14.25" customHeight="1">
      <c r="A31" s="15"/>
      <c r="B31" s="333" t="s">
        <v>85</v>
      </c>
      <c r="C31" s="336"/>
      <c r="D31" s="334" t="s">
        <v>12</v>
      </c>
      <c r="E31" s="335">
        <v>111.3</v>
      </c>
      <c r="F31" s="238"/>
      <c r="G31" s="238"/>
      <c r="H31" s="238"/>
      <c r="I31" s="239"/>
      <c r="J31" s="15"/>
      <c r="N31" s="17"/>
    </row>
    <row r="32" ht="14.25" customHeight="1">
      <c r="E32" s="27">
        <f>SUM(E3:E31)</f>
        <v>1686.3</v>
      </c>
      <c r="N32" s="17"/>
    </row>
    <row r="33" ht="14.25" customHeight="1">
      <c r="N33" s="17"/>
    </row>
    <row r="34" ht="14.25" customHeight="1">
      <c r="N34" s="17"/>
    </row>
    <row r="35" ht="14.25" customHeight="1">
      <c r="N35" s="17"/>
    </row>
    <row r="36" ht="14.25" customHeight="1">
      <c r="N36" s="17"/>
    </row>
    <row r="37" ht="14.25" customHeight="1">
      <c r="N37" s="17"/>
    </row>
    <row r="38" ht="14.25" customHeight="1">
      <c r="B38" s="28" t="s">
        <v>89</v>
      </c>
      <c r="D38" s="29">
        <v>4.0</v>
      </c>
      <c r="N38" s="17"/>
    </row>
    <row r="39" ht="14.25" customHeight="1">
      <c r="B39" s="28" t="s">
        <v>90</v>
      </c>
      <c r="D39" s="29">
        <v>1.0</v>
      </c>
      <c r="N39" s="17"/>
    </row>
    <row r="40" ht="14.25" customHeight="1">
      <c r="B40" s="28" t="s">
        <v>91</v>
      </c>
      <c r="D40" s="29">
        <v>1.0</v>
      </c>
      <c r="N40" s="17"/>
    </row>
    <row r="41" ht="14.25" customHeight="1">
      <c r="B41" s="28" t="s">
        <v>92</v>
      </c>
      <c r="D41" s="30">
        <f>+D40*D39*D38</f>
        <v>4</v>
      </c>
      <c r="N41" s="17"/>
    </row>
    <row r="42" ht="14.25" customHeight="1">
      <c r="B42" s="28" t="s">
        <v>93</v>
      </c>
      <c r="D42" s="30">
        <f>+D41*3600</f>
        <v>14400</v>
      </c>
      <c r="N42" s="17"/>
    </row>
    <row r="43" ht="14.25" customHeight="1">
      <c r="B43" s="28" t="s">
        <v>4</v>
      </c>
      <c r="D43" s="31">
        <f>E32</f>
        <v>1686.3</v>
      </c>
      <c r="N43" s="17"/>
    </row>
    <row r="44" ht="14.25" customHeight="1">
      <c r="B44" s="28" t="s">
        <v>94</v>
      </c>
      <c r="D44" s="32">
        <f>+D42/D43</f>
        <v>8.5394058</v>
      </c>
      <c r="E44" s="28" t="s">
        <v>95</v>
      </c>
      <c r="F44" s="6">
        <f>D44*0.9</f>
        <v>7.68546522</v>
      </c>
    </row>
    <row r="45" ht="14.25" customHeight="1">
      <c r="B45" s="28"/>
      <c r="D45" s="28"/>
    </row>
    <row r="46" ht="14.25" customHeight="1">
      <c r="B46" s="28" t="s">
        <v>96</v>
      </c>
      <c r="D46" s="28" t="s">
        <v>97</v>
      </c>
    </row>
    <row r="47" ht="14.25" customHeight="1">
      <c r="B47" s="28" t="s">
        <v>98</v>
      </c>
      <c r="D47" s="29">
        <v>105.9</v>
      </c>
    </row>
    <row r="48" ht="14.25" customHeight="1">
      <c r="B48" s="28" t="s">
        <v>99</v>
      </c>
      <c r="D48" s="29">
        <f>D47*D38</f>
        <v>423.6</v>
      </c>
    </row>
    <row r="49" ht="14.25" customHeight="1">
      <c r="B49" s="28" t="s">
        <v>95</v>
      </c>
      <c r="D49" s="33">
        <f>+D42/D48</f>
        <v>33.99433428</v>
      </c>
    </row>
    <row r="50" ht="14.25" customHeight="1">
      <c r="B50" s="28"/>
      <c r="D50" s="28"/>
    </row>
    <row r="51" ht="14.25" customHeight="1">
      <c r="B51" s="28" t="s">
        <v>100</v>
      </c>
      <c r="D51" s="33">
        <f>+D49*0.85</f>
        <v>28.89518414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autoFilter ref="$A$2:$H$32"/>
  <printOptions/>
  <pageMargins bottom="0.75" footer="0.0" header="0.0" left="0.7" right="0.7" top="0.75"/>
  <pageSetup scale="90" orientation="portrait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1721</v>
      </c>
      <c r="C3" s="9"/>
      <c r="D3" s="9" t="s">
        <v>12</v>
      </c>
      <c r="E3" s="10">
        <v>34.8</v>
      </c>
      <c r="F3" s="11" t="s">
        <v>766</v>
      </c>
      <c r="G3" s="12"/>
      <c r="H3" s="13"/>
      <c r="I3" s="14" t="s">
        <v>766</v>
      </c>
      <c r="J3" s="15"/>
      <c r="K3" s="4"/>
    </row>
    <row r="4" ht="14.25" customHeight="1">
      <c r="A4" s="7" t="s">
        <v>16</v>
      </c>
      <c r="B4" s="49" t="s">
        <v>1470</v>
      </c>
      <c r="C4" s="9"/>
      <c r="D4" s="9" t="s">
        <v>37</v>
      </c>
      <c r="E4" s="10">
        <v>95.8</v>
      </c>
      <c r="F4" s="11" t="s">
        <v>766</v>
      </c>
      <c r="G4" s="12"/>
      <c r="H4" s="13"/>
      <c r="I4" s="14" t="s">
        <v>766</v>
      </c>
      <c r="J4" s="15"/>
      <c r="K4" s="4"/>
    </row>
    <row r="5" ht="14.25" customHeight="1">
      <c r="A5" s="7" t="s">
        <v>20</v>
      </c>
      <c r="B5" s="49" t="s">
        <v>1723</v>
      </c>
      <c r="C5" s="9"/>
      <c r="D5" s="9" t="s">
        <v>37</v>
      </c>
      <c r="E5" s="10">
        <v>205.0</v>
      </c>
      <c r="F5" s="11" t="s">
        <v>766</v>
      </c>
      <c r="G5" s="12"/>
      <c r="H5" s="13"/>
      <c r="I5" s="14" t="s">
        <v>766</v>
      </c>
      <c r="J5" s="15"/>
      <c r="K5" s="4"/>
    </row>
    <row r="6" ht="14.25" customHeight="1">
      <c r="A6" s="7" t="s">
        <v>24</v>
      </c>
      <c r="B6" s="49" t="s">
        <v>1725</v>
      </c>
      <c r="C6" s="9"/>
      <c r="D6" s="9" t="s">
        <v>37</v>
      </c>
      <c r="E6" s="10">
        <v>148.0</v>
      </c>
      <c r="F6" s="11" t="s">
        <v>766</v>
      </c>
      <c r="G6" s="12"/>
      <c r="H6" s="13"/>
      <c r="I6" s="14" t="s">
        <v>766</v>
      </c>
      <c r="J6" s="15"/>
      <c r="K6" s="5"/>
    </row>
    <row r="7" ht="14.25" customHeight="1">
      <c r="A7" s="7" t="s">
        <v>25</v>
      </c>
      <c r="B7" s="49" t="s">
        <v>1727</v>
      </c>
      <c r="C7" s="9"/>
      <c r="D7" s="9" t="s">
        <v>37</v>
      </c>
      <c r="E7" s="10">
        <v>117.7</v>
      </c>
      <c r="F7" s="11" t="s">
        <v>766</v>
      </c>
      <c r="G7" s="12"/>
      <c r="H7" s="13"/>
      <c r="I7" s="14" t="s">
        <v>766</v>
      </c>
      <c r="J7" s="15"/>
      <c r="K7" s="5"/>
    </row>
    <row r="8" ht="14.25" customHeight="1">
      <c r="A8" s="7" t="s">
        <v>28</v>
      </c>
      <c r="B8" s="49" t="s">
        <v>1705</v>
      </c>
      <c r="C8" s="9"/>
      <c r="D8" s="9" t="s">
        <v>37</v>
      </c>
      <c r="E8" s="10">
        <v>79.7</v>
      </c>
      <c r="F8" s="18" t="s">
        <v>766</v>
      </c>
      <c r="G8" s="12"/>
      <c r="H8" s="13"/>
      <c r="I8" s="14" t="s">
        <v>766</v>
      </c>
      <c r="J8" s="15"/>
      <c r="K8" s="5"/>
      <c r="P8" s="19"/>
    </row>
    <row r="9" ht="14.25" customHeight="1">
      <c r="A9" s="7" t="s">
        <v>32</v>
      </c>
      <c r="B9" s="49" t="s">
        <v>1729</v>
      </c>
      <c r="C9" s="9"/>
      <c r="D9" s="9" t="s">
        <v>40</v>
      </c>
      <c r="E9" s="10">
        <v>34.4</v>
      </c>
      <c r="F9" s="18" t="s">
        <v>1707</v>
      </c>
      <c r="G9" s="12"/>
      <c r="H9" s="13"/>
      <c r="I9" s="14" t="s">
        <v>1707</v>
      </c>
      <c r="J9" s="15"/>
      <c r="K9" s="5"/>
      <c r="P9" s="19"/>
    </row>
    <row r="10" ht="14.25" customHeight="1">
      <c r="A10" s="7" t="s">
        <v>34</v>
      </c>
      <c r="B10" s="49" t="s">
        <v>1731</v>
      </c>
      <c r="C10" s="9"/>
      <c r="D10" s="9" t="s">
        <v>37</v>
      </c>
      <c r="E10" s="10">
        <v>42.3</v>
      </c>
      <c r="F10" s="11" t="s">
        <v>766</v>
      </c>
      <c r="G10" s="12"/>
      <c r="H10" s="13"/>
      <c r="I10" s="14" t="s">
        <v>766</v>
      </c>
      <c r="J10" s="15"/>
      <c r="K10" s="5"/>
      <c r="P10" s="19"/>
    </row>
    <row r="11" ht="14.25" customHeight="1">
      <c r="A11" s="7" t="s">
        <v>36</v>
      </c>
      <c r="B11" s="49" t="s">
        <v>1726</v>
      </c>
      <c r="C11" s="9"/>
      <c r="D11" s="9" t="s">
        <v>12</v>
      </c>
      <c r="E11" s="9">
        <v>11.2</v>
      </c>
      <c r="F11" s="18" t="s">
        <v>1673</v>
      </c>
      <c r="G11" s="12"/>
      <c r="H11" s="13"/>
      <c r="I11" s="14" t="s">
        <v>1673</v>
      </c>
      <c r="J11" s="15"/>
      <c r="K11" s="5"/>
      <c r="P11" s="19"/>
    </row>
    <row r="12" ht="14.25" customHeight="1">
      <c r="A12" s="7" t="s">
        <v>38</v>
      </c>
      <c r="B12" s="49" t="s">
        <v>1521</v>
      </c>
      <c r="C12" s="9"/>
      <c r="D12" s="9" t="s">
        <v>37</v>
      </c>
      <c r="E12" s="10">
        <v>151.5</v>
      </c>
      <c r="F12" s="18" t="s">
        <v>766</v>
      </c>
      <c r="G12" s="12"/>
      <c r="H12" s="13"/>
      <c r="I12" s="14" t="s">
        <v>766</v>
      </c>
      <c r="J12" s="15"/>
      <c r="K12" s="5"/>
      <c r="P12" s="19"/>
    </row>
    <row r="13" ht="14.25" customHeight="1">
      <c r="A13" s="7" t="s">
        <v>43</v>
      </c>
      <c r="B13" s="49" t="s">
        <v>1235</v>
      </c>
      <c r="C13" s="9"/>
      <c r="D13" s="9" t="s">
        <v>12</v>
      </c>
      <c r="E13" s="10">
        <v>73.0</v>
      </c>
      <c r="F13" s="18" t="s">
        <v>1673</v>
      </c>
      <c r="G13" s="12"/>
      <c r="H13" s="13"/>
      <c r="I13" s="14" t="s">
        <v>1673</v>
      </c>
      <c r="J13" s="15"/>
      <c r="P13" s="19"/>
    </row>
    <row r="14" ht="14.25" customHeight="1">
      <c r="A14" s="7" t="s">
        <v>46</v>
      </c>
      <c r="B14" s="49" t="s">
        <v>1730</v>
      </c>
      <c r="C14" s="9"/>
      <c r="D14" s="9" t="s">
        <v>12</v>
      </c>
      <c r="E14" s="10">
        <v>148.2</v>
      </c>
      <c r="F14" s="18" t="s">
        <v>1673</v>
      </c>
      <c r="G14" s="20"/>
      <c r="H14" s="13"/>
      <c r="I14" s="14" t="s">
        <v>1673</v>
      </c>
      <c r="J14" s="15"/>
      <c r="P14" s="19"/>
    </row>
    <row r="15" ht="14.25" customHeight="1">
      <c r="A15" s="7" t="s">
        <v>50</v>
      </c>
      <c r="B15" s="49" t="s">
        <v>1724</v>
      </c>
      <c r="C15" s="9"/>
      <c r="D15" s="9" t="s">
        <v>12</v>
      </c>
      <c r="E15" s="9">
        <v>16.9</v>
      </c>
      <c r="F15" s="18" t="s">
        <v>1673</v>
      </c>
      <c r="G15" s="12"/>
      <c r="H15" s="13"/>
      <c r="I15" s="14" t="s">
        <v>1673</v>
      </c>
      <c r="J15" s="15"/>
    </row>
    <row r="16" ht="14.25" customHeight="1">
      <c r="A16" s="7" t="s">
        <v>52</v>
      </c>
      <c r="B16" s="49" t="s">
        <v>1734</v>
      </c>
      <c r="C16" s="9"/>
      <c r="D16" s="9" t="s">
        <v>1735</v>
      </c>
      <c r="E16" s="10">
        <v>231.8</v>
      </c>
      <c r="F16" s="18" t="s">
        <v>766</v>
      </c>
      <c r="G16" s="12"/>
      <c r="H16" s="13"/>
      <c r="I16" s="14" t="s">
        <v>766</v>
      </c>
      <c r="J16" s="15"/>
    </row>
    <row r="17" ht="14.25" customHeight="1">
      <c r="A17" s="7" t="s">
        <v>54</v>
      </c>
      <c r="B17" s="49" t="s">
        <v>1733</v>
      </c>
      <c r="C17" s="9"/>
      <c r="D17" s="9" t="s">
        <v>37</v>
      </c>
      <c r="E17" s="10">
        <v>93.9</v>
      </c>
      <c r="F17" s="18" t="s">
        <v>760</v>
      </c>
      <c r="G17" s="20"/>
      <c r="H17" s="13"/>
      <c r="I17" s="14" t="s">
        <v>760</v>
      </c>
      <c r="J17" s="15"/>
    </row>
    <row r="18" ht="14.25" customHeight="1">
      <c r="A18" s="7" t="s">
        <v>56</v>
      </c>
      <c r="B18" s="49" t="s">
        <v>1736</v>
      </c>
      <c r="C18" s="9"/>
      <c r="D18" s="9" t="s">
        <v>40</v>
      </c>
      <c r="E18" s="10">
        <v>75.8</v>
      </c>
      <c r="F18" s="18" t="s">
        <v>1707</v>
      </c>
      <c r="G18" s="20"/>
      <c r="H18" s="13"/>
      <c r="I18" s="14" t="s">
        <v>1707</v>
      </c>
      <c r="J18" s="15"/>
    </row>
    <row r="19" ht="14.25" customHeight="1">
      <c r="A19" s="7" t="s">
        <v>57</v>
      </c>
      <c r="B19" s="49" t="s">
        <v>1722</v>
      </c>
      <c r="C19" s="9"/>
      <c r="D19" s="9" t="s">
        <v>12</v>
      </c>
      <c r="E19" s="9">
        <v>13.8</v>
      </c>
      <c r="F19" s="18" t="s">
        <v>1673</v>
      </c>
      <c r="G19" s="12"/>
      <c r="H19" s="13"/>
      <c r="I19" s="14" t="s">
        <v>1673</v>
      </c>
      <c r="J19" s="15"/>
    </row>
    <row r="20" ht="14.25" customHeight="1">
      <c r="A20" s="7" t="s">
        <v>60</v>
      </c>
      <c r="B20" s="49" t="s">
        <v>1670</v>
      </c>
      <c r="C20" s="9"/>
      <c r="D20" s="9" t="s">
        <v>12</v>
      </c>
      <c r="E20" s="10">
        <v>168.4</v>
      </c>
      <c r="F20" s="18" t="s">
        <v>1673</v>
      </c>
      <c r="G20" s="12"/>
      <c r="H20" s="13"/>
      <c r="I20" s="14" t="s">
        <v>1673</v>
      </c>
      <c r="J20" s="15"/>
    </row>
    <row r="21" ht="14.25" customHeight="1">
      <c r="A21" s="7" t="s">
        <v>63</v>
      </c>
      <c r="B21" s="49" t="s">
        <v>1732</v>
      </c>
      <c r="C21" s="9"/>
      <c r="D21" s="9" t="s">
        <v>12</v>
      </c>
      <c r="E21" s="9">
        <v>18.3</v>
      </c>
      <c r="F21" s="18" t="s">
        <v>1673</v>
      </c>
      <c r="G21" s="12"/>
      <c r="H21" s="13"/>
      <c r="I21" s="14" t="s">
        <v>1673</v>
      </c>
      <c r="J21" s="15"/>
    </row>
    <row r="22" ht="14.25" customHeight="1">
      <c r="A22" s="7" t="s">
        <v>66</v>
      </c>
      <c r="B22" s="49" t="s">
        <v>1620</v>
      </c>
      <c r="C22" s="9"/>
      <c r="D22" s="9" t="s">
        <v>40</v>
      </c>
      <c r="E22" s="10">
        <v>59.8</v>
      </c>
      <c r="F22" s="11" t="s">
        <v>766</v>
      </c>
      <c r="G22" s="12"/>
      <c r="H22" s="13"/>
      <c r="I22" s="14" t="s">
        <v>766</v>
      </c>
      <c r="J22" s="15"/>
    </row>
    <row r="23" ht="14.25" customHeight="1">
      <c r="A23" s="7" t="s">
        <v>68</v>
      </c>
      <c r="B23" s="49" t="s">
        <v>1155</v>
      </c>
      <c r="C23" s="9"/>
      <c r="D23" s="9" t="s">
        <v>37</v>
      </c>
      <c r="E23" s="10">
        <v>43.1</v>
      </c>
      <c r="F23" s="18" t="s">
        <v>766</v>
      </c>
      <c r="G23" s="20"/>
      <c r="H23" s="13"/>
      <c r="I23" s="14" t="s">
        <v>766</v>
      </c>
      <c r="J23" s="15"/>
    </row>
    <row r="24" ht="14.25" customHeight="1">
      <c r="A24" s="7" t="s">
        <v>70</v>
      </c>
      <c r="B24" s="50" t="s">
        <v>214</v>
      </c>
      <c r="C24" s="23"/>
      <c r="D24" s="23" t="s">
        <v>40</v>
      </c>
      <c r="E24" s="24">
        <v>72.4</v>
      </c>
      <c r="F24" s="11" t="s">
        <v>766</v>
      </c>
      <c r="G24" s="12"/>
      <c r="H24" s="13"/>
      <c r="I24" s="14" t="s">
        <v>766</v>
      </c>
      <c r="J24" s="15"/>
    </row>
    <row r="25" ht="14.25" customHeight="1">
      <c r="A25" s="7" t="s">
        <v>71</v>
      </c>
      <c r="B25" s="49" t="s">
        <v>1614</v>
      </c>
      <c r="C25" s="9"/>
      <c r="D25" s="9" t="s">
        <v>37</v>
      </c>
      <c r="E25" s="10">
        <v>60.4</v>
      </c>
      <c r="F25" s="11" t="s">
        <v>766</v>
      </c>
      <c r="G25" s="12"/>
      <c r="H25" s="13"/>
      <c r="I25" s="14" t="s">
        <v>766</v>
      </c>
      <c r="J25" s="15"/>
    </row>
    <row r="26" ht="14.25" customHeight="1">
      <c r="A26" s="7" t="s">
        <v>75</v>
      </c>
      <c r="B26" s="49" t="s">
        <v>1728</v>
      </c>
      <c r="C26" s="9"/>
      <c r="D26" s="9" t="s">
        <v>12</v>
      </c>
      <c r="E26" s="10">
        <v>14.0</v>
      </c>
      <c r="F26" s="11" t="s">
        <v>1673</v>
      </c>
      <c r="G26" s="12"/>
      <c r="H26" s="13"/>
      <c r="I26" s="14" t="s">
        <v>1673</v>
      </c>
      <c r="J26" s="15"/>
    </row>
    <row r="27" ht="14.25" customHeight="1">
      <c r="A27" s="7" t="s">
        <v>76</v>
      </c>
      <c r="B27" s="50" t="s">
        <v>677</v>
      </c>
      <c r="C27" s="23"/>
      <c r="D27" s="23" t="s">
        <v>12</v>
      </c>
      <c r="E27" s="24">
        <v>34.0</v>
      </c>
      <c r="F27" s="11" t="s">
        <v>1673</v>
      </c>
      <c r="G27" s="12"/>
      <c r="H27" s="13"/>
      <c r="I27" s="14" t="s">
        <v>1673</v>
      </c>
      <c r="J27" s="15"/>
    </row>
    <row r="28" ht="14.25" customHeight="1">
      <c r="A28" s="7" t="s">
        <v>76</v>
      </c>
      <c r="B28" s="293" t="s">
        <v>1065</v>
      </c>
      <c r="C28" s="23"/>
      <c r="D28" s="23" t="s">
        <v>40</v>
      </c>
      <c r="E28" s="24">
        <v>70.8</v>
      </c>
      <c r="F28" s="147" t="s">
        <v>1707</v>
      </c>
      <c r="G28" s="13"/>
      <c r="H28" s="13"/>
      <c r="I28" s="239" t="s">
        <v>1707</v>
      </c>
      <c r="J28" s="15"/>
    </row>
    <row r="29" ht="14.25" customHeight="1">
      <c r="A29" s="7" t="s">
        <v>76</v>
      </c>
      <c r="B29" s="293" t="s">
        <v>1472</v>
      </c>
      <c r="C29" s="23"/>
      <c r="D29" s="23" t="s">
        <v>37</v>
      </c>
      <c r="E29" s="24">
        <v>59.2</v>
      </c>
      <c r="F29" s="147" t="s">
        <v>1707</v>
      </c>
      <c r="G29" s="13"/>
      <c r="H29" s="13"/>
      <c r="I29" s="239" t="s">
        <v>1707</v>
      </c>
      <c r="J29" s="15"/>
    </row>
    <row r="30" ht="14.25" customHeight="1">
      <c r="A30" s="7" t="s">
        <v>76</v>
      </c>
      <c r="B30" s="293" t="s">
        <v>1502</v>
      </c>
      <c r="C30" s="23"/>
      <c r="D30" s="23" t="s">
        <v>40</v>
      </c>
      <c r="E30" s="24">
        <v>40.3</v>
      </c>
      <c r="F30" s="147" t="s">
        <v>1707</v>
      </c>
      <c r="G30" s="13"/>
      <c r="H30" s="13"/>
      <c r="I30" s="239" t="s">
        <v>1707</v>
      </c>
      <c r="J30" s="15"/>
    </row>
    <row r="31" ht="14.25" customHeight="1">
      <c r="A31" s="7" t="s">
        <v>76</v>
      </c>
      <c r="B31" s="293" t="s">
        <v>1737</v>
      </c>
      <c r="C31" s="23"/>
      <c r="D31" s="23" t="s">
        <v>37</v>
      </c>
      <c r="E31" s="23">
        <v>21.8</v>
      </c>
      <c r="F31" s="147" t="s">
        <v>766</v>
      </c>
      <c r="G31" s="13"/>
      <c r="H31" s="13"/>
      <c r="I31" s="239" t="s">
        <v>766</v>
      </c>
      <c r="J31" s="15"/>
    </row>
    <row r="32" ht="14.25" customHeight="1">
      <c r="A32" s="7" t="s">
        <v>76</v>
      </c>
      <c r="B32" s="293" t="s">
        <v>72</v>
      </c>
      <c r="C32" s="23"/>
      <c r="D32" s="23" t="s">
        <v>40</v>
      </c>
      <c r="E32" s="24">
        <v>230.8</v>
      </c>
      <c r="F32" s="147" t="s">
        <v>1707</v>
      </c>
      <c r="G32" s="13"/>
      <c r="H32" s="13"/>
      <c r="I32" s="239" t="s">
        <v>1707</v>
      </c>
      <c r="J32" s="15"/>
      <c r="N32" s="17"/>
    </row>
    <row r="33" ht="14.25" customHeight="1">
      <c r="A33" s="7" t="s">
        <v>76</v>
      </c>
      <c r="B33" s="293" t="s">
        <v>1738</v>
      </c>
      <c r="C33" s="23"/>
      <c r="D33" s="23" t="s">
        <v>12</v>
      </c>
      <c r="E33" s="24">
        <v>295.4</v>
      </c>
      <c r="F33" s="147" t="s">
        <v>1673</v>
      </c>
      <c r="G33" s="13"/>
      <c r="H33" s="13"/>
      <c r="I33" s="239" t="s">
        <v>1673</v>
      </c>
      <c r="J33" s="15"/>
      <c r="N33" s="17"/>
    </row>
    <row r="34" ht="14.25" customHeight="1">
      <c r="A34" s="7" t="s">
        <v>76</v>
      </c>
      <c r="B34" s="293" t="s">
        <v>1739</v>
      </c>
      <c r="C34" s="23"/>
      <c r="D34" s="23" t="s">
        <v>12</v>
      </c>
      <c r="E34" s="24">
        <v>103.3</v>
      </c>
      <c r="F34" s="147" t="s">
        <v>1673</v>
      </c>
      <c r="G34" s="13"/>
      <c r="H34" s="13"/>
      <c r="I34" s="239" t="s">
        <v>1673</v>
      </c>
      <c r="J34" s="15"/>
      <c r="N34" s="17"/>
    </row>
    <row r="35" ht="14.25" customHeight="1">
      <c r="A35" s="7" t="s">
        <v>76</v>
      </c>
      <c r="B35" s="293" t="s">
        <v>1740</v>
      </c>
      <c r="C35" s="23"/>
      <c r="D35" s="23" t="s">
        <v>12</v>
      </c>
      <c r="E35" s="24">
        <v>80.5</v>
      </c>
      <c r="F35" s="147" t="s">
        <v>1673</v>
      </c>
      <c r="G35" s="13"/>
      <c r="H35" s="13"/>
      <c r="I35" s="239" t="s">
        <v>1673</v>
      </c>
      <c r="J35" s="15"/>
      <c r="N35" s="17"/>
    </row>
    <row r="36" ht="14.25" customHeight="1">
      <c r="E36" s="27">
        <f>SUM(E3:E35)</f>
        <v>2946.3</v>
      </c>
      <c r="N36" s="17"/>
    </row>
    <row r="37" ht="14.25" customHeight="1">
      <c r="N37" s="17"/>
    </row>
    <row r="38" ht="14.25" customHeight="1">
      <c r="N38" s="17"/>
    </row>
    <row r="39" ht="14.25" customHeight="1">
      <c r="N39" s="17"/>
    </row>
    <row r="40" ht="14.25" customHeight="1">
      <c r="N40" s="17"/>
    </row>
    <row r="41" ht="14.25" customHeight="1">
      <c r="N41" s="17"/>
    </row>
    <row r="42" ht="14.25" customHeight="1">
      <c r="B42" s="28" t="s">
        <v>89</v>
      </c>
      <c r="D42" s="29">
        <v>3.0</v>
      </c>
      <c r="N42" s="17"/>
    </row>
    <row r="43" ht="14.25" customHeight="1">
      <c r="B43" s="28" t="s">
        <v>90</v>
      </c>
      <c r="D43" s="29">
        <v>1.0</v>
      </c>
      <c r="N43" s="17"/>
    </row>
    <row r="44" ht="14.25" customHeight="1">
      <c r="B44" s="28" t="s">
        <v>91</v>
      </c>
      <c r="D44" s="29">
        <v>7.5</v>
      </c>
      <c r="N44" s="17"/>
    </row>
    <row r="45" ht="14.25" customHeight="1">
      <c r="B45" s="28" t="s">
        <v>92</v>
      </c>
      <c r="D45" s="30">
        <f>+D44*D43*D42</f>
        <v>22.5</v>
      </c>
      <c r="N45" s="17"/>
    </row>
    <row r="46" ht="14.25" customHeight="1">
      <c r="B46" s="28" t="s">
        <v>93</v>
      </c>
      <c r="D46" s="30">
        <f>+D45*3600</f>
        <v>81000</v>
      </c>
      <c r="N46" s="17"/>
    </row>
    <row r="47" ht="14.25" customHeight="1">
      <c r="B47" s="28" t="s">
        <v>4</v>
      </c>
      <c r="D47" s="31">
        <f>E36</f>
        <v>2946.3</v>
      </c>
      <c r="N47" s="17"/>
    </row>
    <row r="48" ht="14.25" customHeight="1">
      <c r="B48" s="28" t="s">
        <v>94</v>
      </c>
      <c r="D48" s="32">
        <f>+D46/D47</f>
        <v>27.49210875</v>
      </c>
      <c r="E48" s="28" t="s">
        <v>95</v>
      </c>
      <c r="F48" s="337">
        <f>D48*0.9</f>
        <v>24.74289787</v>
      </c>
    </row>
    <row r="49" ht="14.25" customHeight="1">
      <c r="B49" s="28"/>
      <c r="D49" s="28"/>
    </row>
    <row r="50" ht="14.25" customHeight="1">
      <c r="B50" s="28" t="s">
        <v>96</v>
      </c>
      <c r="D50" s="28" t="s">
        <v>97</v>
      </c>
    </row>
    <row r="51" ht="14.25" customHeight="1">
      <c r="B51" s="28" t="s">
        <v>98</v>
      </c>
      <c r="D51" s="29">
        <v>105.9</v>
      </c>
    </row>
    <row r="52" ht="14.25" customHeight="1">
      <c r="B52" s="28" t="s">
        <v>99</v>
      </c>
      <c r="D52" s="29">
        <f>D51*D42</f>
        <v>317.7</v>
      </c>
    </row>
    <row r="53" ht="14.25" customHeight="1">
      <c r="B53" s="28" t="s">
        <v>95</v>
      </c>
      <c r="D53" s="33">
        <f>+D46/D52</f>
        <v>254.9575071</v>
      </c>
    </row>
    <row r="54" ht="14.25" customHeight="1">
      <c r="B54" s="28"/>
      <c r="D54" s="28"/>
    </row>
    <row r="55" ht="14.25" customHeight="1">
      <c r="B55" s="28" t="s">
        <v>100</v>
      </c>
      <c r="D55" s="33">
        <f>+D53*0.85</f>
        <v>216.713881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autoFilter ref="$A$2:$H$36"/>
  <printOptions/>
  <pageMargins bottom="0.75" footer="0.0" header="0.0" left="0.7" right="0.7" top="0.75"/>
  <pageSetup scale="70" orientation="landscape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338" t="s">
        <v>1741</v>
      </c>
      <c r="C3" s="9" t="s">
        <v>1742</v>
      </c>
      <c r="D3" s="212" t="s">
        <v>12</v>
      </c>
      <c r="E3" s="35">
        <v>182.14600000000002</v>
      </c>
      <c r="F3" s="339" t="s">
        <v>1743</v>
      </c>
      <c r="G3" s="12"/>
      <c r="H3" s="13"/>
      <c r="I3" s="14" t="s">
        <v>766</v>
      </c>
      <c r="J3" s="15"/>
      <c r="K3" s="4"/>
    </row>
    <row r="4" ht="14.25" customHeight="1">
      <c r="A4" s="7" t="s">
        <v>16</v>
      </c>
      <c r="B4" s="338" t="s">
        <v>1744</v>
      </c>
      <c r="C4" s="9" t="s">
        <v>10</v>
      </c>
      <c r="D4" s="212" t="s">
        <v>12</v>
      </c>
      <c r="E4" s="35">
        <v>160.79600000000002</v>
      </c>
      <c r="F4" s="339" t="s">
        <v>1745</v>
      </c>
      <c r="G4" s="12"/>
      <c r="H4" s="13"/>
      <c r="I4" s="14" t="s">
        <v>766</v>
      </c>
      <c r="J4" s="15"/>
      <c r="K4" s="4"/>
    </row>
    <row r="5" ht="14.25" customHeight="1">
      <c r="A5" s="7" t="s">
        <v>20</v>
      </c>
      <c r="B5" s="49"/>
      <c r="C5" s="9"/>
      <c r="D5" s="9"/>
      <c r="E5" s="10"/>
      <c r="F5" s="11"/>
      <c r="G5" s="12"/>
      <c r="H5" s="13"/>
      <c r="I5" s="14" t="s">
        <v>766</v>
      </c>
      <c r="J5" s="15"/>
      <c r="K5" s="4"/>
    </row>
    <row r="6" ht="14.25" customHeight="1">
      <c r="A6" s="7" t="s">
        <v>24</v>
      </c>
      <c r="B6" s="49"/>
      <c r="C6" s="9"/>
      <c r="D6" s="9"/>
      <c r="E6" s="10"/>
      <c r="F6" s="11"/>
      <c r="G6" s="12"/>
      <c r="H6" s="13"/>
      <c r="I6" s="14" t="s">
        <v>766</v>
      </c>
      <c r="J6" s="15"/>
      <c r="K6" s="5"/>
    </row>
    <row r="7" ht="14.25" customHeight="1">
      <c r="A7" s="7" t="s">
        <v>25</v>
      </c>
      <c r="B7" s="49"/>
      <c r="C7" s="9"/>
      <c r="D7" s="9"/>
      <c r="E7" s="10"/>
      <c r="F7" s="11"/>
      <c r="G7" s="12"/>
      <c r="H7" s="13"/>
      <c r="I7" s="14" t="s">
        <v>766</v>
      </c>
      <c r="J7" s="15"/>
      <c r="K7" s="5"/>
    </row>
    <row r="8" ht="14.25" customHeight="1">
      <c r="A8" s="7" t="s">
        <v>28</v>
      </c>
      <c r="B8" s="49"/>
      <c r="C8" s="9"/>
      <c r="D8" s="9"/>
      <c r="E8" s="10"/>
      <c r="F8" s="18"/>
      <c r="G8" s="12"/>
      <c r="H8" s="13"/>
      <c r="I8" s="14" t="s">
        <v>766</v>
      </c>
      <c r="J8" s="15"/>
      <c r="K8" s="5"/>
      <c r="P8" s="19"/>
    </row>
    <row r="9" ht="14.25" customHeight="1">
      <c r="A9" s="7" t="s">
        <v>32</v>
      </c>
      <c r="B9" s="49"/>
      <c r="C9" s="9"/>
      <c r="D9" s="9"/>
      <c r="E9" s="10"/>
      <c r="F9" s="18"/>
      <c r="G9" s="12"/>
      <c r="H9" s="13"/>
      <c r="I9" s="14" t="s">
        <v>1707</v>
      </c>
      <c r="J9" s="15"/>
      <c r="K9" s="5"/>
      <c r="P9" s="19"/>
    </row>
    <row r="10" ht="14.25" customHeight="1">
      <c r="A10" s="7" t="s">
        <v>34</v>
      </c>
      <c r="B10" s="49"/>
      <c r="C10" s="9"/>
      <c r="D10" s="9"/>
      <c r="E10" s="10"/>
      <c r="F10" s="11"/>
      <c r="G10" s="12"/>
      <c r="H10" s="13"/>
      <c r="I10" s="14" t="s">
        <v>766</v>
      </c>
      <c r="J10" s="15"/>
      <c r="K10" s="5"/>
      <c r="P10" s="19"/>
    </row>
    <row r="11" ht="14.25" customHeight="1">
      <c r="A11" s="7" t="s">
        <v>36</v>
      </c>
      <c r="B11" s="49"/>
      <c r="C11" s="9"/>
      <c r="D11" s="9"/>
      <c r="E11" s="9"/>
      <c r="F11" s="18"/>
      <c r="G11" s="12"/>
      <c r="H11" s="13"/>
      <c r="I11" s="14" t="s">
        <v>1673</v>
      </c>
      <c r="J11" s="15"/>
      <c r="K11" s="5"/>
      <c r="P11" s="19"/>
    </row>
    <row r="12" ht="14.25" customHeight="1">
      <c r="A12" s="7" t="s">
        <v>38</v>
      </c>
      <c r="B12" s="49"/>
      <c r="C12" s="9"/>
      <c r="D12" s="9"/>
      <c r="E12" s="10"/>
      <c r="F12" s="18"/>
      <c r="G12" s="12"/>
      <c r="H12" s="13"/>
      <c r="I12" s="14" t="s">
        <v>766</v>
      </c>
      <c r="J12" s="15"/>
      <c r="K12" s="5"/>
      <c r="N12" s="17"/>
      <c r="P12" s="19"/>
    </row>
    <row r="13" ht="14.25" customHeight="1">
      <c r="A13" s="7" t="s">
        <v>43</v>
      </c>
      <c r="B13" s="49"/>
      <c r="C13" s="9"/>
      <c r="D13" s="9"/>
      <c r="E13" s="10"/>
      <c r="F13" s="18"/>
      <c r="G13" s="12"/>
      <c r="H13" s="13"/>
      <c r="I13" s="14" t="s">
        <v>1673</v>
      </c>
      <c r="J13" s="15"/>
      <c r="N13" s="17"/>
      <c r="P13" s="19"/>
    </row>
    <row r="14" ht="14.25" customHeight="1">
      <c r="A14" s="7" t="s">
        <v>46</v>
      </c>
      <c r="B14" s="49"/>
      <c r="C14" s="9"/>
      <c r="D14" s="9"/>
      <c r="E14" s="10"/>
      <c r="F14" s="18"/>
      <c r="G14" s="20"/>
      <c r="H14" s="13"/>
      <c r="I14" s="14" t="s">
        <v>1673</v>
      </c>
      <c r="J14" s="15"/>
      <c r="N14" s="17"/>
      <c r="P14" s="19"/>
    </row>
    <row r="15" ht="14.25" customHeight="1">
      <c r="A15" s="7" t="s">
        <v>50</v>
      </c>
      <c r="B15" s="49"/>
      <c r="C15" s="9"/>
      <c r="D15" s="9"/>
      <c r="E15" s="9"/>
      <c r="F15" s="18"/>
      <c r="G15" s="12"/>
      <c r="H15" s="13"/>
      <c r="I15" s="14" t="s">
        <v>1673</v>
      </c>
      <c r="J15" s="15"/>
      <c r="N15" s="17"/>
    </row>
    <row r="16" ht="14.25" customHeight="1">
      <c r="A16" s="7" t="s">
        <v>52</v>
      </c>
      <c r="B16" s="49"/>
      <c r="C16" s="9"/>
      <c r="D16" s="9"/>
      <c r="E16" s="10"/>
      <c r="F16" s="18"/>
      <c r="G16" s="12"/>
      <c r="H16" s="13"/>
      <c r="I16" s="14" t="s">
        <v>766</v>
      </c>
      <c r="J16" s="15"/>
      <c r="N16" s="17"/>
    </row>
    <row r="17" ht="14.25" customHeight="1">
      <c r="A17" s="7" t="s">
        <v>54</v>
      </c>
      <c r="B17" s="49"/>
      <c r="C17" s="9"/>
      <c r="D17" s="9"/>
      <c r="E17" s="10"/>
      <c r="F17" s="18"/>
      <c r="G17" s="20"/>
      <c r="H17" s="13"/>
      <c r="I17" s="14" t="s">
        <v>760</v>
      </c>
      <c r="J17" s="15"/>
      <c r="N17" s="17"/>
    </row>
    <row r="18" ht="14.25" customHeight="1">
      <c r="A18" s="7" t="s">
        <v>56</v>
      </c>
      <c r="B18" s="49"/>
      <c r="C18" s="9"/>
      <c r="D18" s="9"/>
      <c r="E18" s="10"/>
      <c r="F18" s="18"/>
      <c r="G18" s="20"/>
      <c r="H18" s="13"/>
      <c r="I18" s="14" t="s">
        <v>1707</v>
      </c>
      <c r="J18" s="15"/>
      <c r="N18" s="17"/>
    </row>
    <row r="19" ht="14.25" customHeight="1">
      <c r="A19" s="7" t="s">
        <v>57</v>
      </c>
      <c r="B19" s="49"/>
      <c r="C19" s="9"/>
      <c r="D19" s="9"/>
      <c r="E19" s="9"/>
      <c r="F19" s="18"/>
      <c r="G19" s="12"/>
      <c r="H19" s="13"/>
      <c r="I19" s="14" t="s">
        <v>1673</v>
      </c>
      <c r="J19" s="15"/>
      <c r="N19" s="17"/>
    </row>
    <row r="20" ht="14.25" customHeight="1">
      <c r="A20" s="7" t="s">
        <v>60</v>
      </c>
      <c r="B20" s="49"/>
      <c r="C20" s="9"/>
      <c r="D20" s="9"/>
      <c r="E20" s="10"/>
      <c r="F20" s="18"/>
      <c r="G20" s="12"/>
      <c r="H20" s="13"/>
      <c r="I20" s="14" t="s">
        <v>1673</v>
      </c>
      <c r="J20" s="15"/>
      <c r="N20" s="17"/>
    </row>
    <row r="21" ht="14.25" customHeight="1">
      <c r="A21" s="7" t="s">
        <v>63</v>
      </c>
      <c r="B21" s="49"/>
      <c r="C21" s="9"/>
      <c r="D21" s="9"/>
      <c r="E21" s="9"/>
      <c r="F21" s="18"/>
      <c r="G21" s="12"/>
      <c r="H21" s="13"/>
      <c r="I21" s="14" t="s">
        <v>1673</v>
      </c>
      <c r="J21" s="15"/>
      <c r="N21" s="17"/>
    </row>
    <row r="22" ht="14.25" customHeight="1">
      <c r="A22" s="7" t="s">
        <v>66</v>
      </c>
      <c r="B22" s="49"/>
      <c r="C22" s="9"/>
      <c r="D22" s="9"/>
      <c r="E22" s="10"/>
      <c r="F22" s="11"/>
      <c r="G22" s="12"/>
      <c r="H22" s="13"/>
      <c r="I22" s="14" t="s">
        <v>766</v>
      </c>
      <c r="J22" s="15"/>
      <c r="N22" s="17"/>
    </row>
    <row r="23" ht="14.25" customHeight="1">
      <c r="A23" s="7" t="s">
        <v>68</v>
      </c>
      <c r="B23" s="49"/>
      <c r="C23" s="9"/>
      <c r="D23" s="9"/>
      <c r="E23" s="10"/>
      <c r="F23" s="18"/>
      <c r="G23" s="20"/>
      <c r="H23" s="13"/>
      <c r="I23" s="14" t="s">
        <v>766</v>
      </c>
      <c r="J23" s="15"/>
      <c r="N23" s="17"/>
    </row>
    <row r="24" ht="14.25" customHeight="1">
      <c r="A24" s="7" t="s">
        <v>70</v>
      </c>
      <c r="B24" s="50"/>
      <c r="C24" s="23"/>
      <c r="D24" s="23"/>
      <c r="E24" s="24"/>
      <c r="F24" s="11"/>
      <c r="G24" s="12"/>
      <c r="H24" s="13"/>
      <c r="I24" s="14" t="s">
        <v>766</v>
      </c>
      <c r="J24" s="15"/>
      <c r="N24" s="17"/>
    </row>
    <row r="25" ht="14.25" customHeight="1">
      <c r="A25" s="7" t="s">
        <v>71</v>
      </c>
      <c r="B25" s="49"/>
      <c r="C25" s="9"/>
      <c r="D25" s="9"/>
      <c r="E25" s="10"/>
      <c r="F25" s="11"/>
      <c r="G25" s="12"/>
      <c r="H25" s="13"/>
      <c r="I25" s="14" t="s">
        <v>766</v>
      </c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11"/>
      <c r="G26" s="12"/>
      <c r="H26" s="13"/>
      <c r="I26" s="14" t="s">
        <v>1673</v>
      </c>
      <c r="J26" s="15"/>
      <c r="N26" s="17"/>
    </row>
    <row r="27" ht="14.25" customHeight="1">
      <c r="A27" s="7" t="s">
        <v>76</v>
      </c>
      <c r="B27" s="50"/>
      <c r="C27" s="23"/>
      <c r="D27" s="23"/>
      <c r="E27" s="24"/>
      <c r="F27" s="11"/>
      <c r="G27" s="12"/>
      <c r="H27" s="13"/>
      <c r="I27" s="14" t="s">
        <v>1673</v>
      </c>
      <c r="J27" s="15"/>
      <c r="N27" s="17"/>
    </row>
    <row r="28" ht="14.25" customHeight="1">
      <c r="A28" s="7" t="s">
        <v>76</v>
      </c>
      <c r="B28" s="293"/>
      <c r="C28" s="23"/>
      <c r="D28" s="23"/>
      <c r="E28" s="24"/>
      <c r="F28" s="147"/>
      <c r="G28" s="13"/>
      <c r="H28" s="13"/>
      <c r="I28" s="239" t="s">
        <v>1707</v>
      </c>
      <c r="J28" s="15"/>
      <c r="N28" s="17"/>
    </row>
    <row r="29" ht="14.25" customHeight="1">
      <c r="A29" s="7" t="s">
        <v>76</v>
      </c>
      <c r="B29" s="293"/>
      <c r="C29" s="23"/>
      <c r="D29" s="23"/>
      <c r="E29" s="24"/>
      <c r="F29" s="147"/>
      <c r="G29" s="13"/>
      <c r="H29" s="13"/>
      <c r="I29" s="239" t="s">
        <v>1707</v>
      </c>
      <c r="J29" s="15"/>
      <c r="N29" s="17"/>
    </row>
    <row r="30" ht="14.25" customHeight="1">
      <c r="A30" s="7" t="s">
        <v>76</v>
      </c>
      <c r="B30" s="293"/>
      <c r="C30" s="23"/>
      <c r="D30" s="23"/>
      <c r="E30" s="24"/>
      <c r="F30" s="147"/>
      <c r="G30" s="13"/>
      <c r="H30" s="13"/>
      <c r="I30" s="239" t="s">
        <v>1707</v>
      </c>
      <c r="J30" s="15"/>
      <c r="N30" s="17"/>
    </row>
    <row r="31" ht="14.25" customHeight="1">
      <c r="A31" s="7" t="s">
        <v>76</v>
      </c>
      <c r="B31" s="293"/>
      <c r="C31" s="23"/>
      <c r="D31" s="23"/>
      <c r="E31" s="23"/>
      <c r="F31" s="147"/>
      <c r="G31" s="13"/>
      <c r="H31" s="13"/>
      <c r="I31" s="239" t="s">
        <v>766</v>
      </c>
      <c r="J31" s="15"/>
      <c r="N31" s="17"/>
    </row>
    <row r="32" ht="14.25" customHeight="1">
      <c r="A32" s="7" t="s">
        <v>76</v>
      </c>
      <c r="B32" s="293"/>
      <c r="C32" s="23"/>
      <c r="D32" s="23"/>
      <c r="E32" s="24"/>
      <c r="F32" s="147"/>
      <c r="G32" s="13"/>
      <c r="H32" s="13"/>
      <c r="I32" s="239" t="s">
        <v>1707</v>
      </c>
      <c r="J32" s="15"/>
      <c r="N32" s="17"/>
    </row>
    <row r="33" ht="14.25" customHeight="1">
      <c r="A33" s="7" t="s">
        <v>76</v>
      </c>
      <c r="B33" s="293"/>
      <c r="C33" s="23"/>
      <c r="D33" s="23"/>
      <c r="E33" s="24"/>
      <c r="F33" s="147"/>
      <c r="G33" s="13"/>
      <c r="H33" s="13"/>
      <c r="I33" s="239" t="s">
        <v>1673</v>
      </c>
      <c r="J33" s="15"/>
      <c r="N33" s="17"/>
    </row>
    <row r="34" ht="14.25" customHeight="1">
      <c r="A34" s="7" t="s">
        <v>76</v>
      </c>
      <c r="B34" s="293"/>
      <c r="C34" s="23"/>
      <c r="D34" s="23"/>
      <c r="E34" s="24"/>
      <c r="F34" s="147"/>
      <c r="G34" s="13"/>
      <c r="H34" s="13"/>
      <c r="I34" s="239" t="s">
        <v>1673</v>
      </c>
      <c r="J34" s="15"/>
      <c r="N34" s="17"/>
    </row>
    <row r="35" ht="14.25" customHeight="1">
      <c r="A35" s="7" t="s">
        <v>76</v>
      </c>
      <c r="B35" s="293"/>
      <c r="C35" s="23"/>
      <c r="D35" s="23"/>
      <c r="E35" s="24"/>
      <c r="F35" s="147"/>
      <c r="G35" s="13"/>
      <c r="H35" s="13"/>
      <c r="I35" s="239" t="s">
        <v>1673</v>
      </c>
      <c r="J35" s="15"/>
      <c r="N35" s="17"/>
    </row>
    <row r="36" ht="14.25" customHeight="1">
      <c r="E36" s="27">
        <f>SUM(E3:E35)</f>
        <v>342.942</v>
      </c>
      <c r="N36" s="17"/>
    </row>
    <row r="37" ht="14.25" customHeight="1">
      <c r="N37" s="17"/>
    </row>
    <row r="38" ht="14.25" customHeight="1">
      <c r="N38" s="17"/>
    </row>
    <row r="39" ht="14.25" customHeight="1">
      <c r="N39" s="17"/>
    </row>
    <row r="40" ht="14.25" customHeight="1">
      <c r="N40" s="17"/>
    </row>
    <row r="41" ht="14.25" customHeight="1">
      <c r="N41" s="17"/>
    </row>
    <row r="42" ht="14.25" customHeight="1">
      <c r="B42" s="28" t="s">
        <v>89</v>
      </c>
      <c r="D42" s="29">
        <v>3.0</v>
      </c>
      <c r="N42" s="17"/>
    </row>
    <row r="43" ht="14.25" customHeight="1">
      <c r="B43" s="28" t="s">
        <v>90</v>
      </c>
      <c r="D43" s="29">
        <v>1.0</v>
      </c>
      <c r="N43" s="17"/>
    </row>
    <row r="44" ht="14.25" customHeight="1">
      <c r="B44" s="28" t="s">
        <v>91</v>
      </c>
      <c r="D44" s="29">
        <v>7.5</v>
      </c>
      <c r="N44" s="17"/>
    </row>
    <row r="45" ht="14.25" customHeight="1">
      <c r="B45" s="28" t="s">
        <v>92</v>
      </c>
      <c r="D45" s="30">
        <f>+D44*D43*D42</f>
        <v>22.5</v>
      </c>
      <c r="N45" s="17"/>
    </row>
    <row r="46" ht="14.25" customHeight="1">
      <c r="B46" s="28" t="s">
        <v>93</v>
      </c>
      <c r="D46" s="30">
        <f>+D45*3600</f>
        <v>81000</v>
      </c>
      <c r="N46" s="17"/>
    </row>
    <row r="47" ht="14.25" customHeight="1">
      <c r="B47" s="28" t="s">
        <v>4</v>
      </c>
      <c r="D47" s="31">
        <f>E36</f>
        <v>342.942</v>
      </c>
      <c r="N47" s="17"/>
    </row>
    <row r="48" ht="14.25" customHeight="1">
      <c r="B48" s="28" t="s">
        <v>94</v>
      </c>
      <c r="D48" s="32">
        <f>+D46/D47</f>
        <v>236.1915426</v>
      </c>
      <c r="E48" s="28" t="s">
        <v>95</v>
      </c>
      <c r="F48" s="337">
        <f>D48*0.9</f>
        <v>212.5723883</v>
      </c>
    </row>
    <row r="49" ht="14.25" customHeight="1">
      <c r="B49" s="28"/>
      <c r="D49" s="28"/>
    </row>
    <row r="50" ht="14.25" customHeight="1">
      <c r="B50" s="28" t="s">
        <v>96</v>
      </c>
      <c r="D50" s="28" t="s">
        <v>97</v>
      </c>
    </row>
    <row r="51" ht="14.25" customHeight="1">
      <c r="B51" s="28" t="s">
        <v>98</v>
      </c>
      <c r="D51" s="29">
        <v>105.9</v>
      </c>
    </row>
    <row r="52" ht="14.25" customHeight="1">
      <c r="B52" s="28" t="s">
        <v>99</v>
      </c>
      <c r="D52" s="29">
        <f>D51*D42</f>
        <v>317.7</v>
      </c>
    </row>
    <row r="53" ht="14.25" customHeight="1">
      <c r="B53" s="28" t="s">
        <v>95</v>
      </c>
      <c r="D53" s="33">
        <f>+D46/D52</f>
        <v>254.9575071</v>
      </c>
    </row>
    <row r="54" ht="14.25" customHeight="1">
      <c r="B54" s="28"/>
      <c r="D54" s="28"/>
    </row>
    <row r="55" ht="14.25" customHeight="1">
      <c r="B55" s="28" t="s">
        <v>100</v>
      </c>
      <c r="D55" s="33">
        <f>+D53*0.85</f>
        <v>216.713881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autoFilter ref="$A$2:$H$36"/>
  <printOptions/>
  <pageMargins bottom="0.75" footer="0.0" header="0.0" left="0.7" right="0.7" top="0.75"/>
  <pageSetup scale="70" orientation="landscape"/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16.86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338" t="s">
        <v>1746</v>
      </c>
      <c r="C3" s="9" t="s">
        <v>1742</v>
      </c>
      <c r="D3" s="340" t="s">
        <v>37</v>
      </c>
      <c r="E3" s="35">
        <v>66.612</v>
      </c>
      <c r="F3" s="12" t="s">
        <v>1747</v>
      </c>
      <c r="G3" s="12"/>
      <c r="H3" s="13"/>
      <c r="I3" s="14"/>
      <c r="J3" s="15"/>
      <c r="K3" s="4"/>
    </row>
    <row r="4" ht="14.25" customHeight="1">
      <c r="A4" s="7" t="s">
        <v>16</v>
      </c>
      <c r="B4" s="338" t="s">
        <v>1527</v>
      </c>
      <c r="C4" s="7" t="s">
        <v>10</v>
      </c>
      <c r="D4" s="341" t="s">
        <v>37</v>
      </c>
      <c r="E4" s="35">
        <v>26.474</v>
      </c>
      <c r="F4" s="12" t="s">
        <v>715</v>
      </c>
      <c r="G4" s="12"/>
      <c r="H4" s="13"/>
      <c r="I4" s="14"/>
      <c r="J4" s="15"/>
      <c r="K4" s="4"/>
    </row>
    <row r="5" ht="14.25" customHeight="1">
      <c r="A5" s="7" t="s">
        <v>20</v>
      </c>
      <c r="B5" s="338" t="s">
        <v>1750</v>
      </c>
      <c r="C5" s="7" t="s">
        <v>16</v>
      </c>
      <c r="D5" s="341" t="s">
        <v>37</v>
      </c>
      <c r="E5" s="35">
        <v>40.626</v>
      </c>
      <c r="F5" s="12" t="s">
        <v>715</v>
      </c>
      <c r="G5" s="12"/>
      <c r="H5" s="13"/>
      <c r="I5" s="14"/>
      <c r="J5" s="15"/>
      <c r="K5" s="4"/>
    </row>
    <row r="6" ht="14.25" customHeight="1">
      <c r="A6" s="7" t="s">
        <v>24</v>
      </c>
      <c r="B6" s="338" t="s">
        <v>1648</v>
      </c>
      <c r="C6" s="7" t="s">
        <v>20</v>
      </c>
      <c r="D6" s="212" t="s">
        <v>37</v>
      </c>
      <c r="E6" s="35">
        <v>63.562</v>
      </c>
      <c r="F6" s="12" t="s">
        <v>1747</v>
      </c>
      <c r="G6" s="12"/>
      <c r="H6" s="13"/>
      <c r="I6" s="14"/>
      <c r="J6" s="15"/>
      <c r="K6" s="5"/>
    </row>
    <row r="7" ht="14.25" customHeight="1">
      <c r="A7" s="7" t="s">
        <v>25</v>
      </c>
      <c r="B7" s="338" t="s">
        <v>1753</v>
      </c>
      <c r="C7" s="7" t="s">
        <v>24</v>
      </c>
      <c r="D7" s="212" t="s">
        <v>37</v>
      </c>
      <c r="E7" s="35">
        <v>74.298</v>
      </c>
      <c r="F7" s="12" t="s">
        <v>715</v>
      </c>
      <c r="G7" s="12"/>
      <c r="H7" s="13"/>
      <c r="I7" s="14"/>
      <c r="J7" s="15"/>
      <c r="K7" s="5"/>
    </row>
    <row r="8" ht="14.25" customHeight="1">
      <c r="A8" s="7" t="s">
        <v>28</v>
      </c>
      <c r="B8" s="338" t="s">
        <v>1755</v>
      </c>
      <c r="C8" s="7" t="s">
        <v>25</v>
      </c>
      <c r="D8" s="212" t="s">
        <v>37</v>
      </c>
      <c r="E8" s="35">
        <v>111.02</v>
      </c>
      <c r="F8" s="36" t="s">
        <v>715</v>
      </c>
      <c r="G8" s="12"/>
      <c r="H8" s="13"/>
      <c r="I8" s="14"/>
      <c r="J8" s="15"/>
      <c r="K8" s="5"/>
      <c r="P8" s="19"/>
    </row>
    <row r="9" ht="14.25" customHeight="1">
      <c r="A9" s="7" t="s">
        <v>32</v>
      </c>
      <c r="B9" s="338" t="s">
        <v>1751</v>
      </c>
      <c r="C9" s="7" t="s">
        <v>28</v>
      </c>
      <c r="D9" s="212" t="s">
        <v>12</v>
      </c>
      <c r="E9" s="35">
        <v>42.212</v>
      </c>
      <c r="F9" s="36" t="s">
        <v>1757</v>
      </c>
      <c r="G9" s="12"/>
      <c r="H9" s="13"/>
      <c r="I9" s="14"/>
      <c r="J9" s="15"/>
      <c r="K9" s="5"/>
      <c r="P9" s="19"/>
    </row>
    <row r="10" ht="14.25" customHeight="1">
      <c r="A10" s="7" t="s">
        <v>34</v>
      </c>
      <c r="B10" s="338" t="s">
        <v>1759</v>
      </c>
      <c r="C10" s="7" t="s">
        <v>32</v>
      </c>
      <c r="D10" s="342" t="s">
        <v>12</v>
      </c>
      <c r="E10" s="35">
        <v>301.096</v>
      </c>
      <c r="F10" s="12" t="s">
        <v>696</v>
      </c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338" t="s">
        <v>1760</v>
      </c>
      <c r="C11" s="7" t="s">
        <v>34</v>
      </c>
      <c r="D11" s="341" t="s">
        <v>37</v>
      </c>
      <c r="E11" s="35">
        <v>70.51599999999999</v>
      </c>
      <c r="F11" s="36" t="s">
        <v>715</v>
      </c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338" t="s">
        <v>1761</v>
      </c>
      <c r="C12" s="7" t="s">
        <v>36</v>
      </c>
      <c r="D12" s="341" t="s">
        <v>37</v>
      </c>
      <c r="E12" s="35">
        <v>70.02799999999999</v>
      </c>
      <c r="F12" s="36" t="s">
        <v>715</v>
      </c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338" t="s">
        <v>1763</v>
      </c>
      <c r="C13" s="7" t="s">
        <v>38</v>
      </c>
      <c r="D13" s="212" t="s">
        <v>37</v>
      </c>
      <c r="E13" s="35">
        <v>244.732</v>
      </c>
      <c r="F13" s="36" t="s">
        <v>715</v>
      </c>
      <c r="G13" s="12"/>
      <c r="H13" s="13"/>
      <c r="I13" s="14"/>
      <c r="J13" s="15"/>
      <c r="P13" s="19"/>
    </row>
    <row r="14" ht="14.25" customHeight="1">
      <c r="A14" s="7" t="s">
        <v>46</v>
      </c>
      <c r="B14" s="338" t="s">
        <v>1765</v>
      </c>
      <c r="C14" s="7" t="s">
        <v>43</v>
      </c>
      <c r="D14" s="212" t="s">
        <v>37</v>
      </c>
      <c r="E14" s="35">
        <v>127.612</v>
      </c>
      <c r="F14" s="36" t="s">
        <v>715</v>
      </c>
      <c r="G14" s="20"/>
      <c r="H14" s="13"/>
      <c r="I14" s="14"/>
      <c r="J14" s="15"/>
      <c r="P14" s="19"/>
    </row>
    <row r="15" ht="14.25" customHeight="1">
      <c r="A15" s="7" t="s">
        <v>50</v>
      </c>
      <c r="B15" s="338" t="s">
        <v>1754</v>
      </c>
      <c r="C15" s="7" t="s">
        <v>46</v>
      </c>
      <c r="D15" s="212" t="s">
        <v>12</v>
      </c>
      <c r="E15" s="35">
        <v>91.988</v>
      </c>
      <c r="F15" s="36" t="s">
        <v>1757</v>
      </c>
      <c r="G15" s="12"/>
      <c r="H15" s="13"/>
      <c r="I15" s="14"/>
      <c r="J15" s="15"/>
    </row>
    <row r="16" ht="14.25" customHeight="1">
      <c r="A16" s="7" t="s">
        <v>52</v>
      </c>
      <c r="B16" s="338" t="s">
        <v>1766</v>
      </c>
      <c r="C16" s="7" t="s">
        <v>50</v>
      </c>
      <c r="D16" s="212" t="s">
        <v>40</v>
      </c>
      <c r="E16" s="35">
        <v>218.38</v>
      </c>
      <c r="F16" s="36" t="s">
        <v>1747</v>
      </c>
      <c r="G16" s="12"/>
      <c r="H16" s="13"/>
      <c r="I16" s="14"/>
      <c r="J16" s="15"/>
    </row>
    <row r="17" ht="14.25" customHeight="1">
      <c r="A17" s="7" t="s">
        <v>54</v>
      </c>
      <c r="B17" s="338" t="s">
        <v>1758</v>
      </c>
      <c r="C17" s="7" t="s">
        <v>52</v>
      </c>
      <c r="D17" s="212" t="s">
        <v>40</v>
      </c>
      <c r="E17" s="35">
        <v>38.674</v>
      </c>
      <c r="F17" s="36" t="s">
        <v>1747</v>
      </c>
      <c r="G17" s="20"/>
      <c r="H17" s="13"/>
      <c r="I17" s="14"/>
      <c r="J17" s="15"/>
    </row>
    <row r="18" ht="14.25" customHeight="1">
      <c r="A18" s="7" t="s">
        <v>56</v>
      </c>
      <c r="B18" s="338" t="s">
        <v>1767</v>
      </c>
      <c r="C18" s="7" t="s">
        <v>54</v>
      </c>
      <c r="D18" s="343" t="s">
        <v>12</v>
      </c>
      <c r="E18" s="35">
        <v>31.476</v>
      </c>
      <c r="F18" s="36" t="s">
        <v>696</v>
      </c>
      <c r="G18" s="20"/>
      <c r="H18" s="13"/>
      <c r="I18" s="14"/>
      <c r="J18" s="15"/>
    </row>
    <row r="19" ht="14.25" customHeight="1">
      <c r="A19" s="7" t="s">
        <v>57</v>
      </c>
      <c r="B19" s="338" t="s">
        <v>1752</v>
      </c>
      <c r="C19" s="7" t="s">
        <v>56</v>
      </c>
      <c r="D19" s="343" t="s">
        <v>12</v>
      </c>
      <c r="E19" s="35">
        <v>20.496</v>
      </c>
      <c r="F19" s="36" t="s">
        <v>696</v>
      </c>
      <c r="G19" s="12"/>
      <c r="H19" s="13"/>
      <c r="I19" s="14"/>
      <c r="J19" s="15"/>
    </row>
    <row r="20" ht="14.25" customHeight="1">
      <c r="A20" s="7" t="s">
        <v>60</v>
      </c>
      <c r="B20" s="338" t="s">
        <v>1768</v>
      </c>
      <c r="C20" s="7" t="s">
        <v>57</v>
      </c>
      <c r="D20" s="343" t="s">
        <v>12</v>
      </c>
      <c r="E20" s="35">
        <v>7.32</v>
      </c>
      <c r="F20" s="36" t="s">
        <v>696</v>
      </c>
      <c r="G20" s="12"/>
      <c r="H20" s="13"/>
      <c r="I20" s="14"/>
      <c r="J20" s="15"/>
    </row>
    <row r="21" ht="14.25" customHeight="1">
      <c r="A21" s="7" t="s">
        <v>63</v>
      </c>
      <c r="B21" s="338" t="s">
        <v>634</v>
      </c>
      <c r="C21" s="7" t="s">
        <v>60</v>
      </c>
      <c r="D21" s="343" t="s">
        <v>12</v>
      </c>
      <c r="E21" s="35">
        <v>222.284</v>
      </c>
      <c r="F21" s="36" t="s">
        <v>696</v>
      </c>
      <c r="G21" s="12"/>
      <c r="H21" s="13"/>
      <c r="I21" s="14"/>
      <c r="J21" s="15"/>
    </row>
    <row r="22" ht="14.25" customHeight="1">
      <c r="A22" s="7" t="s">
        <v>66</v>
      </c>
      <c r="B22" s="338" t="s">
        <v>1769</v>
      </c>
      <c r="C22" s="7" t="s">
        <v>63</v>
      </c>
      <c r="D22" s="343" t="s">
        <v>12</v>
      </c>
      <c r="E22" s="35">
        <v>31.232</v>
      </c>
      <c r="F22" s="12" t="s">
        <v>728</v>
      </c>
      <c r="G22" s="12"/>
      <c r="H22" s="13"/>
      <c r="I22" s="14"/>
      <c r="J22" s="15"/>
    </row>
    <row r="23" ht="14.25" customHeight="1">
      <c r="A23" s="7" t="s">
        <v>68</v>
      </c>
      <c r="B23" s="338" t="s">
        <v>1770</v>
      </c>
      <c r="C23" s="7" t="s">
        <v>66</v>
      </c>
      <c r="D23" s="343" t="s">
        <v>12</v>
      </c>
      <c r="E23" s="35">
        <v>28.304</v>
      </c>
      <c r="F23" s="36" t="s">
        <v>696</v>
      </c>
      <c r="G23" s="20"/>
      <c r="H23" s="13"/>
      <c r="I23" s="14"/>
      <c r="J23" s="15"/>
    </row>
    <row r="24" ht="14.25" customHeight="1">
      <c r="A24" s="7" t="s">
        <v>70</v>
      </c>
      <c r="B24" s="344" t="s">
        <v>987</v>
      </c>
      <c r="C24" s="22" t="s">
        <v>68</v>
      </c>
      <c r="D24" s="343" t="s">
        <v>12</v>
      </c>
      <c r="E24" s="54">
        <v>101.01599999999999</v>
      </c>
      <c r="F24" s="12" t="s">
        <v>696</v>
      </c>
      <c r="G24" s="12"/>
      <c r="H24" s="13"/>
      <c r="I24" s="14"/>
      <c r="J24" s="15"/>
    </row>
    <row r="25" ht="14.25" customHeight="1">
      <c r="A25" s="7" t="s">
        <v>71</v>
      </c>
      <c r="B25" s="338" t="s">
        <v>1762</v>
      </c>
      <c r="C25" s="7" t="s">
        <v>70</v>
      </c>
      <c r="D25" s="343" t="s">
        <v>12</v>
      </c>
      <c r="E25" s="35">
        <v>604.51</v>
      </c>
      <c r="F25" s="12" t="s">
        <v>696</v>
      </c>
      <c r="G25" s="12"/>
      <c r="H25" s="13"/>
      <c r="I25" s="14"/>
      <c r="J25" s="15"/>
    </row>
    <row r="26" ht="14.25" customHeight="1">
      <c r="A26" s="7" t="s">
        <v>75</v>
      </c>
      <c r="B26" s="338" t="s">
        <v>1771</v>
      </c>
      <c r="C26" s="7" t="s">
        <v>71</v>
      </c>
      <c r="D26" s="345" t="s">
        <v>12</v>
      </c>
      <c r="E26" s="35">
        <v>430.65999999999997</v>
      </c>
      <c r="F26" s="12" t="s">
        <v>190</v>
      </c>
      <c r="G26" s="12"/>
      <c r="H26" s="13"/>
      <c r="I26" s="14"/>
      <c r="J26" s="15"/>
    </row>
    <row r="27" ht="14.25" customHeight="1">
      <c r="A27" s="7" t="s">
        <v>76</v>
      </c>
      <c r="B27" s="338" t="s">
        <v>1748</v>
      </c>
      <c r="C27" s="7" t="s">
        <v>75</v>
      </c>
      <c r="D27" s="346" t="s">
        <v>12</v>
      </c>
      <c r="E27" s="35">
        <v>41.967999999999996</v>
      </c>
      <c r="F27" s="12" t="s">
        <v>715</v>
      </c>
      <c r="G27" s="12"/>
      <c r="H27" s="13"/>
      <c r="I27" s="14"/>
      <c r="J27" s="15"/>
    </row>
    <row r="28" ht="14.25" customHeight="1">
      <c r="A28" s="9" t="s">
        <v>380</v>
      </c>
      <c r="B28" s="338" t="s">
        <v>1756</v>
      </c>
      <c r="C28" s="7" t="s">
        <v>76</v>
      </c>
      <c r="D28" s="346" t="s">
        <v>40</v>
      </c>
      <c r="E28" s="35">
        <v>8.661999999999999</v>
      </c>
      <c r="F28" s="12" t="s">
        <v>715</v>
      </c>
      <c r="G28" s="12"/>
      <c r="H28" s="13"/>
      <c r="I28" s="14"/>
      <c r="J28" s="15"/>
    </row>
    <row r="29" ht="14.25" customHeight="1">
      <c r="A29" s="9" t="s">
        <v>77</v>
      </c>
      <c r="B29" s="338" t="s">
        <v>1764</v>
      </c>
      <c r="C29" s="9" t="s">
        <v>380</v>
      </c>
      <c r="D29" s="212" t="s">
        <v>12</v>
      </c>
      <c r="E29" s="35">
        <v>113.46</v>
      </c>
      <c r="F29" s="12" t="s">
        <v>715</v>
      </c>
      <c r="G29" s="12"/>
      <c r="H29" s="13"/>
      <c r="I29" s="14"/>
      <c r="J29" s="15"/>
    </row>
    <row r="30" ht="14.25" customHeight="1">
      <c r="A30" s="9" t="s">
        <v>79</v>
      </c>
      <c r="B30" s="344" t="s">
        <v>1749</v>
      </c>
      <c r="C30" s="23" t="s">
        <v>77</v>
      </c>
      <c r="D30" s="343" t="s">
        <v>12</v>
      </c>
      <c r="E30" s="54">
        <v>11.834</v>
      </c>
      <c r="F30" s="12" t="s">
        <v>715</v>
      </c>
      <c r="G30" s="12"/>
      <c r="H30" s="13"/>
      <c r="I30" s="14"/>
      <c r="J30" s="15"/>
    </row>
    <row r="31" ht="14.25" customHeight="1">
      <c r="E31" s="27">
        <f>SUM(E3:E30)</f>
        <v>3241.052</v>
      </c>
    </row>
    <row r="32" ht="14.25" customHeight="1"/>
    <row r="33" ht="14.25" customHeight="1">
      <c r="N33" s="17"/>
    </row>
    <row r="34" ht="14.25" customHeight="1">
      <c r="N34" s="17"/>
    </row>
    <row r="35" ht="14.25" customHeight="1">
      <c r="D35" s="292"/>
      <c r="N35" s="17"/>
    </row>
    <row r="36" ht="14.25" customHeight="1">
      <c r="N36" s="17"/>
    </row>
    <row r="37" ht="14.25" customHeight="1">
      <c r="B37" s="28" t="s">
        <v>89</v>
      </c>
      <c r="D37" s="29">
        <v>3.0</v>
      </c>
      <c r="N37" s="17"/>
    </row>
    <row r="38" ht="14.25" customHeight="1">
      <c r="B38" s="28" t="s">
        <v>90</v>
      </c>
      <c r="D38" s="29">
        <v>1.0</v>
      </c>
      <c r="N38" s="17"/>
    </row>
    <row r="39" ht="14.25" customHeight="1">
      <c r="B39" s="28" t="s">
        <v>91</v>
      </c>
      <c r="D39" s="29">
        <v>7.5</v>
      </c>
      <c r="N39" s="17"/>
    </row>
    <row r="40" ht="14.25" customHeight="1">
      <c r="B40" s="28" t="s">
        <v>92</v>
      </c>
      <c r="D40" s="30">
        <f>+D39*D38*D37</f>
        <v>22.5</v>
      </c>
      <c r="N40" s="17"/>
    </row>
    <row r="41" ht="14.25" customHeight="1">
      <c r="B41" s="28" t="s">
        <v>93</v>
      </c>
      <c r="D41" s="30">
        <f>+D40*3600</f>
        <v>81000</v>
      </c>
      <c r="N41" s="17"/>
    </row>
    <row r="42" ht="14.25" customHeight="1">
      <c r="B42" s="28" t="s">
        <v>4</v>
      </c>
      <c r="D42" s="31">
        <f>E31</f>
        <v>3241.052</v>
      </c>
      <c r="N42" s="17"/>
    </row>
    <row r="43" ht="14.25" customHeight="1">
      <c r="B43" s="28" t="s">
        <v>94</v>
      </c>
      <c r="D43" s="32">
        <f>+D41/D42</f>
        <v>24.99188535</v>
      </c>
      <c r="E43" s="28" t="s">
        <v>95</v>
      </c>
      <c r="F43" s="6">
        <f>D43*0.9</f>
        <v>22.49269682</v>
      </c>
    </row>
    <row r="44" ht="14.25" customHeight="1">
      <c r="B44" s="28"/>
      <c r="D44" s="28"/>
    </row>
    <row r="45" ht="14.25" customHeight="1">
      <c r="B45" s="28" t="s">
        <v>96</v>
      </c>
      <c r="D45" s="28" t="s">
        <v>97</v>
      </c>
    </row>
    <row r="46" ht="14.25" customHeight="1">
      <c r="B46" s="28" t="s">
        <v>98</v>
      </c>
      <c r="D46" s="29">
        <v>105.9</v>
      </c>
    </row>
    <row r="47" ht="14.25" customHeight="1">
      <c r="B47" s="28" t="s">
        <v>99</v>
      </c>
      <c r="D47" s="29">
        <f>D46*D37</f>
        <v>317.7</v>
      </c>
    </row>
    <row r="48" ht="14.25" customHeight="1">
      <c r="B48" s="28" t="s">
        <v>95</v>
      </c>
      <c r="D48" s="33">
        <f>+D41/D47</f>
        <v>254.9575071</v>
      </c>
    </row>
    <row r="49" ht="14.25" customHeight="1">
      <c r="B49" s="28"/>
      <c r="D49" s="28"/>
    </row>
    <row r="50" ht="14.25" customHeight="1">
      <c r="B50" s="28" t="s">
        <v>100</v>
      </c>
      <c r="D50" s="33">
        <f>+D48*0.85</f>
        <v>216.713881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autoFilter ref="$A$2:$H$31"/>
  <printOptions/>
  <pageMargins bottom="0.75" footer="0.0" header="0.0" left="0.7" right="0.7" top="0.75"/>
  <pageSetup scale="70" orientation="landscape"/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16.86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338"/>
      <c r="C3" s="9"/>
      <c r="D3" s="340"/>
      <c r="E3" s="35"/>
      <c r="F3" s="12"/>
      <c r="G3" s="12"/>
      <c r="H3" s="13"/>
      <c r="I3" s="14"/>
      <c r="J3" s="15"/>
      <c r="K3" s="4"/>
    </row>
    <row r="4" ht="14.25" customHeight="1">
      <c r="A4" s="7" t="s">
        <v>16</v>
      </c>
      <c r="B4" s="338"/>
      <c r="C4" s="7"/>
      <c r="D4" s="341"/>
      <c r="E4" s="35"/>
      <c r="F4" s="12"/>
      <c r="G4" s="12"/>
      <c r="H4" s="13"/>
      <c r="I4" s="14"/>
      <c r="J4" s="15"/>
      <c r="K4" s="4"/>
    </row>
    <row r="5" ht="14.25" customHeight="1">
      <c r="A5" s="7" t="s">
        <v>20</v>
      </c>
      <c r="B5" s="338"/>
      <c r="C5" s="7"/>
      <c r="D5" s="341"/>
      <c r="E5" s="35"/>
      <c r="F5" s="12"/>
      <c r="G5" s="12"/>
      <c r="H5" s="13"/>
      <c r="I5" s="14"/>
      <c r="J5" s="15"/>
      <c r="K5" s="4"/>
    </row>
    <row r="6" ht="14.25" customHeight="1">
      <c r="A6" s="7" t="s">
        <v>24</v>
      </c>
      <c r="B6" s="338"/>
      <c r="C6" s="7"/>
      <c r="D6" s="212"/>
      <c r="E6" s="35"/>
      <c r="F6" s="12"/>
      <c r="G6" s="12"/>
      <c r="H6" s="13"/>
      <c r="I6" s="14"/>
      <c r="J6" s="15"/>
      <c r="K6" s="5"/>
    </row>
    <row r="7" ht="14.25" customHeight="1">
      <c r="A7" s="7" t="s">
        <v>25</v>
      </c>
      <c r="B7" s="338"/>
      <c r="C7" s="7"/>
      <c r="D7" s="212"/>
      <c r="E7" s="35"/>
      <c r="F7" s="12"/>
      <c r="G7" s="12"/>
      <c r="H7" s="13"/>
      <c r="I7" s="14"/>
      <c r="J7" s="15"/>
      <c r="K7" s="5"/>
    </row>
    <row r="8" ht="14.25" customHeight="1">
      <c r="A8" s="7" t="s">
        <v>28</v>
      </c>
      <c r="B8" s="338"/>
      <c r="C8" s="7"/>
      <c r="D8" s="212"/>
      <c r="E8" s="35"/>
      <c r="F8" s="36"/>
      <c r="G8" s="12"/>
      <c r="H8" s="13"/>
      <c r="I8" s="14"/>
      <c r="J8" s="15"/>
      <c r="K8" s="5"/>
      <c r="P8" s="19"/>
    </row>
    <row r="9" ht="14.25" customHeight="1">
      <c r="A9" s="7" t="s">
        <v>32</v>
      </c>
      <c r="B9" s="338"/>
      <c r="C9" s="7"/>
      <c r="D9" s="212"/>
      <c r="E9" s="35"/>
      <c r="F9" s="36"/>
      <c r="G9" s="12"/>
      <c r="H9" s="13"/>
      <c r="I9" s="14"/>
      <c r="J9" s="15"/>
      <c r="K9" s="5"/>
      <c r="P9" s="19"/>
    </row>
    <row r="10" ht="14.25" customHeight="1">
      <c r="A10" s="7" t="s">
        <v>34</v>
      </c>
      <c r="B10" s="338"/>
      <c r="C10" s="7"/>
      <c r="D10" s="342"/>
      <c r="E10" s="35"/>
      <c r="F10" s="12"/>
      <c r="G10" s="12"/>
      <c r="H10" s="13"/>
      <c r="I10" s="14"/>
      <c r="J10" s="15"/>
      <c r="K10" s="5"/>
      <c r="P10" s="19"/>
    </row>
    <row r="11" ht="14.25" customHeight="1">
      <c r="A11" s="7" t="s">
        <v>36</v>
      </c>
      <c r="B11" s="338"/>
      <c r="C11" s="7"/>
      <c r="D11" s="341"/>
      <c r="E11" s="35"/>
      <c r="F11" s="36"/>
      <c r="G11" s="12"/>
      <c r="H11" s="13"/>
      <c r="I11" s="14"/>
      <c r="J11" s="15"/>
      <c r="K11" s="5"/>
      <c r="P11" s="19"/>
    </row>
    <row r="12" ht="14.25" customHeight="1">
      <c r="A12" s="7" t="s">
        <v>38</v>
      </c>
      <c r="B12" s="338"/>
      <c r="C12" s="7"/>
      <c r="D12" s="341"/>
      <c r="E12" s="35"/>
      <c r="F12" s="36"/>
      <c r="G12" s="12"/>
      <c r="H12" s="13"/>
      <c r="I12" s="14"/>
      <c r="J12" s="15"/>
      <c r="K12" s="5"/>
      <c r="P12" s="19"/>
    </row>
    <row r="13" ht="14.25" customHeight="1">
      <c r="A13" s="7" t="s">
        <v>43</v>
      </c>
      <c r="B13" s="338"/>
      <c r="C13" s="7"/>
      <c r="D13" s="212"/>
      <c r="E13" s="35"/>
      <c r="F13" s="36"/>
      <c r="G13" s="12"/>
      <c r="H13" s="13"/>
      <c r="I13" s="14"/>
      <c r="J13" s="15"/>
      <c r="N13" s="17"/>
      <c r="P13" s="19"/>
    </row>
    <row r="14" ht="14.25" customHeight="1">
      <c r="A14" s="7" t="s">
        <v>46</v>
      </c>
      <c r="B14" s="338"/>
      <c r="C14" s="7"/>
      <c r="D14" s="212"/>
      <c r="E14" s="35"/>
      <c r="F14" s="36"/>
      <c r="G14" s="20"/>
      <c r="H14" s="13"/>
      <c r="I14" s="14"/>
      <c r="J14" s="15"/>
      <c r="N14" s="17"/>
      <c r="P14" s="19"/>
    </row>
    <row r="15" ht="14.25" customHeight="1">
      <c r="A15" s="7" t="s">
        <v>50</v>
      </c>
      <c r="B15" s="338"/>
      <c r="C15" s="7"/>
      <c r="D15" s="212"/>
      <c r="E15" s="35"/>
      <c r="F15" s="36"/>
      <c r="G15" s="12"/>
      <c r="H15" s="13"/>
      <c r="I15" s="14"/>
      <c r="J15" s="15"/>
      <c r="N15" s="17"/>
    </row>
    <row r="16" ht="14.25" customHeight="1">
      <c r="A16" s="7" t="s">
        <v>52</v>
      </c>
      <c r="B16" s="338"/>
      <c r="C16" s="7"/>
      <c r="D16" s="212"/>
      <c r="E16" s="35"/>
      <c r="F16" s="36"/>
      <c r="G16" s="12"/>
      <c r="H16" s="13"/>
      <c r="I16" s="14"/>
      <c r="J16" s="15"/>
      <c r="N16" s="17"/>
    </row>
    <row r="17" ht="14.25" customHeight="1">
      <c r="A17" s="7" t="s">
        <v>54</v>
      </c>
      <c r="B17" s="338"/>
      <c r="C17" s="7"/>
      <c r="D17" s="212"/>
      <c r="E17" s="35"/>
      <c r="F17" s="36"/>
      <c r="G17" s="20"/>
      <c r="H17" s="13"/>
      <c r="I17" s="14"/>
      <c r="J17" s="15"/>
      <c r="N17" s="17"/>
    </row>
    <row r="18" ht="14.25" customHeight="1">
      <c r="A18" s="7" t="s">
        <v>56</v>
      </c>
      <c r="B18" s="338"/>
      <c r="C18" s="7"/>
      <c r="D18" s="343"/>
      <c r="E18" s="35"/>
      <c r="F18" s="36"/>
      <c r="G18" s="20"/>
      <c r="H18" s="13"/>
      <c r="I18" s="14"/>
      <c r="J18" s="15"/>
      <c r="N18" s="17"/>
    </row>
    <row r="19" ht="14.25" customHeight="1">
      <c r="A19" s="7" t="s">
        <v>57</v>
      </c>
      <c r="B19" s="338"/>
      <c r="C19" s="7"/>
      <c r="D19" s="343"/>
      <c r="E19" s="35"/>
      <c r="F19" s="36"/>
      <c r="G19" s="12"/>
      <c r="H19" s="13"/>
      <c r="I19" s="14"/>
      <c r="J19" s="15"/>
      <c r="N19" s="17"/>
    </row>
    <row r="20" ht="14.25" customHeight="1">
      <c r="A20" s="7" t="s">
        <v>60</v>
      </c>
      <c r="B20" s="338"/>
      <c r="C20" s="7"/>
      <c r="D20" s="343"/>
      <c r="E20" s="35"/>
      <c r="F20" s="36"/>
      <c r="G20" s="12"/>
      <c r="H20" s="13"/>
      <c r="I20" s="14"/>
      <c r="J20" s="15"/>
      <c r="N20" s="17"/>
    </row>
    <row r="21" ht="14.25" customHeight="1">
      <c r="A21" s="7" t="s">
        <v>63</v>
      </c>
      <c r="B21" s="338"/>
      <c r="C21" s="7"/>
      <c r="D21" s="343"/>
      <c r="E21" s="35"/>
      <c r="F21" s="36"/>
      <c r="G21" s="12"/>
      <c r="H21" s="13"/>
      <c r="I21" s="14"/>
      <c r="J21" s="15"/>
      <c r="N21" s="17"/>
    </row>
    <row r="22" ht="14.25" customHeight="1">
      <c r="A22" s="7" t="s">
        <v>66</v>
      </c>
      <c r="B22" s="338"/>
      <c r="C22" s="7"/>
      <c r="D22" s="343"/>
      <c r="E22" s="35"/>
      <c r="F22" s="12"/>
      <c r="G22" s="12"/>
      <c r="H22" s="13"/>
      <c r="I22" s="14"/>
      <c r="J22" s="15"/>
      <c r="N22" s="17"/>
    </row>
    <row r="23" ht="14.25" customHeight="1">
      <c r="A23" s="7" t="s">
        <v>68</v>
      </c>
      <c r="B23" s="338"/>
      <c r="C23" s="7"/>
      <c r="D23" s="343"/>
      <c r="E23" s="35"/>
      <c r="F23" s="36"/>
      <c r="G23" s="20"/>
      <c r="H23" s="13"/>
      <c r="I23" s="14"/>
      <c r="J23" s="15"/>
      <c r="N23" s="17"/>
    </row>
    <row r="24" ht="14.25" customHeight="1">
      <c r="A24" s="7" t="s">
        <v>70</v>
      </c>
      <c r="B24" s="347" t="s">
        <v>1778</v>
      </c>
      <c r="C24" s="348"/>
      <c r="D24" s="349"/>
      <c r="E24" s="350">
        <v>1657.821</v>
      </c>
      <c r="F24" s="351"/>
      <c r="G24" s="12"/>
      <c r="H24" s="13"/>
      <c r="I24" s="14"/>
      <c r="J24" s="15"/>
      <c r="N24" s="17"/>
    </row>
    <row r="25" ht="14.25" customHeight="1">
      <c r="A25" s="7" t="s">
        <v>71</v>
      </c>
      <c r="B25" s="338" t="s">
        <v>1773</v>
      </c>
      <c r="C25" s="7" t="s">
        <v>70</v>
      </c>
      <c r="D25" s="343" t="s">
        <v>12</v>
      </c>
      <c r="E25" s="35">
        <v>17.933999999999997</v>
      </c>
      <c r="F25" s="12" t="s">
        <v>844</v>
      </c>
      <c r="G25" s="12"/>
      <c r="H25" s="13"/>
      <c r="I25" s="14"/>
      <c r="J25" s="15"/>
      <c r="N25" s="17"/>
    </row>
    <row r="26" ht="14.25" customHeight="1">
      <c r="A26" s="7" t="s">
        <v>75</v>
      </c>
      <c r="B26" s="338" t="s">
        <v>1772</v>
      </c>
      <c r="C26" s="7" t="s">
        <v>71</v>
      </c>
      <c r="D26" s="345" t="s">
        <v>12</v>
      </c>
      <c r="E26" s="35">
        <v>443.836</v>
      </c>
      <c r="F26" s="12" t="s">
        <v>844</v>
      </c>
      <c r="G26" s="12"/>
      <c r="H26" s="13"/>
      <c r="I26" s="14"/>
      <c r="J26" s="15"/>
      <c r="N26" s="17"/>
    </row>
    <row r="27" ht="14.25" customHeight="1">
      <c r="A27" s="7" t="s">
        <v>76</v>
      </c>
      <c r="B27" s="338" t="s">
        <v>1775</v>
      </c>
      <c r="C27" s="7" t="s">
        <v>75</v>
      </c>
      <c r="D27" s="346" t="s">
        <v>40</v>
      </c>
      <c r="E27" s="35">
        <v>13.42</v>
      </c>
      <c r="F27" s="12" t="s">
        <v>1227</v>
      </c>
      <c r="G27" s="12"/>
      <c r="H27" s="13"/>
      <c r="I27" s="14"/>
      <c r="J27" s="15"/>
      <c r="N27" s="17"/>
    </row>
    <row r="28" ht="14.25" customHeight="1">
      <c r="A28" s="9" t="s">
        <v>380</v>
      </c>
      <c r="B28" s="338" t="s">
        <v>1776</v>
      </c>
      <c r="C28" s="7" t="s">
        <v>76</v>
      </c>
      <c r="D28" s="346" t="s">
        <v>12</v>
      </c>
      <c r="E28" s="35">
        <v>86.864</v>
      </c>
      <c r="F28" s="12" t="s">
        <v>847</v>
      </c>
      <c r="G28" s="12"/>
      <c r="H28" s="13"/>
      <c r="I28" s="14"/>
      <c r="J28" s="15"/>
      <c r="N28" s="17"/>
    </row>
    <row r="29" ht="14.25" customHeight="1">
      <c r="A29" s="9" t="s">
        <v>77</v>
      </c>
      <c r="B29" s="338" t="s">
        <v>1777</v>
      </c>
      <c r="C29" s="9" t="s">
        <v>380</v>
      </c>
      <c r="D29" s="212" t="s">
        <v>12</v>
      </c>
      <c r="E29" s="35">
        <v>75.64</v>
      </c>
      <c r="F29" s="12" t="s">
        <v>847</v>
      </c>
      <c r="G29" s="12"/>
      <c r="H29" s="13"/>
      <c r="I29" s="14"/>
      <c r="J29" s="15"/>
      <c r="N29" s="17"/>
    </row>
    <row r="30" ht="14.25" customHeight="1">
      <c r="A30" s="9" t="s">
        <v>79</v>
      </c>
      <c r="B30" s="344" t="s">
        <v>1774</v>
      </c>
      <c r="C30" s="23" t="s">
        <v>77</v>
      </c>
      <c r="D30" s="343" t="s">
        <v>40</v>
      </c>
      <c r="E30" s="54">
        <v>88.694</v>
      </c>
      <c r="F30" s="12" t="s">
        <v>1779</v>
      </c>
      <c r="G30" s="12"/>
      <c r="H30" s="13"/>
      <c r="I30" s="14"/>
      <c r="J30" s="15"/>
      <c r="N30" s="17"/>
    </row>
    <row r="31" ht="14.25" customHeight="1">
      <c r="E31" s="27">
        <f>SUM(E3:E30)</f>
        <v>2384.209</v>
      </c>
      <c r="N31" s="17"/>
    </row>
    <row r="32" ht="14.25" customHeight="1">
      <c r="N32" s="17"/>
    </row>
    <row r="33" ht="14.25" customHeight="1">
      <c r="N33" s="17"/>
    </row>
    <row r="34" ht="14.25" customHeight="1">
      <c r="N34" s="17"/>
    </row>
    <row r="35" ht="14.25" customHeight="1">
      <c r="D35" s="292"/>
      <c r="N35" s="17"/>
    </row>
    <row r="36" ht="14.25" customHeight="1">
      <c r="N36" s="17"/>
    </row>
    <row r="37" ht="14.25" customHeight="1">
      <c r="B37" s="28" t="s">
        <v>89</v>
      </c>
      <c r="D37" s="29">
        <v>7.0</v>
      </c>
      <c r="N37" s="17"/>
    </row>
    <row r="38" ht="14.25" customHeight="1">
      <c r="B38" s="28" t="s">
        <v>90</v>
      </c>
      <c r="D38" s="29">
        <v>1.0</v>
      </c>
      <c r="N38" s="17"/>
    </row>
    <row r="39" ht="14.25" customHeight="1">
      <c r="B39" s="28" t="s">
        <v>91</v>
      </c>
      <c r="D39" s="29">
        <v>7.5</v>
      </c>
      <c r="N39" s="17"/>
    </row>
    <row r="40" ht="14.25" customHeight="1">
      <c r="B40" s="28" t="s">
        <v>92</v>
      </c>
      <c r="D40" s="30">
        <f>+D39*D38*D37</f>
        <v>52.5</v>
      </c>
      <c r="N40" s="17"/>
    </row>
    <row r="41" ht="14.25" customHeight="1">
      <c r="B41" s="28" t="s">
        <v>93</v>
      </c>
      <c r="D41" s="30">
        <f>+D40*3600</f>
        <v>189000</v>
      </c>
      <c r="N41" s="17"/>
    </row>
    <row r="42" ht="14.25" customHeight="1">
      <c r="B42" s="28" t="s">
        <v>4</v>
      </c>
      <c r="D42" s="31">
        <f>E31</f>
        <v>2384.209</v>
      </c>
      <c r="N42" s="17"/>
    </row>
    <row r="43" ht="14.25" customHeight="1">
      <c r="B43" s="28" t="s">
        <v>94</v>
      </c>
      <c r="D43" s="32">
        <f>+D41/D42</f>
        <v>79.27157393</v>
      </c>
      <c r="E43" s="28" t="s">
        <v>95</v>
      </c>
      <c r="F43" s="6">
        <f>D43*0.9</f>
        <v>71.34441653</v>
      </c>
    </row>
    <row r="44" ht="14.25" customHeight="1">
      <c r="B44" s="28"/>
      <c r="D44" s="28"/>
    </row>
    <row r="45" ht="14.25" customHeight="1">
      <c r="B45" s="28" t="s">
        <v>96</v>
      </c>
      <c r="D45" s="28" t="s">
        <v>97</v>
      </c>
    </row>
    <row r="46" ht="14.25" customHeight="1">
      <c r="B46" s="28" t="s">
        <v>98</v>
      </c>
      <c r="D46" s="29">
        <v>105.9</v>
      </c>
    </row>
    <row r="47" ht="14.25" customHeight="1">
      <c r="B47" s="28" t="s">
        <v>99</v>
      </c>
      <c r="D47" s="29">
        <f>D46*D37</f>
        <v>741.3</v>
      </c>
    </row>
    <row r="48" ht="14.25" customHeight="1">
      <c r="B48" s="28" t="s">
        <v>95</v>
      </c>
      <c r="D48" s="33">
        <f>+D41/D47</f>
        <v>254.9575071</v>
      </c>
    </row>
    <row r="49" ht="14.25" customHeight="1">
      <c r="B49" s="28"/>
      <c r="D49" s="28"/>
    </row>
    <row r="50" ht="14.25" customHeight="1">
      <c r="B50" s="28" t="s">
        <v>100</v>
      </c>
      <c r="D50" s="33">
        <f>+D48*0.85</f>
        <v>216.713881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autoFilter ref="$A$2:$H$31"/>
  <printOptions/>
  <pageMargins bottom="0.75" footer="0.0" header="0.0" left="0.7" right="0.7" top="0.75"/>
  <pageSetup scale="70" orientation="landscape"/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338" t="s">
        <v>1780</v>
      </c>
      <c r="C3" s="9"/>
      <c r="D3" s="352" t="s">
        <v>50</v>
      </c>
      <c r="E3" s="35">
        <v>136.396</v>
      </c>
      <c r="F3" s="353" t="s">
        <v>1781</v>
      </c>
      <c r="G3" s="324" t="s">
        <v>107</v>
      </c>
      <c r="H3" s="7"/>
      <c r="I3" s="353"/>
      <c r="J3" s="15"/>
      <c r="K3" s="4"/>
    </row>
    <row r="4" ht="14.25" customHeight="1">
      <c r="A4" s="7" t="s">
        <v>16</v>
      </c>
      <c r="B4" s="338" t="s">
        <v>1782</v>
      </c>
      <c r="C4" s="9"/>
      <c r="D4" s="352" t="s">
        <v>50</v>
      </c>
      <c r="E4" s="35">
        <v>70.51599999999999</v>
      </c>
      <c r="F4" s="353" t="s">
        <v>1781</v>
      </c>
      <c r="G4" s="324" t="s">
        <v>107</v>
      </c>
      <c r="H4" s="7"/>
      <c r="I4" s="353"/>
      <c r="J4" s="15"/>
      <c r="K4" s="4"/>
    </row>
    <row r="5" ht="14.25" customHeight="1">
      <c r="A5" s="7" t="s">
        <v>20</v>
      </c>
      <c r="B5" s="338" t="s">
        <v>1783</v>
      </c>
      <c r="C5" s="9"/>
      <c r="D5" s="352" t="s">
        <v>50</v>
      </c>
      <c r="E5" s="35">
        <v>149.328</v>
      </c>
      <c r="F5" s="324" t="s">
        <v>1784</v>
      </c>
      <c r="G5" s="324" t="s">
        <v>109</v>
      </c>
      <c r="H5" s="7"/>
      <c r="I5" s="324"/>
      <c r="J5" s="15"/>
      <c r="K5" s="4"/>
    </row>
    <row r="6" ht="14.25" customHeight="1">
      <c r="A6" s="7" t="s">
        <v>24</v>
      </c>
      <c r="B6" s="338" t="s">
        <v>1785</v>
      </c>
      <c r="C6" s="9"/>
      <c r="D6" s="352" t="s">
        <v>50</v>
      </c>
      <c r="E6" s="35">
        <v>56.12</v>
      </c>
      <c r="F6" s="353" t="s">
        <v>1757</v>
      </c>
      <c r="G6" s="324" t="s">
        <v>113</v>
      </c>
      <c r="H6" s="7"/>
      <c r="I6" s="353"/>
      <c r="J6" s="15"/>
      <c r="K6" s="5"/>
    </row>
    <row r="7" ht="14.25" customHeight="1">
      <c r="A7" s="7" t="s">
        <v>25</v>
      </c>
      <c r="B7" s="338"/>
      <c r="C7" s="9"/>
      <c r="D7" s="352"/>
      <c r="E7" s="35"/>
      <c r="F7" s="353"/>
      <c r="G7" s="327"/>
      <c r="H7" s="7"/>
      <c r="I7" s="353"/>
      <c r="J7" s="15"/>
      <c r="K7" s="5"/>
    </row>
    <row r="8" ht="14.25" customHeight="1">
      <c r="A8" s="7" t="s">
        <v>28</v>
      </c>
      <c r="B8" s="49"/>
      <c r="C8" s="9"/>
      <c r="D8" s="9"/>
      <c r="E8" s="10"/>
      <c r="F8" s="18"/>
      <c r="G8" s="327"/>
      <c r="H8" s="7"/>
      <c r="I8" s="325"/>
      <c r="J8" s="15"/>
      <c r="K8" s="5"/>
      <c r="P8" s="19"/>
    </row>
    <row r="9" ht="14.25" customHeight="1">
      <c r="A9" s="7" t="s">
        <v>32</v>
      </c>
      <c r="B9" s="49"/>
      <c r="C9" s="9"/>
      <c r="D9" s="9"/>
      <c r="E9" s="10"/>
      <c r="F9" s="18"/>
      <c r="G9" s="327"/>
      <c r="H9" s="7"/>
      <c r="I9" s="325"/>
      <c r="J9" s="15"/>
      <c r="K9" s="5"/>
      <c r="P9" s="19"/>
    </row>
    <row r="10" ht="14.25" customHeight="1">
      <c r="A10" s="7" t="s">
        <v>34</v>
      </c>
      <c r="B10" s="49"/>
      <c r="C10" s="9"/>
      <c r="D10" s="9"/>
      <c r="E10" s="10"/>
      <c r="F10" s="324"/>
      <c r="G10" s="327"/>
      <c r="H10" s="7"/>
      <c r="I10" s="325"/>
      <c r="J10" s="15"/>
      <c r="K10" s="5"/>
      <c r="N10" s="17"/>
      <c r="P10" s="19"/>
    </row>
    <row r="11" ht="14.25" customHeight="1">
      <c r="A11" s="7" t="s">
        <v>36</v>
      </c>
      <c r="B11" s="49"/>
      <c r="C11" s="9"/>
      <c r="D11" s="9"/>
      <c r="E11" s="9"/>
      <c r="F11" s="18"/>
      <c r="G11" s="327"/>
      <c r="H11" s="7"/>
      <c r="I11" s="325"/>
      <c r="J11" s="15"/>
      <c r="K11" s="5"/>
      <c r="N11" s="17"/>
      <c r="P11" s="19"/>
    </row>
    <row r="12" ht="14.25" customHeight="1">
      <c r="A12" s="7" t="s">
        <v>38</v>
      </c>
      <c r="B12" s="49"/>
      <c r="C12" s="9"/>
      <c r="D12" s="9"/>
      <c r="E12" s="10"/>
      <c r="F12" s="18"/>
      <c r="G12" s="327"/>
      <c r="H12" s="7"/>
      <c r="I12" s="325"/>
      <c r="J12" s="15"/>
      <c r="K12" s="5"/>
      <c r="N12" s="17"/>
      <c r="P12" s="19"/>
    </row>
    <row r="13" ht="14.25" customHeight="1">
      <c r="A13" s="7" t="s">
        <v>43</v>
      </c>
      <c r="B13" s="49"/>
      <c r="C13" s="9"/>
      <c r="D13" s="9"/>
      <c r="E13" s="10"/>
      <c r="F13" s="18"/>
      <c r="G13" s="327"/>
      <c r="H13" s="7"/>
      <c r="I13" s="325"/>
      <c r="J13" s="15"/>
      <c r="N13" s="17"/>
      <c r="P13" s="19"/>
    </row>
    <row r="14" ht="14.25" customHeight="1">
      <c r="A14" s="7" t="s">
        <v>46</v>
      </c>
      <c r="B14" s="49"/>
      <c r="C14" s="9"/>
      <c r="D14" s="9"/>
      <c r="E14" s="10"/>
      <c r="F14" s="18"/>
      <c r="G14" s="329"/>
      <c r="H14" s="7"/>
      <c r="I14" s="325"/>
      <c r="J14" s="15"/>
      <c r="N14" s="17"/>
      <c r="P14" s="19"/>
    </row>
    <row r="15" ht="14.25" customHeight="1">
      <c r="A15" s="7" t="s">
        <v>50</v>
      </c>
      <c r="B15" s="49"/>
      <c r="C15" s="9"/>
      <c r="D15" s="9"/>
      <c r="E15" s="9"/>
      <c r="F15" s="18"/>
      <c r="G15" s="327"/>
      <c r="H15" s="7"/>
      <c r="I15" s="325"/>
      <c r="J15" s="15"/>
      <c r="N15" s="17"/>
    </row>
    <row r="16" ht="14.25" customHeight="1">
      <c r="A16" s="7" t="s">
        <v>52</v>
      </c>
      <c r="B16" s="49"/>
      <c r="C16" s="9"/>
      <c r="D16" s="9"/>
      <c r="E16" s="10"/>
      <c r="F16" s="18"/>
      <c r="G16" s="327"/>
      <c r="H16" s="7"/>
      <c r="I16" s="325"/>
      <c r="J16" s="15"/>
      <c r="N16" s="17"/>
    </row>
    <row r="17" ht="14.25" customHeight="1">
      <c r="A17" s="7" t="s">
        <v>54</v>
      </c>
      <c r="B17" s="49"/>
      <c r="C17" s="9"/>
      <c r="D17" s="9"/>
      <c r="E17" s="10"/>
      <c r="F17" s="18"/>
      <c r="G17" s="329"/>
      <c r="H17" s="7"/>
      <c r="I17" s="325"/>
      <c r="J17" s="15"/>
      <c r="N17" s="17"/>
    </row>
    <row r="18" ht="14.25" customHeight="1">
      <c r="A18" s="7" t="s">
        <v>56</v>
      </c>
      <c r="B18" s="49"/>
      <c r="C18" s="9"/>
      <c r="D18" s="9"/>
      <c r="E18" s="10"/>
      <c r="F18" s="18"/>
      <c r="G18" s="329"/>
      <c r="H18" s="7"/>
      <c r="I18" s="325"/>
      <c r="J18" s="15"/>
      <c r="N18" s="17"/>
    </row>
    <row r="19" ht="14.25" customHeight="1">
      <c r="A19" s="7" t="s">
        <v>57</v>
      </c>
      <c r="B19" s="49"/>
      <c r="C19" s="9"/>
      <c r="D19" s="9"/>
      <c r="E19" s="9"/>
      <c r="F19" s="18"/>
      <c r="G19" s="327"/>
      <c r="H19" s="7"/>
      <c r="I19" s="325"/>
      <c r="J19" s="15"/>
      <c r="N19" s="17"/>
    </row>
    <row r="20" ht="14.25" customHeight="1">
      <c r="A20" s="7" t="s">
        <v>60</v>
      </c>
      <c r="B20" s="49"/>
      <c r="C20" s="9"/>
      <c r="D20" s="9"/>
      <c r="E20" s="10"/>
      <c r="F20" s="18"/>
      <c r="G20" s="327"/>
      <c r="H20" s="7"/>
      <c r="I20" s="325"/>
      <c r="J20" s="15"/>
      <c r="N20" s="17"/>
    </row>
    <row r="21" ht="14.25" customHeight="1">
      <c r="A21" s="7" t="s">
        <v>63</v>
      </c>
      <c r="B21" s="49"/>
      <c r="C21" s="9"/>
      <c r="D21" s="9"/>
      <c r="E21" s="9"/>
      <c r="F21" s="18"/>
      <c r="G21" s="327"/>
      <c r="H21" s="7"/>
      <c r="I21" s="325"/>
      <c r="J21" s="15"/>
      <c r="N21" s="17"/>
    </row>
    <row r="22" ht="14.25" customHeight="1">
      <c r="A22" s="7" t="s">
        <v>66</v>
      </c>
      <c r="B22" s="49"/>
      <c r="C22" s="9"/>
      <c r="D22" s="9"/>
      <c r="E22" s="10"/>
      <c r="F22" s="324"/>
      <c r="G22" s="327"/>
      <c r="H22" s="7"/>
      <c r="I22" s="325"/>
      <c r="J22" s="15"/>
      <c r="N22" s="17"/>
    </row>
    <row r="23" ht="14.25" customHeight="1">
      <c r="A23" s="7" t="s">
        <v>68</v>
      </c>
      <c r="B23" s="49"/>
      <c r="C23" s="9"/>
      <c r="D23" s="9"/>
      <c r="E23" s="10"/>
      <c r="F23" s="18"/>
      <c r="G23" s="329"/>
      <c r="H23" s="7"/>
      <c r="I23" s="325"/>
      <c r="J23" s="15"/>
      <c r="N23" s="17"/>
    </row>
    <row r="24" ht="14.25" customHeight="1">
      <c r="A24" s="7" t="s">
        <v>70</v>
      </c>
      <c r="B24" s="49"/>
      <c r="C24" s="9"/>
      <c r="D24" s="9"/>
      <c r="E24" s="10"/>
      <c r="F24" s="324"/>
      <c r="G24" s="327"/>
      <c r="H24" s="7"/>
      <c r="I24" s="325"/>
      <c r="J24" s="15"/>
      <c r="N24" s="17"/>
    </row>
    <row r="25" ht="14.25" customHeight="1">
      <c r="A25" s="7" t="s">
        <v>71</v>
      </c>
      <c r="B25" s="49"/>
      <c r="C25" s="9"/>
      <c r="D25" s="9"/>
      <c r="E25" s="10"/>
      <c r="F25" s="324"/>
      <c r="G25" s="327"/>
      <c r="H25" s="7"/>
      <c r="I25" s="325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324"/>
      <c r="G26" s="327"/>
      <c r="H26" s="7"/>
      <c r="I26" s="325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324"/>
      <c r="G27" s="327"/>
      <c r="H27" s="7"/>
      <c r="I27" s="325"/>
      <c r="J27" s="15"/>
      <c r="N27" s="17"/>
    </row>
    <row r="28" ht="14.25" customHeight="1">
      <c r="A28" s="7" t="s">
        <v>76</v>
      </c>
      <c r="B28" s="123"/>
      <c r="C28" s="9"/>
      <c r="D28" s="9"/>
      <c r="E28" s="10"/>
      <c r="F28" s="9"/>
      <c r="G28" s="7"/>
      <c r="H28" s="7"/>
      <c r="I28" s="106"/>
      <c r="J28" s="15"/>
      <c r="N28" s="17"/>
    </row>
    <row r="29" ht="14.25" customHeight="1">
      <c r="A29" s="7" t="s">
        <v>76</v>
      </c>
      <c r="B29" s="123"/>
      <c r="C29" s="9"/>
      <c r="D29" s="9"/>
      <c r="E29" s="10"/>
      <c r="F29" s="9"/>
      <c r="G29" s="7"/>
      <c r="H29" s="7"/>
      <c r="I29" s="106"/>
      <c r="J29" s="15"/>
      <c r="N29" s="17"/>
    </row>
    <row r="30" ht="14.25" customHeight="1">
      <c r="A30" s="7" t="s">
        <v>76</v>
      </c>
      <c r="B30" s="123"/>
      <c r="C30" s="9"/>
      <c r="D30" s="9"/>
      <c r="E30" s="10"/>
      <c r="F30" s="9"/>
      <c r="G30" s="7"/>
      <c r="H30" s="7"/>
      <c r="I30" s="106"/>
      <c r="J30" s="15"/>
      <c r="N30" s="17"/>
    </row>
    <row r="31" ht="14.25" customHeight="1">
      <c r="A31" s="7" t="s">
        <v>76</v>
      </c>
      <c r="B31" s="123"/>
      <c r="C31" s="9"/>
      <c r="D31" s="9"/>
      <c r="E31" s="9"/>
      <c r="F31" s="9"/>
      <c r="G31" s="7"/>
      <c r="H31" s="7"/>
      <c r="I31" s="106"/>
      <c r="J31" s="15"/>
      <c r="N31" s="17"/>
    </row>
    <row r="32" ht="14.25" customHeight="1">
      <c r="A32" s="7" t="s">
        <v>76</v>
      </c>
      <c r="B32" s="123"/>
      <c r="C32" s="9"/>
      <c r="D32" s="9"/>
      <c r="E32" s="10"/>
      <c r="F32" s="9"/>
      <c r="G32" s="7"/>
      <c r="H32" s="7"/>
      <c r="I32" s="106"/>
      <c r="J32" s="15"/>
      <c r="N32" s="17"/>
    </row>
    <row r="33" ht="14.25" customHeight="1">
      <c r="A33" s="7" t="s">
        <v>76</v>
      </c>
      <c r="B33" s="123"/>
      <c r="C33" s="9"/>
      <c r="D33" s="9"/>
      <c r="E33" s="10"/>
      <c r="F33" s="9"/>
      <c r="G33" s="7"/>
      <c r="H33" s="7"/>
      <c r="I33" s="106"/>
      <c r="J33" s="15"/>
      <c r="N33" s="17"/>
    </row>
    <row r="34" ht="14.25" customHeight="1">
      <c r="A34" s="7" t="s">
        <v>76</v>
      </c>
      <c r="B34" s="123"/>
      <c r="C34" s="9"/>
      <c r="D34" s="9"/>
      <c r="E34" s="10"/>
      <c r="F34" s="9"/>
      <c r="G34" s="7"/>
      <c r="H34" s="7"/>
      <c r="I34" s="106"/>
      <c r="J34" s="15"/>
      <c r="N34" s="17"/>
    </row>
    <row r="35" ht="14.25" customHeight="1">
      <c r="A35" s="7" t="s">
        <v>76</v>
      </c>
      <c r="B35" s="123"/>
      <c r="C35" s="9"/>
      <c r="D35" s="9"/>
      <c r="E35" s="10"/>
      <c r="F35" s="9"/>
      <c r="G35" s="7"/>
      <c r="H35" s="7"/>
      <c r="I35" s="106"/>
      <c r="J35" s="15"/>
      <c r="N35" s="17"/>
    </row>
    <row r="36" ht="14.25" customHeight="1">
      <c r="E36" s="27">
        <f>SUM(E3:E35)</f>
        <v>412.36</v>
      </c>
      <c r="N36" s="17"/>
    </row>
    <row r="37" ht="14.25" customHeight="1">
      <c r="N37" s="17"/>
    </row>
    <row r="38" ht="14.25" customHeight="1">
      <c r="N38" s="17"/>
    </row>
    <row r="39" ht="14.25" customHeight="1">
      <c r="N39" s="17"/>
    </row>
    <row r="40" ht="14.25" customHeight="1">
      <c r="N40" s="17"/>
    </row>
    <row r="41" ht="14.25" customHeight="1">
      <c r="N41" s="17"/>
    </row>
    <row r="42" ht="14.25" customHeight="1">
      <c r="B42" s="28" t="s">
        <v>89</v>
      </c>
      <c r="D42" s="29">
        <v>3.0</v>
      </c>
      <c r="N42" s="17"/>
    </row>
    <row r="43" ht="14.25" customHeight="1">
      <c r="B43" s="28" t="s">
        <v>90</v>
      </c>
      <c r="D43" s="29">
        <v>1.0</v>
      </c>
      <c r="N43" s="17"/>
    </row>
    <row r="44" ht="14.25" customHeight="1">
      <c r="B44" s="28" t="s">
        <v>91</v>
      </c>
      <c r="D44" s="29">
        <v>7.5</v>
      </c>
      <c r="N44" s="17"/>
    </row>
    <row r="45" ht="14.25" customHeight="1">
      <c r="B45" s="28" t="s">
        <v>92</v>
      </c>
      <c r="D45" s="30">
        <f>+D44*D43*D42</f>
        <v>22.5</v>
      </c>
      <c r="N45" s="17"/>
    </row>
    <row r="46" ht="14.25" customHeight="1">
      <c r="B46" s="28" t="s">
        <v>93</v>
      </c>
      <c r="D46" s="30">
        <f>+D45*3600</f>
        <v>81000</v>
      </c>
      <c r="N46" s="17"/>
    </row>
    <row r="47" ht="14.25" customHeight="1">
      <c r="B47" s="28" t="s">
        <v>4</v>
      </c>
      <c r="D47" s="31">
        <f>E36</f>
        <v>412.36</v>
      </c>
      <c r="N47" s="17"/>
    </row>
    <row r="48" ht="14.25" customHeight="1">
      <c r="B48" s="28" t="s">
        <v>94</v>
      </c>
      <c r="D48" s="32">
        <f>+D46/D47</f>
        <v>196.4303036</v>
      </c>
      <c r="E48" s="28" t="s">
        <v>95</v>
      </c>
      <c r="F48" s="337">
        <f>D48*0.9</f>
        <v>176.7872733</v>
      </c>
    </row>
    <row r="49" ht="14.25" customHeight="1">
      <c r="B49" s="28"/>
      <c r="D49" s="28"/>
    </row>
    <row r="50" ht="14.25" customHeight="1">
      <c r="B50" s="28" t="s">
        <v>96</v>
      </c>
      <c r="D50" s="28" t="s">
        <v>97</v>
      </c>
    </row>
    <row r="51" ht="14.25" customHeight="1">
      <c r="B51" s="28" t="s">
        <v>98</v>
      </c>
      <c r="D51" s="29">
        <v>105.9</v>
      </c>
    </row>
    <row r="52" ht="14.25" customHeight="1">
      <c r="B52" s="28" t="s">
        <v>99</v>
      </c>
      <c r="D52" s="29">
        <f>D51*D42</f>
        <v>317.7</v>
      </c>
    </row>
    <row r="53" ht="14.25" customHeight="1">
      <c r="B53" s="28" t="s">
        <v>95</v>
      </c>
      <c r="D53" s="33">
        <f>+D46/D52</f>
        <v>254.9575071</v>
      </c>
    </row>
    <row r="54" ht="14.25" customHeight="1">
      <c r="B54" s="28"/>
      <c r="D54" s="28"/>
    </row>
    <row r="55" ht="14.25" customHeight="1">
      <c r="B55" s="28" t="s">
        <v>100</v>
      </c>
      <c r="D55" s="33">
        <f>+D53*0.85</f>
        <v>216.713881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autoFilter ref="$A$2:$H$36"/>
  <printOptions/>
  <pageMargins bottom="0.75" footer="0.0" header="0.0" left="0.7" right="0.7" top="0.75"/>
  <pageSetup scale="70" orientation="landscape"/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338" t="s">
        <v>1786</v>
      </c>
      <c r="C3" s="9" t="s">
        <v>103</v>
      </c>
      <c r="D3" s="352" t="s">
        <v>1787</v>
      </c>
      <c r="E3" s="35">
        <v>171.04399999999998</v>
      </c>
      <c r="F3" s="353" t="s">
        <v>1788</v>
      </c>
      <c r="G3" s="324" t="s">
        <v>107</v>
      </c>
      <c r="H3" s="7"/>
      <c r="I3" s="325"/>
      <c r="J3" s="15"/>
      <c r="K3" s="4"/>
    </row>
    <row r="4" ht="14.25" customHeight="1">
      <c r="A4" s="7" t="s">
        <v>16</v>
      </c>
      <c r="B4" s="338" t="s">
        <v>1789</v>
      </c>
      <c r="C4" s="9" t="s">
        <v>10</v>
      </c>
      <c r="D4" s="352" t="s">
        <v>50</v>
      </c>
      <c r="E4" s="35">
        <v>42.089999999999996</v>
      </c>
      <c r="F4" s="353" t="s">
        <v>1790</v>
      </c>
      <c r="G4" s="324" t="s">
        <v>109</v>
      </c>
      <c r="H4" s="7"/>
      <c r="I4" s="325"/>
      <c r="J4" s="15"/>
      <c r="K4" s="4"/>
    </row>
    <row r="5" ht="14.25" customHeight="1">
      <c r="A5" s="7" t="s">
        <v>20</v>
      </c>
      <c r="B5" s="338" t="s">
        <v>1792</v>
      </c>
      <c r="C5" s="9" t="s">
        <v>16</v>
      </c>
      <c r="D5" s="352" t="s">
        <v>1793</v>
      </c>
      <c r="E5" s="35">
        <v>16.714</v>
      </c>
      <c r="F5" s="353" t="s">
        <v>1794</v>
      </c>
      <c r="G5" s="324" t="s">
        <v>113</v>
      </c>
      <c r="H5" s="7"/>
      <c r="I5" s="325"/>
      <c r="J5" s="15"/>
      <c r="K5" s="4"/>
    </row>
    <row r="6" ht="14.25" customHeight="1">
      <c r="A6" s="7" t="s">
        <v>24</v>
      </c>
      <c r="B6" s="338" t="s">
        <v>1791</v>
      </c>
      <c r="C6" s="9" t="s">
        <v>20</v>
      </c>
      <c r="D6" s="352" t="s">
        <v>50</v>
      </c>
      <c r="E6" s="35">
        <v>16.714</v>
      </c>
      <c r="F6" s="353" t="s">
        <v>1794</v>
      </c>
      <c r="G6" s="324" t="s">
        <v>113</v>
      </c>
      <c r="H6" s="7"/>
      <c r="I6" s="325"/>
      <c r="J6" s="15"/>
      <c r="K6" s="5"/>
    </row>
    <row r="7" ht="14.25" customHeight="1">
      <c r="A7" s="7" t="s">
        <v>25</v>
      </c>
      <c r="B7" s="338" t="s">
        <v>1795</v>
      </c>
      <c r="C7" s="9" t="s">
        <v>24</v>
      </c>
      <c r="D7" s="352" t="s">
        <v>1793</v>
      </c>
      <c r="E7" s="35">
        <v>32.33</v>
      </c>
      <c r="F7" s="353" t="s">
        <v>1794</v>
      </c>
      <c r="G7" s="324" t="s">
        <v>113</v>
      </c>
      <c r="H7" s="7"/>
      <c r="I7" s="325"/>
      <c r="J7" s="15"/>
      <c r="K7" s="5"/>
    </row>
    <row r="8" ht="14.25" customHeight="1">
      <c r="A8" s="7" t="s">
        <v>28</v>
      </c>
      <c r="B8" s="338" t="s">
        <v>1785</v>
      </c>
      <c r="C8" s="9" t="s">
        <v>25</v>
      </c>
      <c r="D8" s="352" t="s">
        <v>50</v>
      </c>
      <c r="E8" s="35">
        <v>60.39</v>
      </c>
      <c r="F8" s="354" t="s">
        <v>1796</v>
      </c>
      <c r="G8" s="324" t="s">
        <v>118</v>
      </c>
      <c r="H8" s="7"/>
      <c r="I8" s="325"/>
      <c r="J8" s="15"/>
      <c r="K8" s="5"/>
      <c r="P8" s="19"/>
    </row>
    <row r="9" ht="14.25" customHeight="1">
      <c r="A9" s="7" t="s">
        <v>32</v>
      </c>
      <c r="B9" s="49"/>
      <c r="C9" s="9"/>
      <c r="D9" s="9"/>
      <c r="E9" s="10"/>
      <c r="F9" s="18"/>
      <c r="G9" s="327"/>
      <c r="H9" s="7"/>
      <c r="I9" s="325"/>
      <c r="J9" s="15"/>
      <c r="K9" s="5"/>
      <c r="P9" s="19"/>
    </row>
    <row r="10" ht="14.25" customHeight="1">
      <c r="A10" s="7" t="s">
        <v>34</v>
      </c>
      <c r="B10" s="49"/>
      <c r="C10" s="9"/>
      <c r="D10" s="9"/>
      <c r="E10" s="10"/>
      <c r="F10" s="324"/>
      <c r="G10" s="327"/>
      <c r="H10" s="7"/>
      <c r="I10" s="325"/>
      <c r="J10" s="15"/>
      <c r="K10" s="5"/>
      <c r="P10" s="19"/>
    </row>
    <row r="11" ht="14.25" customHeight="1">
      <c r="A11" s="7" t="s">
        <v>36</v>
      </c>
      <c r="B11" s="49"/>
      <c r="C11" s="9"/>
      <c r="D11" s="9"/>
      <c r="E11" s="9"/>
      <c r="F11" s="18"/>
      <c r="G11" s="327"/>
      <c r="H11" s="7"/>
      <c r="I11" s="325"/>
      <c r="J11" s="15"/>
      <c r="K11" s="5"/>
      <c r="P11" s="19"/>
    </row>
    <row r="12" ht="14.25" customHeight="1">
      <c r="A12" s="7" t="s">
        <v>38</v>
      </c>
      <c r="B12" s="49"/>
      <c r="C12" s="9"/>
      <c r="D12" s="9"/>
      <c r="E12" s="10"/>
      <c r="F12" s="18"/>
      <c r="G12" s="327"/>
      <c r="H12" s="7"/>
      <c r="I12" s="325"/>
      <c r="J12" s="15"/>
      <c r="K12" s="5"/>
      <c r="N12" s="17"/>
      <c r="P12" s="19"/>
    </row>
    <row r="13" ht="14.25" customHeight="1">
      <c r="A13" s="7" t="s">
        <v>43</v>
      </c>
      <c r="B13" s="49"/>
      <c r="C13" s="9"/>
      <c r="D13" s="9"/>
      <c r="E13" s="10"/>
      <c r="F13" s="18"/>
      <c r="G13" s="327"/>
      <c r="H13" s="7"/>
      <c r="I13" s="325"/>
      <c r="J13" s="15"/>
      <c r="N13" s="17"/>
      <c r="P13" s="19"/>
    </row>
    <row r="14" ht="14.25" customHeight="1">
      <c r="A14" s="7" t="s">
        <v>46</v>
      </c>
      <c r="B14" s="49"/>
      <c r="C14" s="9"/>
      <c r="D14" s="9"/>
      <c r="E14" s="10"/>
      <c r="F14" s="18"/>
      <c r="G14" s="329"/>
      <c r="H14" s="7"/>
      <c r="I14" s="325"/>
      <c r="J14" s="15"/>
      <c r="N14" s="17"/>
      <c r="P14" s="19"/>
    </row>
    <row r="15" ht="14.25" customHeight="1">
      <c r="A15" s="7" t="s">
        <v>50</v>
      </c>
      <c r="B15" s="49"/>
      <c r="C15" s="9"/>
      <c r="D15" s="9"/>
      <c r="E15" s="9"/>
      <c r="F15" s="18"/>
      <c r="G15" s="327"/>
      <c r="H15" s="7"/>
      <c r="I15" s="325"/>
      <c r="J15" s="15"/>
      <c r="N15" s="17"/>
    </row>
    <row r="16" ht="14.25" customHeight="1">
      <c r="A16" s="7" t="s">
        <v>52</v>
      </c>
      <c r="B16" s="49"/>
      <c r="C16" s="9"/>
      <c r="D16" s="9"/>
      <c r="E16" s="10"/>
      <c r="F16" s="18"/>
      <c r="G16" s="327"/>
      <c r="H16" s="7"/>
      <c r="I16" s="325"/>
      <c r="J16" s="15"/>
      <c r="N16" s="17"/>
    </row>
    <row r="17" ht="14.25" customHeight="1">
      <c r="A17" s="7" t="s">
        <v>54</v>
      </c>
      <c r="B17" s="49"/>
      <c r="C17" s="9"/>
      <c r="D17" s="9"/>
      <c r="E17" s="10"/>
      <c r="F17" s="18"/>
      <c r="G17" s="329"/>
      <c r="H17" s="7"/>
      <c r="I17" s="325"/>
      <c r="J17" s="15"/>
      <c r="N17" s="17"/>
    </row>
    <row r="18" ht="14.25" customHeight="1">
      <c r="A18" s="7" t="s">
        <v>56</v>
      </c>
      <c r="B18" s="49"/>
      <c r="C18" s="9"/>
      <c r="D18" s="9"/>
      <c r="E18" s="10"/>
      <c r="F18" s="18"/>
      <c r="G18" s="329"/>
      <c r="H18" s="7"/>
      <c r="I18" s="325"/>
      <c r="J18" s="15"/>
      <c r="N18" s="17"/>
    </row>
    <row r="19" ht="14.25" customHeight="1">
      <c r="A19" s="7" t="s">
        <v>57</v>
      </c>
      <c r="B19" s="49"/>
      <c r="C19" s="9"/>
      <c r="D19" s="9"/>
      <c r="E19" s="9"/>
      <c r="F19" s="18"/>
      <c r="G19" s="327"/>
      <c r="H19" s="7"/>
      <c r="I19" s="325"/>
      <c r="J19" s="15"/>
      <c r="N19" s="17"/>
    </row>
    <row r="20" ht="14.25" customHeight="1">
      <c r="A20" s="7" t="s">
        <v>60</v>
      </c>
      <c r="B20" s="49"/>
      <c r="C20" s="9"/>
      <c r="D20" s="9"/>
      <c r="E20" s="10"/>
      <c r="F20" s="18"/>
      <c r="G20" s="327"/>
      <c r="H20" s="7"/>
      <c r="I20" s="325"/>
      <c r="J20" s="15"/>
      <c r="N20" s="17"/>
    </row>
    <row r="21" ht="14.25" customHeight="1">
      <c r="A21" s="7" t="s">
        <v>63</v>
      </c>
      <c r="B21" s="49"/>
      <c r="C21" s="9"/>
      <c r="D21" s="9"/>
      <c r="E21" s="9"/>
      <c r="F21" s="18"/>
      <c r="G21" s="327"/>
      <c r="H21" s="7"/>
      <c r="I21" s="325"/>
      <c r="J21" s="15"/>
      <c r="N21" s="17"/>
    </row>
    <row r="22" ht="14.25" customHeight="1">
      <c r="A22" s="7" t="s">
        <v>66</v>
      </c>
      <c r="B22" s="49"/>
      <c r="C22" s="9"/>
      <c r="D22" s="9"/>
      <c r="E22" s="10"/>
      <c r="F22" s="324"/>
      <c r="G22" s="327"/>
      <c r="H22" s="7"/>
      <c r="I22" s="325"/>
      <c r="J22" s="15"/>
      <c r="N22" s="17"/>
    </row>
    <row r="23" ht="14.25" customHeight="1">
      <c r="A23" s="7" t="s">
        <v>68</v>
      </c>
      <c r="B23" s="49"/>
      <c r="C23" s="9"/>
      <c r="D23" s="9"/>
      <c r="E23" s="10"/>
      <c r="F23" s="18"/>
      <c r="G23" s="329"/>
      <c r="H23" s="7"/>
      <c r="I23" s="325"/>
      <c r="J23" s="15"/>
      <c r="N23" s="17"/>
    </row>
    <row r="24" ht="14.25" customHeight="1">
      <c r="A24" s="7" t="s">
        <v>70</v>
      </c>
      <c r="B24" s="49"/>
      <c r="C24" s="9"/>
      <c r="D24" s="9"/>
      <c r="E24" s="10"/>
      <c r="F24" s="324"/>
      <c r="G24" s="327"/>
      <c r="H24" s="7"/>
      <c r="I24" s="325"/>
      <c r="J24" s="15"/>
      <c r="N24" s="17"/>
    </row>
    <row r="25" ht="14.25" customHeight="1">
      <c r="A25" s="7" t="s">
        <v>71</v>
      </c>
      <c r="B25" s="49"/>
      <c r="C25" s="9"/>
      <c r="D25" s="9"/>
      <c r="E25" s="10"/>
      <c r="F25" s="324"/>
      <c r="G25" s="327"/>
      <c r="H25" s="7"/>
      <c r="I25" s="325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324"/>
      <c r="G26" s="327"/>
      <c r="H26" s="7"/>
      <c r="I26" s="325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324"/>
      <c r="G27" s="327"/>
      <c r="H27" s="7"/>
      <c r="I27" s="325"/>
      <c r="J27" s="15"/>
      <c r="N27" s="17"/>
    </row>
    <row r="28" ht="14.25" customHeight="1">
      <c r="A28" s="7" t="s">
        <v>76</v>
      </c>
      <c r="B28" s="123"/>
      <c r="C28" s="9"/>
      <c r="D28" s="9"/>
      <c r="E28" s="10"/>
      <c r="F28" s="9"/>
      <c r="G28" s="7"/>
      <c r="H28" s="7"/>
      <c r="I28" s="106"/>
      <c r="J28" s="15"/>
      <c r="N28" s="17"/>
    </row>
    <row r="29" ht="14.25" customHeight="1">
      <c r="A29" s="7" t="s">
        <v>76</v>
      </c>
      <c r="B29" s="123"/>
      <c r="C29" s="9"/>
      <c r="D29" s="9"/>
      <c r="E29" s="10"/>
      <c r="F29" s="9"/>
      <c r="G29" s="7"/>
      <c r="H29" s="7"/>
      <c r="I29" s="106"/>
      <c r="J29" s="15"/>
      <c r="N29" s="17"/>
    </row>
    <row r="30" ht="14.25" customHeight="1">
      <c r="A30" s="7" t="s">
        <v>76</v>
      </c>
      <c r="B30" s="123"/>
      <c r="C30" s="9"/>
      <c r="D30" s="9"/>
      <c r="E30" s="10"/>
      <c r="F30" s="9"/>
      <c r="G30" s="7"/>
      <c r="H30" s="7"/>
      <c r="I30" s="106"/>
      <c r="J30" s="15"/>
      <c r="N30" s="17"/>
    </row>
    <row r="31" ht="14.25" customHeight="1">
      <c r="A31" s="7" t="s">
        <v>76</v>
      </c>
      <c r="B31" s="123"/>
      <c r="C31" s="9"/>
      <c r="D31" s="9"/>
      <c r="E31" s="9"/>
      <c r="F31" s="9"/>
      <c r="G31" s="7"/>
      <c r="H31" s="7"/>
      <c r="I31" s="106"/>
      <c r="J31" s="15"/>
      <c r="N31" s="17"/>
    </row>
    <row r="32" ht="14.25" customHeight="1">
      <c r="A32" s="7" t="s">
        <v>76</v>
      </c>
      <c r="B32" s="123"/>
      <c r="C32" s="9"/>
      <c r="D32" s="9"/>
      <c r="E32" s="10"/>
      <c r="F32" s="9"/>
      <c r="G32" s="7"/>
      <c r="H32" s="7"/>
      <c r="I32" s="106"/>
      <c r="J32" s="15"/>
      <c r="N32" s="17"/>
    </row>
    <row r="33" ht="14.25" customHeight="1">
      <c r="A33" s="7" t="s">
        <v>76</v>
      </c>
      <c r="B33" s="123"/>
      <c r="C33" s="9"/>
      <c r="D33" s="9"/>
      <c r="E33" s="10"/>
      <c r="F33" s="9"/>
      <c r="G33" s="7"/>
      <c r="H33" s="7"/>
      <c r="I33" s="106"/>
      <c r="J33" s="15"/>
      <c r="N33" s="17"/>
    </row>
    <row r="34" ht="14.25" customHeight="1">
      <c r="A34" s="7" t="s">
        <v>76</v>
      </c>
      <c r="B34" s="123"/>
      <c r="C34" s="9"/>
      <c r="D34" s="9"/>
      <c r="E34" s="10"/>
      <c r="F34" s="9"/>
      <c r="G34" s="7"/>
      <c r="H34" s="7"/>
      <c r="I34" s="106"/>
      <c r="J34" s="15"/>
      <c r="N34" s="17"/>
    </row>
    <row r="35" ht="14.25" customHeight="1">
      <c r="A35" s="7" t="s">
        <v>76</v>
      </c>
      <c r="B35" s="123"/>
      <c r="C35" s="9"/>
      <c r="D35" s="9"/>
      <c r="E35" s="10"/>
      <c r="F35" s="9"/>
      <c r="G35" s="7"/>
      <c r="H35" s="7"/>
      <c r="I35" s="106"/>
      <c r="J35" s="15"/>
      <c r="N35" s="17"/>
    </row>
    <row r="36" ht="14.25" customHeight="1">
      <c r="E36" s="27">
        <f>SUM(E3:E35)</f>
        <v>339.282</v>
      </c>
      <c r="N36" s="17"/>
    </row>
    <row r="37" ht="14.25" customHeight="1">
      <c r="N37" s="17"/>
    </row>
    <row r="38" ht="14.25" customHeight="1">
      <c r="N38" s="17"/>
    </row>
    <row r="39" ht="14.25" customHeight="1">
      <c r="N39" s="17"/>
    </row>
    <row r="40" ht="14.25" customHeight="1">
      <c r="N40" s="17"/>
    </row>
    <row r="41" ht="14.25" customHeight="1">
      <c r="N41" s="17"/>
    </row>
    <row r="42" ht="14.25" customHeight="1">
      <c r="B42" s="28" t="s">
        <v>89</v>
      </c>
      <c r="D42" s="29">
        <v>4.0</v>
      </c>
      <c r="N42" s="17"/>
    </row>
    <row r="43" ht="14.25" customHeight="1">
      <c r="B43" s="28" t="s">
        <v>90</v>
      </c>
      <c r="D43" s="29">
        <v>1.0</v>
      </c>
      <c r="N43" s="17"/>
    </row>
    <row r="44" ht="14.25" customHeight="1">
      <c r="B44" s="28" t="s">
        <v>91</v>
      </c>
      <c r="D44" s="29">
        <v>7.5</v>
      </c>
      <c r="N44" s="17"/>
    </row>
    <row r="45" ht="14.25" customHeight="1">
      <c r="B45" s="28" t="s">
        <v>92</v>
      </c>
      <c r="D45" s="30">
        <f>+D44*D43*D42</f>
        <v>30</v>
      </c>
      <c r="N45" s="17"/>
    </row>
    <row r="46" ht="14.25" customHeight="1">
      <c r="B46" s="28" t="s">
        <v>93</v>
      </c>
      <c r="D46" s="30">
        <f>+D45*3600</f>
        <v>108000</v>
      </c>
      <c r="N46" s="17"/>
    </row>
    <row r="47" ht="14.25" customHeight="1">
      <c r="B47" s="28" t="s">
        <v>4</v>
      </c>
      <c r="D47" s="31">
        <f>E36</f>
        <v>339.282</v>
      </c>
      <c r="N47" s="17"/>
    </row>
    <row r="48" ht="14.25" customHeight="1">
      <c r="B48" s="28" t="s">
        <v>94</v>
      </c>
      <c r="D48" s="32">
        <f>+D46/D47</f>
        <v>318.3192742</v>
      </c>
      <c r="E48" s="28" t="s">
        <v>95</v>
      </c>
      <c r="F48" s="337">
        <f>D48*0.9</f>
        <v>286.4873468</v>
      </c>
    </row>
    <row r="49" ht="14.25" customHeight="1">
      <c r="B49" s="28"/>
      <c r="D49" s="28"/>
    </row>
    <row r="50" ht="14.25" customHeight="1">
      <c r="B50" s="28" t="s">
        <v>96</v>
      </c>
      <c r="D50" s="28" t="s">
        <v>97</v>
      </c>
    </row>
    <row r="51" ht="14.25" customHeight="1">
      <c r="B51" s="28" t="s">
        <v>98</v>
      </c>
      <c r="D51" s="29">
        <v>105.9</v>
      </c>
    </row>
    <row r="52" ht="14.25" customHeight="1">
      <c r="B52" s="28" t="s">
        <v>99</v>
      </c>
      <c r="D52" s="29">
        <f>D51*D42</f>
        <v>423.6</v>
      </c>
    </row>
    <row r="53" ht="14.25" customHeight="1">
      <c r="B53" s="28" t="s">
        <v>95</v>
      </c>
      <c r="D53" s="33">
        <f>+D46/D52</f>
        <v>254.9575071</v>
      </c>
    </row>
    <row r="54" ht="14.25" customHeight="1">
      <c r="B54" s="28"/>
      <c r="D54" s="28"/>
    </row>
    <row r="55" ht="14.25" customHeight="1">
      <c r="B55" s="28" t="s">
        <v>100</v>
      </c>
      <c r="D55" s="33">
        <f>+D53*0.85</f>
        <v>216.713881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autoFilter ref="$A$2:$H$36"/>
  <printOptions/>
  <pageMargins bottom="0.75" footer="0.0" header="0.0" left="0.7" right="0.7" top="0.75"/>
  <pageSetup scale="70" orientation="landscape"/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338" t="s">
        <v>1797</v>
      </c>
      <c r="C3" s="9" t="s">
        <v>103</v>
      </c>
      <c r="D3" s="352" t="s">
        <v>1787</v>
      </c>
      <c r="E3" s="35">
        <v>105.28599999999999</v>
      </c>
      <c r="F3" s="339" t="s">
        <v>1796</v>
      </c>
      <c r="G3" s="12"/>
      <c r="H3" s="13"/>
      <c r="I3" s="14"/>
      <c r="J3" s="15"/>
      <c r="K3" s="4"/>
    </row>
    <row r="4" ht="14.25" customHeight="1">
      <c r="A4" s="7" t="s">
        <v>16</v>
      </c>
      <c r="B4" s="338" t="s">
        <v>1782</v>
      </c>
      <c r="C4" s="9" t="s">
        <v>10</v>
      </c>
      <c r="D4" s="352" t="s">
        <v>50</v>
      </c>
      <c r="E4" s="35">
        <v>82.472</v>
      </c>
      <c r="F4" s="339" t="s">
        <v>1796</v>
      </c>
      <c r="G4" s="12"/>
      <c r="H4" s="13"/>
      <c r="I4" s="14"/>
      <c r="J4" s="15"/>
      <c r="K4" s="4"/>
    </row>
    <row r="5" ht="14.25" customHeight="1">
      <c r="A5" s="7" t="s">
        <v>20</v>
      </c>
      <c r="B5" s="338" t="s">
        <v>1798</v>
      </c>
      <c r="C5" s="9" t="s">
        <v>16</v>
      </c>
      <c r="D5" s="352" t="s">
        <v>50</v>
      </c>
      <c r="E5" s="35">
        <v>75.152</v>
      </c>
      <c r="F5" s="339" t="s">
        <v>1757</v>
      </c>
      <c r="G5" s="12"/>
      <c r="H5" s="13"/>
      <c r="I5" s="14"/>
      <c r="J5" s="15"/>
      <c r="K5" s="4"/>
    </row>
    <row r="6" ht="14.25" customHeight="1">
      <c r="A6" s="7" t="s">
        <v>24</v>
      </c>
      <c r="B6" s="338" t="s">
        <v>1799</v>
      </c>
      <c r="C6" s="9" t="s">
        <v>20</v>
      </c>
      <c r="D6" s="352" t="s">
        <v>50</v>
      </c>
      <c r="E6" s="35">
        <v>53.68</v>
      </c>
      <c r="F6" s="339" t="s">
        <v>1790</v>
      </c>
      <c r="G6" s="12"/>
      <c r="H6" s="13"/>
      <c r="I6" s="14"/>
      <c r="J6" s="15"/>
      <c r="K6" s="5"/>
    </row>
    <row r="7" ht="14.25" customHeight="1">
      <c r="A7" s="7" t="s">
        <v>25</v>
      </c>
      <c r="B7" s="338"/>
      <c r="C7" s="9"/>
      <c r="D7" s="352"/>
      <c r="E7" s="35"/>
      <c r="F7" s="339"/>
      <c r="G7" s="12"/>
      <c r="H7" s="13"/>
      <c r="I7" s="14"/>
      <c r="J7" s="15"/>
      <c r="K7" s="5"/>
    </row>
    <row r="8" ht="14.25" customHeight="1">
      <c r="A8" s="7" t="s">
        <v>28</v>
      </c>
      <c r="B8" s="49"/>
      <c r="C8" s="9"/>
      <c r="D8" s="9"/>
      <c r="E8" s="10"/>
      <c r="F8" s="18"/>
      <c r="G8" s="12"/>
      <c r="H8" s="13"/>
      <c r="I8" s="14"/>
      <c r="J8" s="15"/>
      <c r="K8" s="5"/>
      <c r="P8" s="19"/>
    </row>
    <row r="9" ht="14.25" customHeight="1">
      <c r="A9" s="7" t="s">
        <v>32</v>
      </c>
      <c r="B9" s="49"/>
      <c r="C9" s="9"/>
      <c r="D9" s="9"/>
      <c r="E9" s="10"/>
      <c r="F9" s="18"/>
      <c r="G9" s="12"/>
      <c r="H9" s="13"/>
      <c r="I9" s="14"/>
      <c r="J9" s="15"/>
      <c r="K9" s="5"/>
      <c r="P9" s="19"/>
    </row>
    <row r="10" ht="14.25" customHeight="1">
      <c r="A10" s="7" t="s">
        <v>34</v>
      </c>
      <c r="B10" s="49"/>
      <c r="C10" s="9"/>
      <c r="D10" s="9"/>
      <c r="E10" s="10"/>
      <c r="F10" s="11"/>
      <c r="G10" s="12"/>
      <c r="H10" s="13"/>
      <c r="I10" s="14"/>
      <c r="J10" s="15"/>
      <c r="K10" s="5"/>
      <c r="N10" s="17"/>
      <c r="P10" s="19"/>
    </row>
    <row r="11" ht="14.25" customHeight="1">
      <c r="A11" s="7" t="s">
        <v>36</v>
      </c>
      <c r="B11" s="49"/>
      <c r="C11" s="9"/>
      <c r="D11" s="9"/>
      <c r="E11" s="9"/>
      <c r="F11" s="18"/>
      <c r="G11" s="12"/>
      <c r="H11" s="13"/>
      <c r="I11" s="14"/>
      <c r="J11" s="15"/>
      <c r="K11" s="5"/>
      <c r="N11" s="17"/>
      <c r="P11" s="19"/>
    </row>
    <row r="12" ht="14.25" customHeight="1">
      <c r="A12" s="7" t="s">
        <v>38</v>
      </c>
      <c r="B12" s="49"/>
      <c r="C12" s="9"/>
      <c r="D12" s="9"/>
      <c r="E12" s="10"/>
      <c r="F12" s="18"/>
      <c r="G12" s="12"/>
      <c r="H12" s="13"/>
      <c r="I12" s="14"/>
      <c r="J12" s="15"/>
      <c r="K12" s="5"/>
      <c r="N12" s="17"/>
      <c r="P12" s="19"/>
    </row>
    <row r="13" ht="14.25" customHeight="1">
      <c r="A13" s="7" t="s">
        <v>43</v>
      </c>
      <c r="B13" s="49"/>
      <c r="C13" s="9"/>
      <c r="D13" s="9"/>
      <c r="E13" s="10"/>
      <c r="F13" s="18"/>
      <c r="G13" s="12"/>
      <c r="H13" s="13"/>
      <c r="I13" s="14"/>
      <c r="J13" s="15"/>
      <c r="N13" s="17"/>
      <c r="P13" s="19"/>
    </row>
    <row r="14" ht="14.25" customHeight="1">
      <c r="A14" s="7" t="s">
        <v>46</v>
      </c>
      <c r="B14" s="49"/>
      <c r="C14" s="9"/>
      <c r="D14" s="9"/>
      <c r="E14" s="10"/>
      <c r="F14" s="18"/>
      <c r="G14" s="20"/>
      <c r="H14" s="13"/>
      <c r="I14" s="14"/>
      <c r="J14" s="15"/>
      <c r="N14" s="17"/>
      <c r="P14" s="19"/>
    </row>
    <row r="15" ht="14.25" customHeight="1">
      <c r="A15" s="7" t="s">
        <v>50</v>
      </c>
      <c r="B15" s="49"/>
      <c r="C15" s="9"/>
      <c r="D15" s="9"/>
      <c r="E15" s="9"/>
      <c r="F15" s="18"/>
      <c r="G15" s="12"/>
      <c r="H15" s="13"/>
      <c r="I15" s="14"/>
      <c r="J15" s="15"/>
      <c r="N15" s="17"/>
    </row>
    <row r="16" ht="14.25" customHeight="1">
      <c r="A16" s="7" t="s">
        <v>52</v>
      </c>
      <c r="B16" s="49"/>
      <c r="C16" s="9"/>
      <c r="D16" s="9"/>
      <c r="E16" s="10"/>
      <c r="F16" s="18"/>
      <c r="G16" s="12"/>
      <c r="H16" s="13"/>
      <c r="I16" s="14"/>
      <c r="J16" s="15"/>
      <c r="N16" s="17"/>
    </row>
    <row r="17" ht="14.25" customHeight="1">
      <c r="A17" s="7" t="s">
        <v>54</v>
      </c>
      <c r="B17" s="49"/>
      <c r="C17" s="9"/>
      <c r="D17" s="9"/>
      <c r="E17" s="10"/>
      <c r="F17" s="18"/>
      <c r="G17" s="20"/>
      <c r="H17" s="13"/>
      <c r="I17" s="14"/>
      <c r="J17" s="15"/>
      <c r="N17" s="17"/>
    </row>
    <row r="18" ht="14.25" customHeight="1">
      <c r="A18" s="7" t="s">
        <v>56</v>
      </c>
      <c r="B18" s="49"/>
      <c r="C18" s="9"/>
      <c r="D18" s="9"/>
      <c r="E18" s="10"/>
      <c r="F18" s="18"/>
      <c r="G18" s="20"/>
      <c r="H18" s="13"/>
      <c r="I18" s="14"/>
      <c r="J18" s="15"/>
      <c r="N18" s="17"/>
    </row>
    <row r="19" ht="14.25" customHeight="1">
      <c r="A19" s="7" t="s">
        <v>57</v>
      </c>
      <c r="B19" s="49"/>
      <c r="C19" s="9"/>
      <c r="D19" s="9"/>
      <c r="E19" s="9"/>
      <c r="F19" s="18"/>
      <c r="G19" s="12"/>
      <c r="H19" s="13"/>
      <c r="I19" s="14"/>
      <c r="J19" s="15"/>
      <c r="N19" s="17"/>
    </row>
    <row r="20" ht="14.25" customHeight="1">
      <c r="A20" s="7" t="s">
        <v>60</v>
      </c>
      <c r="B20" s="49"/>
      <c r="C20" s="9"/>
      <c r="D20" s="9"/>
      <c r="E20" s="10"/>
      <c r="F20" s="18"/>
      <c r="G20" s="12"/>
      <c r="H20" s="13"/>
      <c r="I20" s="14"/>
      <c r="J20" s="15"/>
      <c r="N20" s="17"/>
    </row>
    <row r="21" ht="14.25" customHeight="1">
      <c r="A21" s="7" t="s">
        <v>63</v>
      </c>
      <c r="B21" s="49"/>
      <c r="C21" s="9"/>
      <c r="D21" s="9"/>
      <c r="E21" s="9"/>
      <c r="F21" s="18"/>
      <c r="G21" s="12"/>
      <c r="H21" s="13"/>
      <c r="I21" s="14"/>
      <c r="J21" s="15"/>
      <c r="N21" s="17"/>
    </row>
    <row r="22" ht="14.25" customHeight="1">
      <c r="A22" s="7" t="s">
        <v>66</v>
      </c>
      <c r="B22" s="49"/>
      <c r="C22" s="9"/>
      <c r="D22" s="9"/>
      <c r="E22" s="10"/>
      <c r="F22" s="11"/>
      <c r="G22" s="12"/>
      <c r="H22" s="13"/>
      <c r="I22" s="14"/>
      <c r="J22" s="15"/>
      <c r="N22" s="17"/>
    </row>
    <row r="23" ht="14.25" customHeight="1">
      <c r="A23" s="7" t="s">
        <v>68</v>
      </c>
      <c r="B23" s="49"/>
      <c r="C23" s="9"/>
      <c r="D23" s="9"/>
      <c r="E23" s="10"/>
      <c r="F23" s="18"/>
      <c r="G23" s="20"/>
      <c r="H23" s="13"/>
      <c r="I23" s="14"/>
      <c r="J23" s="15"/>
      <c r="N23" s="17"/>
    </row>
    <row r="24" ht="14.25" customHeight="1">
      <c r="A24" s="7" t="s">
        <v>70</v>
      </c>
      <c r="B24" s="50"/>
      <c r="C24" s="23"/>
      <c r="D24" s="23"/>
      <c r="E24" s="24"/>
      <c r="F24" s="11"/>
      <c r="G24" s="12"/>
      <c r="H24" s="13"/>
      <c r="I24" s="14"/>
      <c r="J24" s="15"/>
      <c r="N24" s="17"/>
    </row>
    <row r="25" ht="14.25" customHeight="1">
      <c r="A25" s="7" t="s">
        <v>71</v>
      </c>
      <c r="B25" s="49"/>
      <c r="C25" s="9"/>
      <c r="D25" s="9"/>
      <c r="E25" s="10"/>
      <c r="F25" s="11"/>
      <c r="G25" s="12"/>
      <c r="H25" s="13"/>
      <c r="I25" s="14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11"/>
      <c r="G26" s="12"/>
      <c r="H26" s="13"/>
      <c r="I26" s="14"/>
      <c r="J26" s="15"/>
      <c r="N26" s="17"/>
    </row>
    <row r="27" ht="14.25" customHeight="1">
      <c r="A27" s="7" t="s">
        <v>76</v>
      </c>
      <c r="B27" s="50"/>
      <c r="C27" s="23"/>
      <c r="D27" s="23"/>
      <c r="E27" s="24"/>
      <c r="F27" s="11"/>
      <c r="G27" s="12"/>
      <c r="H27" s="13"/>
      <c r="I27" s="14"/>
      <c r="J27" s="15"/>
      <c r="N27" s="17"/>
    </row>
    <row r="28" ht="14.25" customHeight="1">
      <c r="A28" s="7" t="s">
        <v>76</v>
      </c>
      <c r="B28" s="293"/>
      <c r="C28" s="23"/>
      <c r="D28" s="23"/>
      <c r="E28" s="24"/>
      <c r="F28" s="147"/>
      <c r="G28" s="13"/>
      <c r="H28" s="13"/>
      <c r="I28" s="239"/>
      <c r="J28" s="15"/>
      <c r="N28" s="17"/>
    </row>
    <row r="29" ht="14.25" customHeight="1">
      <c r="A29" s="7" t="s">
        <v>76</v>
      </c>
      <c r="B29" s="293"/>
      <c r="C29" s="23"/>
      <c r="D29" s="23"/>
      <c r="E29" s="24"/>
      <c r="F29" s="147"/>
      <c r="G29" s="13"/>
      <c r="H29" s="13"/>
      <c r="I29" s="239"/>
      <c r="J29" s="15"/>
      <c r="N29" s="17"/>
    </row>
    <row r="30" ht="14.25" customHeight="1">
      <c r="A30" s="7" t="s">
        <v>76</v>
      </c>
      <c r="B30" s="293"/>
      <c r="C30" s="23"/>
      <c r="D30" s="23"/>
      <c r="E30" s="24"/>
      <c r="F30" s="147"/>
      <c r="G30" s="13"/>
      <c r="H30" s="13"/>
      <c r="I30" s="239"/>
      <c r="J30" s="15"/>
      <c r="N30" s="17"/>
    </row>
    <row r="31" ht="14.25" customHeight="1">
      <c r="A31" s="7" t="s">
        <v>76</v>
      </c>
      <c r="B31" s="293"/>
      <c r="C31" s="23"/>
      <c r="D31" s="23"/>
      <c r="E31" s="23"/>
      <c r="F31" s="147"/>
      <c r="G31" s="13"/>
      <c r="H31" s="13"/>
      <c r="I31" s="239"/>
      <c r="J31" s="15"/>
      <c r="N31" s="17"/>
    </row>
    <row r="32" ht="14.25" customHeight="1">
      <c r="A32" s="7" t="s">
        <v>76</v>
      </c>
      <c r="B32" s="293"/>
      <c r="C32" s="23"/>
      <c r="D32" s="23"/>
      <c r="E32" s="24"/>
      <c r="F32" s="147"/>
      <c r="G32" s="13"/>
      <c r="H32" s="13"/>
      <c r="I32" s="239"/>
      <c r="J32" s="15"/>
      <c r="N32" s="17"/>
    </row>
    <row r="33" ht="14.25" customHeight="1">
      <c r="A33" s="7" t="s">
        <v>76</v>
      </c>
      <c r="B33" s="293"/>
      <c r="C33" s="23"/>
      <c r="D33" s="23"/>
      <c r="E33" s="24"/>
      <c r="F33" s="147"/>
      <c r="G33" s="13"/>
      <c r="H33" s="13"/>
      <c r="I33" s="239"/>
      <c r="J33" s="15"/>
      <c r="N33" s="17"/>
    </row>
    <row r="34" ht="14.25" customHeight="1">
      <c r="A34" s="7" t="s">
        <v>76</v>
      </c>
      <c r="B34" s="293"/>
      <c r="C34" s="23"/>
      <c r="D34" s="23"/>
      <c r="E34" s="24"/>
      <c r="F34" s="147"/>
      <c r="G34" s="13"/>
      <c r="H34" s="13"/>
      <c r="I34" s="239"/>
      <c r="J34" s="15"/>
      <c r="N34" s="17"/>
    </row>
    <row r="35" ht="14.25" customHeight="1">
      <c r="A35" s="7" t="s">
        <v>76</v>
      </c>
      <c r="B35" s="293"/>
      <c r="C35" s="23"/>
      <c r="D35" s="23"/>
      <c r="E35" s="24"/>
      <c r="F35" s="147"/>
      <c r="G35" s="13"/>
      <c r="H35" s="13"/>
      <c r="I35" s="239"/>
      <c r="J35" s="15"/>
      <c r="N35" s="17"/>
    </row>
    <row r="36" ht="14.25" customHeight="1">
      <c r="E36" s="27">
        <f>SUM(E3:E35)</f>
        <v>316.59</v>
      </c>
      <c r="N36" s="17"/>
    </row>
    <row r="37" ht="14.25" customHeight="1">
      <c r="N37" s="17"/>
    </row>
    <row r="38" ht="14.25" customHeight="1">
      <c r="N38" s="17"/>
    </row>
    <row r="39" ht="14.25" customHeight="1">
      <c r="N39" s="17"/>
    </row>
    <row r="40" ht="14.25" customHeight="1">
      <c r="N40" s="17"/>
    </row>
    <row r="41" ht="14.25" customHeight="1">
      <c r="N41" s="17"/>
    </row>
    <row r="42" ht="14.25" customHeight="1">
      <c r="B42" s="28" t="s">
        <v>89</v>
      </c>
      <c r="D42" s="29">
        <v>3.0</v>
      </c>
      <c r="N42" s="17"/>
    </row>
    <row r="43" ht="14.25" customHeight="1">
      <c r="B43" s="28" t="s">
        <v>90</v>
      </c>
      <c r="D43" s="29">
        <v>1.0</v>
      </c>
      <c r="N43" s="17"/>
    </row>
    <row r="44" ht="14.25" customHeight="1">
      <c r="B44" s="28" t="s">
        <v>91</v>
      </c>
      <c r="D44" s="29">
        <v>7.5</v>
      </c>
      <c r="N44" s="17"/>
    </row>
    <row r="45" ht="14.25" customHeight="1">
      <c r="B45" s="28" t="s">
        <v>92</v>
      </c>
      <c r="D45" s="30">
        <f>+D44*D43*D42</f>
        <v>22.5</v>
      </c>
      <c r="N45" s="17"/>
    </row>
    <row r="46" ht="14.25" customHeight="1">
      <c r="B46" s="28" t="s">
        <v>93</v>
      </c>
      <c r="D46" s="30">
        <f>+D45*3600</f>
        <v>81000</v>
      </c>
      <c r="N46" s="17"/>
    </row>
    <row r="47" ht="14.25" customHeight="1">
      <c r="B47" s="28" t="s">
        <v>4</v>
      </c>
      <c r="D47" s="31">
        <f>E36</f>
        <v>316.59</v>
      </c>
      <c r="N47" s="17"/>
    </row>
    <row r="48" ht="14.25" customHeight="1">
      <c r="B48" s="28" t="s">
        <v>94</v>
      </c>
      <c r="D48" s="32">
        <f>+D46/D47</f>
        <v>255.8514167</v>
      </c>
      <c r="E48" s="28" t="s">
        <v>95</v>
      </c>
      <c r="F48" s="337">
        <f>D48*0.9</f>
        <v>230.266275</v>
      </c>
    </row>
    <row r="49" ht="14.25" customHeight="1">
      <c r="B49" s="28"/>
      <c r="D49" s="28"/>
    </row>
    <row r="50" ht="14.25" customHeight="1">
      <c r="B50" s="28" t="s">
        <v>96</v>
      </c>
      <c r="D50" s="28" t="s">
        <v>97</v>
      </c>
    </row>
    <row r="51" ht="14.25" customHeight="1">
      <c r="B51" s="28" t="s">
        <v>98</v>
      </c>
      <c r="D51" s="29">
        <v>105.9</v>
      </c>
    </row>
    <row r="52" ht="14.25" customHeight="1">
      <c r="B52" s="28" t="s">
        <v>99</v>
      </c>
      <c r="D52" s="29">
        <f>D51*D42</f>
        <v>317.7</v>
      </c>
    </row>
    <row r="53" ht="14.25" customHeight="1">
      <c r="B53" s="28" t="s">
        <v>95</v>
      </c>
      <c r="D53" s="33">
        <f>+D46/D52</f>
        <v>254.9575071</v>
      </c>
    </row>
    <row r="54" ht="14.25" customHeight="1">
      <c r="B54" s="28"/>
      <c r="D54" s="28"/>
    </row>
    <row r="55" ht="14.25" customHeight="1">
      <c r="B55" s="28" t="s">
        <v>100</v>
      </c>
      <c r="D55" s="33">
        <f>+D53*0.85</f>
        <v>216.713881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autoFilter ref="$A$2:$H$36"/>
  <printOptions/>
  <pageMargins bottom="0.75" footer="0.0" header="0.0" left="0.7" right="0.7" top="0.75"/>
  <pageSetup scale="70" orientation="landscape"/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338" t="s">
        <v>1800</v>
      </c>
      <c r="C3" s="9" t="s">
        <v>103</v>
      </c>
      <c r="D3" s="352" t="s">
        <v>1787</v>
      </c>
      <c r="E3" s="35">
        <v>123.586</v>
      </c>
      <c r="F3" s="353" t="s">
        <v>1801</v>
      </c>
      <c r="G3" s="327"/>
      <c r="H3" s="7"/>
      <c r="I3" s="325"/>
      <c r="J3" s="15"/>
      <c r="K3" s="4"/>
    </row>
    <row r="4" ht="14.25" customHeight="1">
      <c r="A4" s="7" t="s">
        <v>16</v>
      </c>
      <c r="B4" s="338" t="s">
        <v>1802</v>
      </c>
      <c r="C4" s="9" t="s">
        <v>10</v>
      </c>
      <c r="D4" s="352" t="s">
        <v>50</v>
      </c>
      <c r="E4" s="35">
        <v>61.61</v>
      </c>
      <c r="F4" s="353" t="s">
        <v>1803</v>
      </c>
      <c r="G4" s="327"/>
      <c r="H4" s="7"/>
      <c r="I4" s="325"/>
      <c r="J4" s="15"/>
      <c r="K4" s="4"/>
    </row>
    <row r="5" ht="14.25" customHeight="1">
      <c r="A5" s="7" t="s">
        <v>20</v>
      </c>
      <c r="B5" s="338" t="s">
        <v>1805</v>
      </c>
      <c r="C5" s="9" t="s">
        <v>16</v>
      </c>
      <c r="D5" s="352" t="s">
        <v>50</v>
      </c>
      <c r="E5" s="35">
        <v>24.522000000000002</v>
      </c>
      <c r="F5" s="353" t="s">
        <v>1806</v>
      </c>
      <c r="G5" s="327"/>
      <c r="H5" s="7"/>
      <c r="I5" s="325"/>
      <c r="J5" s="15"/>
      <c r="K5" s="4"/>
    </row>
    <row r="6" ht="14.25" customHeight="1">
      <c r="A6" s="7" t="s">
        <v>24</v>
      </c>
      <c r="B6" s="338" t="s">
        <v>1804</v>
      </c>
      <c r="C6" s="9" t="s">
        <v>20</v>
      </c>
      <c r="D6" s="352" t="s">
        <v>50</v>
      </c>
      <c r="E6" s="35">
        <v>110.89800000000001</v>
      </c>
      <c r="F6" s="353" t="s">
        <v>1807</v>
      </c>
      <c r="G6" s="327"/>
      <c r="H6" s="7"/>
      <c r="I6" s="325"/>
      <c r="J6" s="15"/>
      <c r="K6" s="5"/>
    </row>
    <row r="7" ht="14.25" customHeight="1">
      <c r="A7" s="7" t="s">
        <v>25</v>
      </c>
      <c r="B7" s="338" t="s">
        <v>1785</v>
      </c>
      <c r="C7" s="9" t="s">
        <v>24</v>
      </c>
      <c r="D7" s="352" t="s">
        <v>50</v>
      </c>
      <c r="E7" s="35">
        <v>30.256</v>
      </c>
      <c r="F7" s="353" t="s">
        <v>1803</v>
      </c>
      <c r="G7" s="327"/>
      <c r="H7" s="7"/>
      <c r="I7" s="325"/>
      <c r="J7" s="15"/>
      <c r="K7" s="5"/>
    </row>
    <row r="8" ht="14.25" customHeight="1">
      <c r="A8" s="7" t="s">
        <v>28</v>
      </c>
      <c r="B8" s="49"/>
      <c r="C8" s="9"/>
      <c r="D8" s="9"/>
      <c r="E8" s="10"/>
      <c r="F8" s="18"/>
      <c r="G8" s="327"/>
      <c r="H8" s="7"/>
      <c r="I8" s="325"/>
      <c r="J8" s="15"/>
      <c r="K8" s="5"/>
      <c r="P8" s="19"/>
    </row>
    <row r="9" ht="14.25" customHeight="1">
      <c r="A9" s="7" t="s">
        <v>32</v>
      </c>
      <c r="B9" s="49"/>
      <c r="C9" s="9"/>
      <c r="D9" s="9"/>
      <c r="E9" s="10"/>
      <c r="F9" s="18"/>
      <c r="G9" s="327"/>
      <c r="H9" s="7"/>
      <c r="I9" s="325"/>
      <c r="J9" s="15"/>
      <c r="K9" s="5"/>
      <c r="P9" s="19"/>
    </row>
    <row r="10" ht="14.25" customHeight="1">
      <c r="A10" s="7" t="s">
        <v>34</v>
      </c>
      <c r="B10" s="49"/>
      <c r="C10" s="9"/>
      <c r="D10" s="9"/>
      <c r="E10" s="10"/>
      <c r="F10" s="324"/>
      <c r="G10" s="327"/>
      <c r="H10" s="7"/>
      <c r="I10" s="325"/>
      <c r="J10" s="15"/>
      <c r="K10" s="5"/>
      <c r="P10" s="19"/>
    </row>
    <row r="11" ht="14.25" customHeight="1">
      <c r="A11" s="7" t="s">
        <v>36</v>
      </c>
      <c r="B11" s="49"/>
      <c r="C11" s="9"/>
      <c r="D11" s="9"/>
      <c r="E11" s="9"/>
      <c r="F11" s="18"/>
      <c r="G11" s="327"/>
      <c r="H11" s="7"/>
      <c r="I11" s="325"/>
      <c r="J11" s="15"/>
      <c r="K11" s="5"/>
      <c r="N11" s="17"/>
      <c r="P11" s="19"/>
    </row>
    <row r="12" ht="14.25" customHeight="1">
      <c r="A12" s="7" t="s">
        <v>38</v>
      </c>
      <c r="B12" s="49"/>
      <c r="C12" s="9"/>
      <c r="D12" s="9"/>
      <c r="E12" s="10"/>
      <c r="F12" s="18"/>
      <c r="G12" s="327"/>
      <c r="H12" s="7"/>
      <c r="I12" s="325"/>
      <c r="J12" s="15"/>
      <c r="K12" s="5"/>
      <c r="N12" s="17"/>
      <c r="P12" s="19"/>
    </row>
    <row r="13" ht="14.25" customHeight="1">
      <c r="A13" s="7" t="s">
        <v>43</v>
      </c>
      <c r="B13" s="49"/>
      <c r="C13" s="9"/>
      <c r="D13" s="9"/>
      <c r="E13" s="10"/>
      <c r="F13" s="18"/>
      <c r="G13" s="327"/>
      <c r="H13" s="7"/>
      <c r="I13" s="325"/>
      <c r="J13" s="15"/>
      <c r="N13" s="17"/>
      <c r="P13" s="19"/>
    </row>
    <row r="14" ht="14.25" customHeight="1">
      <c r="A14" s="7" t="s">
        <v>46</v>
      </c>
      <c r="B14" s="49"/>
      <c r="C14" s="9"/>
      <c r="D14" s="9"/>
      <c r="E14" s="10"/>
      <c r="F14" s="18"/>
      <c r="G14" s="329"/>
      <c r="H14" s="7"/>
      <c r="I14" s="325"/>
      <c r="J14" s="15"/>
      <c r="N14" s="17"/>
      <c r="P14" s="19"/>
    </row>
    <row r="15" ht="14.25" customHeight="1">
      <c r="A15" s="7" t="s">
        <v>50</v>
      </c>
      <c r="B15" s="49"/>
      <c r="C15" s="9"/>
      <c r="D15" s="9"/>
      <c r="E15" s="9"/>
      <c r="F15" s="18"/>
      <c r="G15" s="327"/>
      <c r="H15" s="7"/>
      <c r="I15" s="325"/>
      <c r="J15" s="15"/>
      <c r="N15" s="17"/>
    </row>
    <row r="16" ht="14.25" customHeight="1">
      <c r="A16" s="7" t="s">
        <v>52</v>
      </c>
      <c r="B16" s="49"/>
      <c r="C16" s="9"/>
      <c r="D16" s="9"/>
      <c r="E16" s="10"/>
      <c r="F16" s="18"/>
      <c r="G16" s="327"/>
      <c r="H16" s="7"/>
      <c r="I16" s="325"/>
      <c r="J16" s="15"/>
      <c r="N16" s="17"/>
    </row>
    <row r="17" ht="14.25" customHeight="1">
      <c r="A17" s="7" t="s">
        <v>54</v>
      </c>
      <c r="B17" s="49"/>
      <c r="C17" s="9"/>
      <c r="D17" s="9"/>
      <c r="E17" s="10"/>
      <c r="F17" s="18"/>
      <c r="G17" s="329"/>
      <c r="H17" s="7"/>
      <c r="I17" s="325"/>
      <c r="J17" s="15"/>
      <c r="N17" s="17"/>
    </row>
    <row r="18" ht="14.25" customHeight="1">
      <c r="A18" s="7" t="s">
        <v>56</v>
      </c>
      <c r="B18" s="49"/>
      <c r="C18" s="9"/>
      <c r="D18" s="9"/>
      <c r="E18" s="10"/>
      <c r="F18" s="18"/>
      <c r="G18" s="329"/>
      <c r="H18" s="7"/>
      <c r="I18" s="325"/>
      <c r="J18" s="15"/>
      <c r="N18" s="17"/>
    </row>
    <row r="19" ht="14.25" customHeight="1">
      <c r="A19" s="7" t="s">
        <v>57</v>
      </c>
      <c r="B19" s="49"/>
      <c r="C19" s="9"/>
      <c r="D19" s="9"/>
      <c r="E19" s="9"/>
      <c r="F19" s="18"/>
      <c r="G19" s="327"/>
      <c r="H19" s="7"/>
      <c r="I19" s="325"/>
      <c r="J19" s="15"/>
      <c r="N19" s="17"/>
    </row>
    <row r="20" ht="14.25" customHeight="1">
      <c r="A20" s="7" t="s">
        <v>60</v>
      </c>
      <c r="B20" s="49"/>
      <c r="C20" s="9"/>
      <c r="D20" s="9"/>
      <c r="E20" s="10"/>
      <c r="F20" s="18"/>
      <c r="G20" s="327"/>
      <c r="H20" s="7"/>
      <c r="I20" s="325"/>
      <c r="J20" s="15"/>
      <c r="N20" s="17"/>
    </row>
    <row r="21" ht="14.25" customHeight="1">
      <c r="A21" s="7" t="s">
        <v>63</v>
      </c>
      <c r="B21" s="49"/>
      <c r="C21" s="9"/>
      <c r="D21" s="9"/>
      <c r="E21" s="9"/>
      <c r="F21" s="18"/>
      <c r="G21" s="327"/>
      <c r="H21" s="7"/>
      <c r="I21" s="325"/>
      <c r="J21" s="15"/>
      <c r="N21" s="17"/>
    </row>
    <row r="22" ht="14.25" customHeight="1">
      <c r="A22" s="7" t="s">
        <v>66</v>
      </c>
      <c r="B22" s="49"/>
      <c r="C22" s="9"/>
      <c r="D22" s="9"/>
      <c r="E22" s="10"/>
      <c r="F22" s="324"/>
      <c r="G22" s="327"/>
      <c r="H22" s="7"/>
      <c r="I22" s="325"/>
      <c r="J22" s="15"/>
      <c r="N22" s="17"/>
    </row>
    <row r="23" ht="14.25" customHeight="1">
      <c r="A23" s="7" t="s">
        <v>68</v>
      </c>
      <c r="B23" s="49"/>
      <c r="C23" s="9"/>
      <c r="D23" s="9"/>
      <c r="E23" s="10"/>
      <c r="F23" s="18"/>
      <c r="G23" s="329"/>
      <c r="H23" s="7"/>
      <c r="I23" s="325"/>
      <c r="J23" s="15"/>
      <c r="N23" s="17"/>
    </row>
    <row r="24" ht="14.25" customHeight="1">
      <c r="A24" s="7" t="s">
        <v>70</v>
      </c>
      <c r="B24" s="49"/>
      <c r="C24" s="9"/>
      <c r="D24" s="9"/>
      <c r="E24" s="10"/>
      <c r="F24" s="324"/>
      <c r="G24" s="327"/>
      <c r="H24" s="7"/>
      <c r="I24" s="325"/>
      <c r="J24" s="15"/>
      <c r="N24" s="17"/>
    </row>
    <row r="25" ht="14.25" customHeight="1">
      <c r="A25" s="7" t="s">
        <v>71</v>
      </c>
      <c r="B25" s="49"/>
      <c r="C25" s="9"/>
      <c r="D25" s="9"/>
      <c r="E25" s="10"/>
      <c r="F25" s="324"/>
      <c r="G25" s="327"/>
      <c r="H25" s="7"/>
      <c r="I25" s="325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324"/>
      <c r="G26" s="327"/>
      <c r="H26" s="7"/>
      <c r="I26" s="325"/>
      <c r="J26" s="15"/>
      <c r="N26" s="17"/>
    </row>
    <row r="27" ht="14.25" customHeight="1">
      <c r="A27" s="7" t="s">
        <v>76</v>
      </c>
      <c r="B27" s="123"/>
      <c r="C27" s="9"/>
      <c r="D27" s="9"/>
      <c r="E27" s="10"/>
      <c r="F27" s="9"/>
      <c r="G27" s="7"/>
      <c r="H27" s="7"/>
      <c r="I27" s="106"/>
      <c r="J27" s="15"/>
      <c r="N27" s="17"/>
    </row>
    <row r="28" ht="14.25" customHeight="1">
      <c r="A28" s="7" t="s">
        <v>76</v>
      </c>
      <c r="B28" s="123"/>
      <c r="C28" s="9"/>
      <c r="D28" s="9"/>
      <c r="E28" s="10"/>
      <c r="F28" s="9"/>
      <c r="G28" s="7"/>
      <c r="H28" s="7"/>
      <c r="I28" s="106"/>
      <c r="J28" s="15"/>
      <c r="N28" s="17"/>
    </row>
    <row r="29" ht="14.25" customHeight="1">
      <c r="E29" s="27">
        <f>SUM(E3:E28)</f>
        <v>350.872</v>
      </c>
      <c r="N29" s="17"/>
    </row>
    <row r="30" ht="14.25" customHeight="1">
      <c r="N30" s="17"/>
    </row>
    <row r="31" ht="14.25" customHeight="1">
      <c r="N31" s="17"/>
    </row>
    <row r="32" ht="14.25" customHeight="1">
      <c r="N32" s="17"/>
    </row>
    <row r="33" ht="14.25" customHeight="1">
      <c r="N33" s="17"/>
    </row>
    <row r="34" ht="14.25" customHeight="1">
      <c r="N34" s="17"/>
    </row>
    <row r="35" ht="14.25" customHeight="1">
      <c r="B35" s="28" t="s">
        <v>89</v>
      </c>
      <c r="D35" s="29">
        <v>3.0</v>
      </c>
      <c r="N35" s="17"/>
    </row>
    <row r="36" ht="14.25" customHeight="1">
      <c r="B36" s="28" t="s">
        <v>90</v>
      </c>
      <c r="D36" s="29">
        <v>1.0</v>
      </c>
      <c r="N36" s="17"/>
    </row>
    <row r="37" ht="14.25" customHeight="1">
      <c r="B37" s="28" t="s">
        <v>91</v>
      </c>
      <c r="D37" s="29">
        <v>7.5</v>
      </c>
      <c r="N37" s="17"/>
    </row>
    <row r="38" ht="14.25" customHeight="1">
      <c r="B38" s="28" t="s">
        <v>92</v>
      </c>
      <c r="D38" s="30">
        <f>+D37*D36*D35</f>
        <v>22.5</v>
      </c>
      <c r="N38" s="17"/>
    </row>
    <row r="39" ht="14.25" customHeight="1">
      <c r="B39" s="28" t="s">
        <v>93</v>
      </c>
      <c r="D39" s="30">
        <f>+D38*3600</f>
        <v>81000</v>
      </c>
      <c r="N39" s="17"/>
    </row>
    <row r="40" ht="14.25" customHeight="1">
      <c r="B40" s="28" t="s">
        <v>4</v>
      </c>
      <c r="D40" s="31">
        <f>E29</f>
        <v>350.872</v>
      </c>
      <c r="N40" s="17"/>
    </row>
    <row r="41" ht="14.25" customHeight="1">
      <c r="B41" s="28" t="s">
        <v>94</v>
      </c>
      <c r="D41" s="32">
        <f>+D39/D40</f>
        <v>230.8534166</v>
      </c>
      <c r="E41" s="28" t="s">
        <v>95</v>
      </c>
      <c r="F41" s="337">
        <f>D41*0.9</f>
        <v>207.768075</v>
      </c>
    </row>
    <row r="42" ht="14.25" customHeight="1">
      <c r="B42" s="28"/>
      <c r="D42" s="28"/>
    </row>
    <row r="43" ht="14.25" customHeight="1">
      <c r="B43" s="28" t="s">
        <v>96</v>
      </c>
      <c r="D43" s="28" t="s">
        <v>97</v>
      </c>
    </row>
    <row r="44" ht="14.25" customHeight="1">
      <c r="B44" s="28" t="s">
        <v>98</v>
      </c>
      <c r="D44" s="29">
        <v>105.9</v>
      </c>
    </row>
    <row r="45" ht="14.25" customHeight="1">
      <c r="B45" s="28" t="s">
        <v>99</v>
      </c>
      <c r="D45" s="29">
        <f>D44*D35</f>
        <v>317.7</v>
      </c>
    </row>
    <row r="46" ht="14.25" customHeight="1">
      <c r="B46" s="28" t="s">
        <v>95</v>
      </c>
      <c r="D46" s="33">
        <f>+D39/D45</f>
        <v>254.9575071</v>
      </c>
    </row>
    <row r="47" ht="14.25" customHeight="1">
      <c r="B47" s="28"/>
      <c r="D47" s="28"/>
    </row>
    <row r="48" ht="14.25" customHeight="1">
      <c r="B48" s="28" t="s">
        <v>100</v>
      </c>
      <c r="D48" s="33">
        <f>+D46*0.85</f>
        <v>216.713881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autoFilter ref="$A$2:$H$29"/>
  <printOptions/>
  <pageMargins bottom="0.75" footer="0.0" header="0.0" left="0.7" right="0.7" top="0.75"/>
  <pageSetup scale="70" orientation="landscape"/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338" t="s">
        <v>1786</v>
      </c>
      <c r="C3" s="9" t="s">
        <v>103</v>
      </c>
      <c r="D3" s="352" t="s">
        <v>1787</v>
      </c>
      <c r="E3" s="35">
        <v>171.04399999999998</v>
      </c>
      <c r="F3" s="353" t="s">
        <v>1788</v>
      </c>
      <c r="G3" s="327"/>
      <c r="H3" s="7"/>
      <c r="I3" s="325"/>
      <c r="J3" s="15"/>
      <c r="K3" s="4"/>
    </row>
    <row r="4" ht="14.25" customHeight="1">
      <c r="A4" s="7" t="s">
        <v>16</v>
      </c>
      <c r="B4" s="338" t="s">
        <v>1789</v>
      </c>
      <c r="C4" s="9" t="s">
        <v>10</v>
      </c>
      <c r="D4" s="352" t="s">
        <v>50</v>
      </c>
      <c r="E4" s="35">
        <v>42.089999999999996</v>
      </c>
      <c r="F4" s="353" t="s">
        <v>1790</v>
      </c>
      <c r="G4" s="327"/>
      <c r="H4" s="7"/>
      <c r="I4" s="325"/>
      <c r="J4" s="15"/>
      <c r="K4" s="4"/>
    </row>
    <row r="5" ht="14.25" customHeight="1">
      <c r="A5" s="7" t="s">
        <v>20</v>
      </c>
      <c r="B5" s="338" t="s">
        <v>1792</v>
      </c>
      <c r="C5" s="9" t="s">
        <v>16</v>
      </c>
      <c r="D5" s="352" t="s">
        <v>1793</v>
      </c>
      <c r="E5" s="35">
        <v>16.714</v>
      </c>
      <c r="F5" s="353" t="s">
        <v>1794</v>
      </c>
      <c r="G5" s="327"/>
      <c r="H5" s="7"/>
      <c r="I5" s="325"/>
      <c r="J5" s="15"/>
      <c r="K5" s="4"/>
    </row>
    <row r="6" ht="14.25" customHeight="1">
      <c r="A6" s="7" t="s">
        <v>24</v>
      </c>
      <c r="B6" s="338" t="s">
        <v>1791</v>
      </c>
      <c r="C6" s="9" t="s">
        <v>20</v>
      </c>
      <c r="D6" s="352" t="s">
        <v>50</v>
      </c>
      <c r="E6" s="35">
        <v>16.714</v>
      </c>
      <c r="F6" s="353" t="s">
        <v>1794</v>
      </c>
      <c r="G6" s="327"/>
      <c r="H6" s="7"/>
      <c r="I6" s="325"/>
      <c r="J6" s="15"/>
      <c r="K6" s="5"/>
    </row>
    <row r="7" ht="14.25" customHeight="1">
      <c r="A7" s="7" t="s">
        <v>25</v>
      </c>
      <c r="B7" s="338" t="s">
        <v>1795</v>
      </c>
      <c r="C7" s="9" t="s">
        <v>24</v>
      </c>
      <c r="D7" s="352" t="s">
        <v>1793</v>
      </c>
      <c r="E7" s="35">
        <v>32.33</v>
      </c>
      <c r="F7" s="353" t="s">
        <v>1794</v>
      </c>
      <c r="G7" s="327"/>
      <c r="H7" s="7"/>
      <c r="I7" s="325"/>
      <c r="J7" s="15"/>
      <c r="K7" s="5"/>
    </row>
    <row r="8" ht="14.25" customHeight="1">
      <c r="A8" s="7" t="s">
        <v>28</v>
      </c>
      <c r="B8" s="338" t="s">
        <v>1785</v>
      </c>
      <c r="C8" s="9" t="s">
        <v>25</v>
      </c>
      <c r="D8" s="352" t="s">
        <v>50</v>
      </c>
      <c r="E8" s="35">
        <v>60.39</v>
      </c>
      <c r="F8" s="354" t="s">
        <v>1796</v>
      </c>
      <c r="G8" s="327"/>
      <c r="H8" s="7"/>
      <c r="I8" s="325"/>
      <c r="J8" s="15"/>
      <c r="K8" s="5"/>
      <c r="P8" s="19"/>
    </row>
    <row r="9" ht="14.25" customHeight="1">
      <c r="A9" s="7" t="s">
        <v>32</v>
      </c>
      <c r="B9" s="338"/>
      <c r="C9" s="9"/>
      <c r="D9" s="9"/>
      <c r="E9" s="10"/>
      <c r="F9" s="18"/>
      <c r="G9" s="327"/>
      <c r="H9" s="7"/>
      <c r="I9" s="325"/>
      <c r="J9" s="15"/>
      <c r="K9" s="5"/>
      <c r="P9" s="19"/>
    </row>
    <row r="10" ht="14.25" customHeight="1">
      <c r="A10" s="7" t="s">
        <v>34</v>
      </c>
      <c r="B10" s="49"/>
      <c r="C10" s="9"/>
      <c r="D10" s="9"/>
      <c r="E10" s="10"/>
      <c r="F10" s="324"/>
      <c r="G10" s="327"/>
      <c r="H10" s="7"/>
      <c r="I10" s="325"/>
      <c r="J10" s="15"/>
      <c r="K10" s="5"/>
      <c r="P10" s="19"/>
    </row>
    <row r="11" ht="14.25" customHeight="1">
      <c r="A11" s="7" t="s">
        <v>36</v>
      </c>
      <c r="B11" s="49"/>
      <c r="C11" s="9"/>
      <c r="D11" s="9"/>
      <c r="E11" s="9"/>
      <c r="F11" s="18"/>
      <c r="G11" s="327"/>
      <c r="H11" s="7"/>
      <c r="I11" s="325"/>
      <c r="J11" s="15"/>
      <c r="K11" s="5"/>
      <c r="P11" s="19"/>
    </row>
    <row r="12" ht="14.25" customHeight="1">
      <c r="A12" s="7" t="s">
        <v>38</v>
      </c>
      <c r="B12" s="49"/>
      <c r="C12" s="9"/>
      <c r="D12" s="9"/>
      <c r="E12" s="10"/>
      <c r="F12" s="18"/>
      <c r="G12" s="327"/>
      <c r="H12" s="7"/>
      <c r="I12" s="325"/>
      <c r="J12" s="15"/>
      <c r="K12" s="5"/>
      <c r="N12" s="17"/>
      <c r="P12" s="19"/>
    </row>
    <row r="13" ht="14.25" customHeight="1">
      <c r="A13" s="7" t="s">
        <v>43</v>
      </c>
      <c r="B13" s="49"/>
      <c r="C13" s="9"/>
      <c r="D13" s="9"/>
      <c r="E13" s="10"/>
      <c r="F13" s="18"/>
      <c r="G13" s="327"/>
      <c r="H13" s="7"/>
      <c r="I13" s="325"/>
      <c r="J13" s="15"/>
      <c r="N13" s="17"/>
      <c r="P13" s="19"/>
    </row>
    <row r="14" ht="14.25" customHeight="1">
      <c r="A14" s="7" t="s">
        <v>46</v>
      </c>
      <c r="B14" s="49"/>
      <c r="C14" s="9"/>
      <c r="D14" s="9"/>
      <c r="E14" s="10"/>
      <c r="F14" s="18"/>
      <c r="G14" s="329"/>
      <c r="H14" s="7"/>
      <c r="I14" s="325"/>
      <c r="J14" s="15"/>
      <c r="N14" s="17"/>
      <c r="P14" s="19"/>
    </row>
    <row r="15" ht="14.25" customHeight="1">
      <c r="A15" s="7" t="s">
        <v>50</v>
      </c>
      <c r="B15" s="49"/>
      <c r="C15" s="9"/>
      <c r="D15" s="9"/>
      <c r="E15" s="9"/>
      <c r="F15" s="18"/>
      <c r="G15" s="327"/>
      <c r="H15" s="7"/>
      <c r="I15" s="325"/>
      <c r="J15" s="15"/>
      <c r="N15" s="17"/>
    </row>
    <row r="16" ht="14.25" customHeight="1">
      <c r="A16" s="7" t="s">
        <v>52</v>
      </c>
      <c r="B16" s="49"/>
      <c r="C16" s="9"/>
      <c r="D16" s="9"/>
      <c r="E16" s="10"/>
      <c r="F16" s="18"/>
      <c r="G16" s="327"/>
      <c r="H16" s="7"/>
      <c r="I16" s="325"/>
      <c r="J16" s="15"/>
      <c r="N16" s="17"/>
    </row>
    <row r="17" ht="14.25" customHeight="1">
      <c r="A17" s="7" t="s">
        <v>54</v>
      </c>
      <c r="B17" s="49"/>
      <c r="C17" s="9"/>
      <c r="D17" s="9"/>
      <c r="E17" s="10"/>
      <c r="F17" s="18"/>
      <c r="G17" s="329"/>
      <c r="H17" s="7"/>
      <c r="I17" s="325"/>
      <c r="J17" s="15"/>
      <c r="N17" s="17"/>
    </row>
    <row r="18" ht="14.25" customHeight="1">
      <c r="A18" s="7" t="s">
        <v>56</v>
      </c>
      <c r="B18" s="49"/>
      <c r="C18" s="9"/>
      <c r="D18" s="9"/>
      <c r="E18" s="10"/>
      <c r="F18" s="18"/>
      <c r="G18" s="329"/>
      <c r="H18" s="7"/>
      <c r="I18" s="325"/>
      <c r="J18" s="15"/>
      <c r="N18" s="17"/>
    </row>
    <row r="19" ht="14.25" customHeight="1">
      <c r="A19" s="7" t="s">
        <v>57</v>
      </c>
      <c r="B19" s="49"/>
      <c r="C19" s="9"/>
      <c r="D19" s="9"/>
      <c r="E19" s="9"/>
      <c r="F19" s="18"/>
      <c r="G19" s="327"/>
      <c r="H19" s="7"/>
      <c r="I19" s="325"/>
      <c r="J19" s="15"/>
      <c r="N19" s="17"/>
    </row>
    <row r="20" ht="14.25" customHeight="1">
      <c r="A20" s="7" t="s">
        <v>60</v>
      </c>
      <c r="B20" s="49"/>
      <c r="C20" s="9"/>
      <c r="D20" s="9"/>
      <c r="E20" s="10"/>
      <c r="F20" s="18"/>
      <c r="G20" s="327"/>
      <c r="H20" s="7"/>
      <c r="I20" s="325"/>
      <c r="J20" s="15"/>
      <c r="N20" s="17"/>
    </row>
    <row r="21" ht="14.25" customHeight="1">
      <c r="A21" s="7" t="s">
        <v>63</v>
      </c>
      <c r="B21" s="49"/>
      <c r="C21" s="9"/>
      <c r="D21" s="9"/>
      <c r="E21" s="9"/>
      <c r="F21" s="18"/>
      <c r="G21" s="327"/>
      <c r="H21" s="7"/>
      <c r="I21" s="325"/>
      <c r="J21" s="15"/>
      <c r="N21" s="17"/>
    </row>
    <row r="22" ht="14.25" customHeight="1">
      <c r="A22" s="7" t="s">
        <v>66</v>
      </c>
      <c r="B22" s="49"/>
      <c r="C22" s="9"/>
      <c r="D22" s="9"/>
      <c r="E22" s="10"/>
      <c r="F22" s="324"/>
      <c r="G22" s="327"/>
      <c r="H22" s="7"/>
      <c r="I22" s="325"/>
      <c r="J22" s="15"/>
      <c r="N22" s="17"/>
    </row>
    <row r="23" ht="14.25" customHeight="1">
      <c r="A23" s="7" t="s">
        <v>68</v>
      </c>
      <c r="B23" s="49"/>
      <c r="C23" s="9"/>
      <c r="D23" s="9"/>
      <c r="E23" s="10"/>
      <c r="F23" s="18"/>
      <c r="G23" s="329"/>
      <c r="H23" s="7"/>
      <c r="I23" s="325"/>
      <c r="J23" s="15"/>
      <c r="N23" s="17"/>
    </row>
    <row r="24" ht="14.25" customHeight="1">
      <c r="A24" s="7" t="s">
        <v>70</v>
      </c>
      <c r="B24" s="49"/>
      <c r="C24" s="9"/>
      <c r="D24" s="9"/>
      <c r="E24" s="10"/>
      <c r="F24" s="324"/>
      <c r="G24" s="327"/>
      <c r="H24" s="7"/>
      <c r="I24" s="325"/>
      <c r="J24" s="15"/>
      <c r="N24" s="17"/>
    </row>
    <row r="25" ht="14.25" customHeight="1">
      <c r="A25" s="7" t="s">
        <v>71</v>
      </c>
      <c r="B25" s="49"/>
      <c r="C25" s="9"/>
      <c r="D25" s="9"/>
      <c r="E25" s="10"/>
      <c r="F25" s="324"/>
      <c r="G25" s="327"/>
      <c r="H25" s="7"/>
      <c r="I25" s="325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324"/>
      <c r="G26" s="327"/>
      <c r="H26" s="7"/>
      <c r="I26" s="325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324"/>
      <c r="G27" s="327"/>
      <c r="H27" s="7"/>
      <c r="I27" s="325"/>
      <c r="J27" s="15"/>
      <c r="N27" s="17"/>
    </row>
    <row r="28" ht="14.25" customHeight="1">
      <c r="A28" s="7" t="s">
        <v>76</v>
      </c>
      <c r="B28" s="123"/>
      <c r="C28" s="9"/>
      <c r="D28" s="9"/>
      <c r="E28" s="10"/>
      <c r="F28" s="9"/>
      <c r="G28" s="7"/>
      <c r="H28" s="7"/>
      <c r="I28" s="106"/>
      <c r="J28" s="15"/>
      <c r="N28" s="17"/>
    </row>
    <row r="29" ht="14.25" customHeight="1">
      <c r="A29" s="7" t="s">
        <v>76</v>
      </c>
      <c r="B29" s="123"/>
      <c r="C29" s="9"/>
      <c r="D29" s="9"/>
      <c r="E29" s="10"/>
      <c r="F29" s="9"/>
      <c r="G29" s="7"/>
      <c r="H29" s="7"/>
      <c r="I29" s="106"/>
      <c r="J29" s="15"/>
      <c r="N29" s="17"/>
    </row>
    <row r="30" ht="14.25" customHeight="1">
      <c r="A30" s="7" t="s">
        <v>76</v>
      </c>
      <c r="B30" s="123"/>
      <c r="C30" s="9"/>
      <c r="D30" s="9"/>
      <c r="E30" s="10"/>
      <c r="F30" s="9"/>
      <c r="G30" s="7"/>
      <c r="H30" s="7"/>
      <c r="I30" s="106"/>
      <c r="J30" s="15"/>
      <c r="N30" s="17"/>
    </row>
    <row r="31" ht="14.25" customHeight="1">
      <c r="A31" s="7" t="s">
        <v>76</v>
      </c>
      <c r="B31" s="123"/>
      <c r="C31" s="9"/>
      <c r="D31" s="9"/>
      <c r="E31" s="9"/>
      <c r="F31" s="9"/>
      <c r="G31" s="7"/>
      <c r="H31" s="7"/>
      <c r="I31" s="106"/>
      <c r="J31" s="15"/>
      <c r="N31" s="17"/>
    </row>
    <row r="32" ht="14.25" customHeight="1">
      <c r="A32" s="7" t="s">
        <v>76</v>
      </c>
      <c r="B32" s="123"/>
      <c r="C32" s="9"/>
      <c r="D32" s="9"/>
      <c r="E32" s="10"/>
      <c r="F32" s="9"/>
      <c r="G32" s="7"/>
      <c r="H32" s="7"/>
      <c r="I32" s="106"/>
      <c r="J32" s="15"/>
      <c r="N32" s="17"/>
    </row>
    <row r="33" ht="14.25" customHeight="1">
      <c r="A33" s="7" t="s">
        <v>76</v>
      </c>
      <c r="B33" s="123"/>
      <c r="C33" s="9"/>
      <c r="D33" s="9"/>
      <c r="E33" s="10"/>
      <c r="F33" s="9"/>
      <c r="G33" s="7"/>
      <c r="H33" s="7"/>
      <c r="I33" s="106"/>
      <c r="J33" s="15"/>
      <c r="N33" s="17"/>
    </row>
    <row r="34" ht="14.25" customHeight="1">
      <c r="A34" s="7" t="s">
        <v>76</v>
      </c>
      <c r="B34" s="123"/>
      <c r="C34" s="9"/>
      <c r="D34" s="9"/>
      <c r="E34" s="10"/>
      <c r="F34" s="9"/>
      <c r="G34" s="7"/>
      <c r="H34" s="7"/>
      <c r="I34" s="106"/>
      <c r="J34" s="15"/>
      <c r="N34" s="17"/>
    </row>
    <row r="35" ht="14.25" customHeight="1">
      <c r="A35" s="7" t="s">
        <v>76</v>
      </c>
      <c r="B35" s="123"/>
      <c r="C35" s="9"/>
      <c r="D35" s="9"/>
      <c r="E35" s="10"/>
      <c r="F35" s="9"/>
      <c r="G35" s="7"/>
      <c r="H35" s="7"/>
      <c r="I35" s="106"/>
      <c r="J35" s="15"/>
      <c r="N35" s="17"/>
    </row>
    <row r="36" ht="14.25" customHeight="1">
      <c r="E36" s="27">
        <f>SUM(E3:E35)</f>
        <v>339.282</v>
      </c>
      <c r="N36" s="17"/>
    </row>
    <row r="37" ht="14.25" customHeight="1">
      <c r="N37" s="17"/>
    </row>
    <row r="38" ht="14.25" customHeight="1">
      <c r="N38" s="17"/>
    </row>
    <row r="39" ht="14.25" customHeight="1">
      <c r="N39" s="17"/>
    </row>
    <row r="40" ht="14.25" customHeight="1">
      <c r="N40" s="17"/>
    </row>
    <row r="41" ht="14.25" customHeight="1">
      <c r="N41" s="17"/>
    </row>
    <row r="42" ht="14.25" customHeight="1">
      <c r="B42" s="28" t="s">
        <v>89</v>
      </c>
      <c r="D42" s="29">
        <v>4.0</v>
      </c>
      <c r="N42" s="17"/>
    </row>
    <row r="43" ht="14.25" customHeight="1">
      <c r="B43" s="28" t="s">
        <v>90</v>
      </c>
      <c r="D43" s="29">
        <v>1.0</v>
      </c>
      <c r="N43" s="17"/>
    </row>
    <row r="44" ht="14.25" customHeight="1">
      <c r="B44" s="28" t="s">
        <v>91</v>
      </c>
      <c r="D44" s="29">
        <v>7.5</v>
      </c>
      <c r="N44" s="17"/>
    </row>
    <row r="45" ht="14.25" customHeight="1">
      <c r="B45" s="28" t="s">
        <v>92</v>
      </c>
      <c r="D45" s="30">
        <f>+D44*D43*D42</f>
        <v>30</v>
      </c>
      <c r="N45" s="17"/>
    </row>
    <row r="46" ht="14.25" customHeight="1">
      <c r="B46" s="28" t="s">
        <v>93</v>
      </c>
      <c r="D46" s="30">
        <f>+D45*3600</f>
        <v>108000</v>
      </c>
      <c r="N46" s="17"/>
    </row>
    <row r="47" ht="14.25" customHeight="1">
      <c r="B47" s="28" t="s">
        <v>4</v>
      </c>
      <c r="D47" s="31">
        <f>E36</f>
        <v>339.282</v>
      </c>
      <c r="N47" s="17"/>
    </row>
    <row r="48" ht="14.25" customHeight="1">
      <c r="B48" s="28" t="s">
        <v>94</v>
      </c>
      <c r="D48" s="32">
        <f>+D46/D47</f>
        <v>318.3192742</v>
      </c>
      <c r="E48" s="28" t="s">
        <v>95</v>
      </c>
      <c r="F48" s="337">
        <f>D48*0.9</f>
        <v>286.4873468</v>
      </c>
    </row>
    <row r="49" ht="14.25" customHeight="1">
      <c r="B49" s="28"/>
      <c r="D49" s="28"/>
    </row>
    <row r="50" ht="14.25" customHeight="1">
      <c r="B50" s="28" t="s">
        <v>96</v>
      </c>
      <c r="D50" s="28" t="s">
        <v>97</v>
      </c>
    </row>
    <row r="51" ht="14.25" customHeight="1">
      <c r="B51" s="28" t="s">
        <v>98</v>
      </c>
      <c r="D51" s="29">
        <v>105.9</v>
      </c>
    </row>
    <row r="52" ht="14.25" customHeight="1">
      <c r="B52" s="28" t="s">
        <v>99</v>
      </c>
      <c r="D52" s="29">
        <f>D51*D42</f>
        <v>423.6</v>
      </c>
    </row>
    <row r="53" ht="14.25" customHeight="1">
      <c r="B53" s="28" t="s">
        <v>95</v>
      </c>
      <c r="D53" s="33">
        <f>+D46/D52</f>
        <v>254.9575071</v>
      </c>
    </row>
    <row r="54" ht="14.25" customHeight="1">
      <c r="B54" s="28"/>
      <c r="D54" s="28"/>
    </row>
    <row r="55" ht="14.25" customHeight="1">
      <c r="B55" s="28" t="s">
        <v>100</v>
      </c>
      <c r="D55" s="33">
        <f>+D53*0.85</f>
        <v>216.713881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autoFilter ref="$A$2:$H$36"/>
  <printOptions/>
  <pageMargins bottom="0.75" footer="0.0" header="0.0" left="0.7" right="0.7" top="0.75"/>
  <pageSetup scale="70" orientation="landscape"/>
  <drawing r:id="rId2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338" t="s">
        <v>1797</v>
      </c>
      <c r="C3" s="9" t="s">
        <v>103</v>
      </c>
      <c r="D3" s="352" t="s">
        <v>1787</v>
      </c>
      <c r="E3" s="35">
        <v>103.944</v>
      </c>
      <c r="F3" s="353" t="s">
        <v>1801</v>
      </c>
      <c r="G3" s="327"/>
      <c r="H3" s="7"/>
      <c r="I3" s="325"/>
      <c r="J3" s="15"/>
      <c r="K3" s="4"/>
    </row>
    <row r="4" ht="14.25" customHeight="1">
      <c r="A4" s="7" t="s">
        <v>16</v>
      </c>
      <c r="B4" s="338" t="s">
        <v>1808</v>
      </c>
      <c r="C4" s="9" t="s">
        <v>10</v>
      </c>
      <c r="D4" s="352" t="s">
        <v>50</v>
      </c>
      <c r="E4" s="35">
        <v>49.166</v>
      </c>
      <c r="F4" s="353" t="s">
        <v>1803</v>
      </c>
      <c r="G4" s="327"/>
      <c r="H4" s="7"/>
      <c r="I4" s="325"/>
      <c r="J4" s="15"/>
      <c r="K4" s="4"/>
    </row>
    <row r="5" ht="14.25" customHeight="1">
      <c r="A5" s="7" t="s">
        <v>20</v>
      </c>
      <c r="B5" s="338" t="s">
        <v>1789</v>
      </c>
      <c r="C5" s="9" t="s">
        <v>16</v>
      </c>
      <c r="D5" s="352" t="s">
        <v>50</v>
      </c>
      <c r="E5" s="35">
        <v>118.34</v>
      </c>
      <c r="F5" s="353" t="s">
        <v>1757</v>
      </c>
      <c r="G5" s="327"/>
      <c r="H5" s="7"/>
      <c r="I5" s="325"/>
      <c r="J5" s="15"/>
      <c r="K5" s="4"/>
    </row>
    <row r="6" ht="14.25" customHeight="1">
      <c r="A6" s="7" t="s">
        <v>24</v>
      </c>
      <c r="B6" s="338" t="s">
        <v>1785</v>
      </c>
      <c r="C6" s="9" t="s">
        <v>20</v>
      </c>
      <c r="D6" s="352" t="s">
        <v>50</v>
      </c>
      <c r="E6" s="35">
        <v>56.12</v>
      </c>
      <c r="F6" s="353" t="s">
        <v>1757</v>
      </c>
      <c r="G6" s="327"/>
      <c r="H6" s="7"/>
      <c r="I6" s="325"/>
      <c r="J6" s="15"/>
      <c r="K6" s="5"/>
    </row>
    <row r="7" ht="14.25" customHeight="1">
      <c r="A7" s="7" t="s">
        <v>25</v>
      </c>
      <c r="B7" s="338"/>
      <c r="C7" s="9"/>
      <c r="D7" s="352"/>
      <c r="E7" s="35"/>
      <c r="F7" s="353"/>
      <c r="G7" s="327"/>
      <c r="H7" s="7"/>
      <c r="I7" s="325"/>
      <c r="J7" s="15"/>
      <c r="K7" s="5"/>
    </row>
    <row r="8" ht="14.25" customHeight="1">
      <c r="A8" s="7" t="s">
        <v>28</v>
      </c>
      <c r="B8" s="338"/>
      <c r="C8" s="9"/>
      <c r="D8" s="352"/>
      <c r="E8" s="35"/>
      <c r="F8" s="354"/>
      <c r="G8" s="327"/>
      <c r="H8" s="7"/>
      <c r="I8" s="325"/>
      <c r="J8" s="15"/>
      <c r="K8" s="5"/>
      <c r="P8" s="19"/>
    </row>
    <row r="9" ht="14.25" customHeight="1">
      <c r="A9" s="7" t="s">
        <v>32</v>
      </c>
      <c r="B9" s="338"/>
      <c r="C9" s="9"/>
      <c r="D9" s="9"/>
      <c r="E9" s="10"/>
      <c r="F9" s="18"/>
      <c r="G9" s="327"/>
      <c r="H9" s="7"/>
      <c r="I9" s="325"/>
      <c r="J9" s="15"/>
      <c r="K9" s="5"/>
      <c r="P9" s="19"/>
    </row>
    <row r="10" ht="14.25" customHeight="1">
      <c r="A10" s="7" t="s">
        <v>34</v>
      </c>
      <c r="B10" s="49"/>
      <c r="C10" s="9"/>
      <c r="D10" s="9"/>
      <c r="E10" s="10"/>
      <c r="F10" s="324"/>
      <c r="G10" s="327"/>
      <c r="H10" s="7"/>
      <c r="I10" s="325"/>
      <c r="J10" s="15"/>
      <c r="K10" s="5"/>
      <c r="N10" s="17"/>
      <c r="P10" s="19"/>
    </row>
    <row r="11" ht="14.25" customHeight="1">
      <c r="A11" s="7" t="s">
        <v>36</v>
      </c>
      <c r="B11" s="49"/>
      <c r="C11" s="9"/>
      <c r="D11" s="9"/>
      <c r="E11" s="9"/>
      <c r="F11" s="18"/>
      <c r="G11" s="327"/>
      <c r="H11" s="7"/>
      <c r="I11" s="325"/>
      <c r="J11" s="15"/>
      <c r="K11" s="5"/>
      <c r="N11" s="17"/>
      <c r="P11" s="19"/>
    </row>
    <row r="12" ht="14.25" customHeight="1">
      <c r="A12" s="7" t="s">
        <v>38</v>
      </c>
      <c r="B12" s="49"/>
      <c r="C12" s="9"/>
      <c r="D12" s="9"/>
      <c r="E12" s="10"/>
      <c r="F12" s="18"/>
      <c r="G12" s="327"/>
      <c r="H12" s="7"/>
      <c r="I12" s="325"/>
      <c r="J12" s="15"/>
      <c r="K12" s="5"/>
      <c r="N12" s="17"/>
      <c r="P12" s="19"/>
    </row>
    <row r="13" ht="14.25" customHeight="1">
      <c r="A13" s="7" t="s">
        <v>43</v>
      </c>
      <c r="B13" s="49"/>
      <c r="C13" s="9"/>
      <c r="D13" s="9"/>
      <c r="E13" s="10"/>
      <c r="F13" s="18"/>
      <c r="G13" s="327"/>
      <c r="H13" s="7"/>
      <c r="I13" s="325"/>
      <c r="J13" s="15"/>
      <c r="N13" s="17"/>
      <c r="P13" s="19"/>
    </row>
    <row r="14" ht="14.25" customHeight="1">
      <c r="A14" s="7" t="s">
        <v>46</v>
      </c>
      <c r="B14" s="49"/>
      <c r="C14" s="9"/>
      <c r="D14" s="9"/>
      <c r="E14" s="10"/>
      <c r="F14" s="18"/>
      <c r="G14" s="329"/>
      <c r="H14" s="7"/>
      <c r="I14" s="325"/>
      <c r="J14" s="15"/>
      <c r="N14" s="17"/>
      <c r="P14" s="19"/>
    </row>
    <row r="15" ht="14.25" customHeight="1">
      <c r="A15" s="7" t="s">
        <v>50</v>
      </c>
      <c r="B15" s="49"/>
      <c r="C15" s="9"/>
      <c r="D15" s="9"/>
      <c r="E15" s="9"/>
      <c r="F15" s="18"/>
      <c r="G15" s="327"/>
      <c r="H15" s="7"/>
      <c r="I15" s="325"/>
      <c r="J15" s="15"/>
      <c r="N15" s="17"/>
    </row>
    <row r="16" ht="14.25" customHeight="1">
      <c r="A16" s="7" t="s">
        <v>52</v>
      </c>
      <c r="B16" s="49"/>
      <c r="C16" s="9"/>
      <c r="D16" s="9"/>
      <c r="E16" s="10"/>
      <c r="F16" s="18"/>
      <c r="G16" s="327"/>
      <c r="H16" s="7"/>
      <c r="I16" s="325"/>
      <c r="J16" s="15"/>
      <c r="N16" s="17"/>
    </row>
    <row r="17" ht="14.25" customHeight="1">
      <c r="A17" s="7" t="s">
        <v>54</v>
      </c>
      <c r="B17" s="49"/>
      <c r="C17" s="9"/>
      <c r="D17" s="9"/>
      <c r="E17" s="10"/>
      <c r="F17" s="18"/>
      <c r="G17" s="329"/>
      <c r="H17" s="7"/>
      <c r="I17" s="325"/>
      <c r="J17" s="15"/>
      <c r="N17" s="17"/>
    </row>
    <row r="18" ht="14.25" customHeight="1">
      <c r="A18" s="7" t="s">
        <v>56</v>
      </c>
      <c r="B18" s="49"/>
      <c r="C18" s="9"/>
      <c r="D18" s="9"/>
      <c r="E18" s="10"/>
      <c r="F18" s="18"/>
      <c r="G18" s="329"/>
      <c r="H18" s="7"/>
      <c r="I18" s="325"/>
      <c r="J18" s="15"/>
      <c r="N18" s="17"/>
    </row>
    <row r="19" ht="14.25" customHeight="1">
      <c r="A19" s="7" t="s">
        <v>57</v>
      </c>
      <c r="B19" s="49"/>
      <c r="C19" s="9"/>
      <c r="D19" s="9"/>
      <c r="E19" s="9"/>
      <c r="F19" s="18"/>
      <c r="G19" s="327"/>
      <c r="H19" s="7"/>
      <c r="I19" s="325"/>
      <c r="J19" s="15"/>
      <c r="N19" s="17"/>
    </row>
    <row r="20" ht="14.25" customHeight="1">
      <c r="A20" s="7" t="s">
        <v>60</v>
      </c>
      <c r="B20" s="49"/>
      <c r="C20" s="9"/>
      <c r="D20" s="9"/>
      <c r="E20" s="10"/>
      <c r="F20" s="18"/>
      <c r="G20" s="327"/>
      <c r="H20" s="7"/>
      <c r="I20" s="325"/>
      <c r="J20" s="15"/>
      <c r="N20" s="17"/>
    </row>
    <row r="21" ht="14.25" customHeight="1">
      <c r="A21" s="7" t="s">
        <v>63</v>
      </c>
      <c r="B21" s="49"/>
      <c r="C21" s="9"/>
      <c r="D21" s="9"/>
      <c r="E21" s="9"/>
      <c r="F21" s="18"/>
      <c r="G21" s="327"/>
      <c r="H21" s="7"/>
      <c r="I21" s="325"/>
      <c r="J21" s="15"/>
      <c r="N21" s="17"/>
    </row>
    <row r="22" ht="14.25" customHeight="1">
      <c r="A22" s="7" t="s">
        <v>66</v>
      </c>
      <c r="B22" s="49"/>
      <c r="C22" s="9"/>
      <c r="D22" s="9"/>
      <c r="E22" s="10"/>
      <c r="F22" s="324"/>
      <c r="G22" s="327"/>
      <c r="H22" s="7"/>
      <c r="I22" s="325"/>
      <c r="J22" s="15"/>
      <c r="N22" s="17"/>
    </row>
    <row r="23" ht="14.25" customHeight="1">
      <c r="A23" s="7" t="s">
        <v>68</v>
      </c>
      <c r="B23" s="49"/>
      <c r="C23" s="9"/>
      <c r="D23" s="9"/>
      <c r="E23" s="10"/>
      <c r="F23" s="18"/>
      <c r="G23" s="329"/>
      <c r="H23" s="7"/>
      <c r="I23" s="325"/>
      <c r="J23" s="15"/>
      <c r="N23" s="17"/>
    </row>
    <row r="24" ht="14.25" customHeight="1">
      <c r="A24" s="7" t="s">
        <v>70</v>
      </c>
      <c r="B24" s="49"/>
      <c r="C24" s="9"/>
      <c r="D24" s="9"/>
      <c r="E24" s="10"/>
      <c r="F24" s="324"/>
      <c r="G24" s="327"/>
      <c r="H24" s="7"/>
      <c r="I24" s="325"/>
      <c r="J24" s="15"/>
      <c r="N24" s="17"/>
    </row>
    <row r="25" ht="14.25" customHeight="1">
      <c r="A25" s="7" t="s">
        <v>71</v>
      </c>
      <c r="B25" s="49"/>
      <c r="C25" s="9"/>
      <c r="D25" s="9"/>
      <c r="E25" s="10"/>
      <c r="F25" s="324"/>
      <c r="G25" s="327"/>
      <c r="H25" s="7"/>
      <c r="I25" s="325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324"/>
      <c r="G26" s="327"/>
      <c r="H26" s="7"/>
      <c r="I26" s="325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324"/>
      <c r="G27" s="327"/>
      <c r="H27" s="7"/>
      <c r="I27" s="325"/>
      <c r="J27" s="15"/>
      <c r="N27" s="17"/>
    </row>
    <row r="28" ht="14.25" customHeight="1">
      <c r="A28" s="7" t="s">
        <v>76</v>
      </c>
      <c r="B28" s="123"/>
      <c r="C28" s="9"/>
      <c r="D28" s="9"/>
      <c r="E28" s="10"/>
      <c r="F28" s="9"/>
      <c r="G28" s="7"/>
      <c r="H28" s="7"/>
      <c r="I28" s="106"/>
      <c r="J28" s="15"/>
      <c r="N28" s="17"/>
    </row>
    <row r="29" ht="14.25" customHeight="1">
      <c r="A29" s="7" t="s">
        <v>76</v>
      </c>
      <c r="B29" s="123"/>
      <c r="C29" s="9"/>
      <c r="D29" s="9"/>
      <c r="E29" s="10"/>
      <c r="F29" s="9"/>
      <c r="G29" s="7"/>
      <c r="H29" s="7"/>
      <c r="I29" s="106"/>
      <c r="J29" s="15"/>
      <c r="N29" s="17"/>
    </row>
    <row r="30" ht="14.25" customHeight="1">
      <c r="A30" s="7" t="s">
        <v>76</v>
      </c>
      <c r="B30" s="123"/>
      <c r="C30" s="9"/>
      <c r="D30" s="9"/>
      <c r="E30" s="10"/>
      <c r="F30" s="9"/>
      <c r="G30" s="7"/>
      <c r="H30" s="7"/>
      <c r="I30" s="106"/>
      <c r="J30" s="15"/>
      <c r="N30" s="17"/>
    </row>
    <row r="31" ht="14.25" customHeight="1">
      <c r="A31" s="7" t="s">
        <v>76</v>
      </c>
      <c r="B31" s="123"/>
      <c r="C31" s="9"/>
      <c r="D31" s="9"/>
      <c r="E31" s="9"/>
      <c r="F31" s="9"/>
      <c r="G31" s="7"/>
      <c r="H31" s="7"/>
      <c r="I31" s="106"/>
      <c r="J31" s="15"/>
      <c r="N31" s="17"/>
    </row>
    <row r="32" ht="14.25" customHeight="1">
      <c r="A32" s="7" t="s">
        <v>76</v>
      </c>
      <c r="B32" s="123"/>
      <c r="C32" s="9"/>
      <c r="D32" s="9"/>
      <c r="E32" s="10"/>
      <c r="F32" s="9"/>
      <c r="G32" s="7"/>
      <c r="H32" s="7"/>
      <c r="I32" s="106"/>
      <c r="J32" s="15"/>
      <c r="N32" s="17"/>
    </row>
    <row r="33" ht="14.25" customHeight="1">
      <c r="A33" s="7" t="s">
        <v>76</v>
      </c>
      <c r="B33" s="123"/>
      <c r="C33" s="9"/>
      <c r="D33" s="9"/>
      <c r="E33" s="10"/>
      <c r="F33" s="9"/>
      <c r="G33" s="7"/>
      <c r="H33" s="7"/>
      <c r="I33" s="106"/>
      <c r="J33" s="15"/>
      <c r="N33" s="17"/>
    </row>
    <row r="34" ht="14.25" customHeight="1">
      <c r="A34" s="7" t="s">
        <v>76</v>
      </c>
      <c r="B34" s="123"/>
      <c r="C34" s="9"/>
      <c r="D34" s="9"/>
      <c r="E34" s="10"/>
      <c r="F34" s="9"/>
      <c r="G34" s="7"/>
      <c r="H34" s="7"/>
      <c r="I34" s="106"/>
      <c r="J34" s="15"/>
      <c r="N34" s="17"/>
    </row>
    <row r="35" ht="14.25" customHeight="1">
      <c r="A35" s="7" t="s">
        <v>76</v>
      </c>
      <c r="B35" s="123"/>
      <c r="C35" s="9"/>
      <c r="D35" s="9"/>
      <c r="E35" s="10"/>
      <c r="F35" s="9"/>
      <c r="G35" s="7"/>
      <c r="H35" s="7"/>
      <c r="I35" s="106"/>
      <c r="J35" s="15"/>
      <c r="N35" s="17"/>
    </row>
    <row r="36" ht="14.25" customHeight="1">
      <c r="E36" s="27">
        <f>SUM(E3:E35)</f>
        <v>327.57</v>
      </c>
      <c r="N36" s="17"/>
    </row>
    <row r="37" ht="14.25" customHeight="1">
      <c r="N37" s="17"/>
    </row>
    <row r="38" ht="14.25" customHeight="1">
      <c r="N38" s="17"/>
    </row>
    <row r="39" ht="14.25" customHeight="1">
      <c r="N39" s="17"/>
    </row>
    <row r="40" ht="14.25" customHeight="1">
      <c r="N40" s="17"/>
    </row>
    <row r="41" ht="14.25" customHeight="1">
      <c r="N41" s="17"/>
    </row>
    <row r="42" ht="14.25" customHeight="1">
      <c r="B42" s="28" t="s">
        <v>89</v>
      </c>
      <c r="D42" s="29">
        <v>3.0</v>
      </c>
      <c r="N42" s="17"/>
    </row>
    <row r="43" ht="14.25" customHeight="1">
      <c r="B43" s="28" t="s">
        <v>90</v>
      </c>
      <c r="D43" s="29">
        <v>1.0</v>
      </c>
      <c r="N43" s="17"/>
    </row>
    <row r="44" ht="14.25" customHeight="1">
      <c r="B44" s="28" t="s">
        <v>91</v>
      </c>
      <c r="D44" s="29">
        <v>7.5</v>
      </c>
      <c r="N44" s="17"/>
    </row>
    <row r="45" ht="14.25" customHeight="1">
      <c r="B45" s="28" t="s">
        <v>92</v>
      </c>
      <c r="D45" s="30">
        <f>+D44*D43*D42</f>
        <v>22.5</v>
      </c>
      <c r="N45" s="17"/>
    </row>
    <row r="46" ht="14.25" customHeight="1">
      <c r="B46" s="28" t="s">
        <v>93</v>
      </c>
      <c r="D46" s="30">
        <f>+D45*3600</f>
        <v>81000</v>
      </c>
      <c r="N46" s="17"/>
    </row>
    <row r="47" ht="14.25" customHeight="1">
      <c r="B47" s="28" t="s">
        <v>4</v>
      </c>
      <c r="D47" s="31">
        <f>E36</f>
        <v>327.57</v>
      </c>
      <c r="N47" s="17"/>
    </row>
    <row r="48" ht="14.25" customHeight="1">
      <c r="B48" s="28" t="s">
        <v>94</v>
      </c>
      <c r="D48" s="32">
        <f>+D46/D47</f>
        <v>247.2753915</v>
      </c>
      <c r="E48" s="28" t="s">
        <v>95</v>
      </c>
      <c r="F48" s="337">
        <f>D48*0.9</f>
        <v>222.5478524</v>
      </c>
    </row>
    <row r="49" ht="14.25" customHeight="1">
      <c r="B49" s="28"/>
      <c r="D49" s="28"/>
    </row>
    <row r="50" ht="14.25" customHeight="1">
      <c r="B50" s="28" t="s">
        <v>96</v>
      </c>
      <c r="D50" s="28" t="s">
        <v>97</v>
      </c>
    </row>
    <row r="51" ht="14.25" customHeight="1">
      <c r="B51" s="28" t="s">
        <v>98</v>
      </c>
      <c r="D51" s="29">
        <v>105.9</v>
      </c>
    </row>
    <row r="52" ht="14.25" customHeight="1">
      <c r="B52" s="28" t="s">
        <v>99</v>
      </c>
      <c r="D52" s="29">
        <f>D51*D42</f>
        <v>317.7</v>
      </c>
    </row>
    <row r="53" ht="14.25" customHeight="1">
      <c r="B53" s="28" t="s">
        <v>95</v>
      </c>
      <c r="D53" s="33">
        <f>+D46/D52</f>
        <v>254.9575071</v>
      </c>
    </row>
    <row r="54" ht="14.25" customHeight="1">
      <c r="B54" s="28"/>
      <c r="D54" s="28"/>
    </row>
    <row r="55" ht="14.25" customHeight="1">
      <c r="B55" s="28" t="s">
        <v>100</v>
      </c>
      <c r="D55" s="33">
        <f>+D53*0.85</f>
        <v>216.713881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autoFilter ref="$A$2:$H$36"/>
  <printOptions/>
  <pageMargins bottom="0.75" footer="0.0" header="0.0" left="0.7" right="0.7" top="0.75"/>
  <pageSetup scale="70" orientation="landscape"/>
  <drawing r:id="rId2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338" t="s">
        <v>1809</v>
      </c>
      <c r="C3" s="9"/>
      <c r="D3" s="352" t="s">
        <v>50</v>
      </c>
      <c r="E3" s="35">
        <v>76.25</v>
      </c>
      <c r="F3" s="353" t="s">
        <v>1810</v>
      </c>
      <c r="G3" s="327"/>
      <c r="H3" s="7"/>
      <c r="I3" s="325"/>
      <c r="J3" s="15"/>
      <c r="K3" s="4"/>
    </row>
    <row r="4" ht="14.25" customHeight="1">
      <c r="A4" s="7" t="s">
        <v>16</v>
      </c>
      <c r="B4" s="338" t="s">
        <v>1811</v>
      </c>
      <c r="C4" s="9"/>
      <c r="D4" s="352" t="s">
        <v>50</v>
      </c>
      <c r="E4" s="35">
        <v>549.0</v>
      </c>
      <c r="F4" s="353" t="s">
        <v>1812</v>
      </c>
      <c r="G4" s="327"/>
      <c r="H4" s="7"/>
      <c r="I4" s="325"/>
      <c r="J4" s="15"/>
      <c r="K4" s="4"/>
    </row>
    <row r="5" ht="14.25" customHeight="1">
      <c r="A5" s="7" t="s">
        <v>20</v>
      </c>
      <c r="B5" s="338" t="s">
        <v>1813</v>
      </c>
      <c r="C5" s="9"/>
      <c r="D5" s="352" t="s">
        <v>1814</v>
      </c>
      <c r="E5" s="35">
        <v>9662.4</v>
      </c>
      <c r="F5" s="353" t="s">
        <v>1810</v>
      </c>
      <c r="G5" s="327"/>
      <c r="H5" s="7"/>
      <c r="I5" s="325"/>
      <c r="J5" s="15"/>
      <c r="K5" s="4"/>
    </row>
    <row r="6" ht="14.25" customHeight="1">
      <c r="A6" s="7" t="s">
        <v>24</v>
      </c>
      <c r="B6" s="338" t="s">
        <v>1815</v>
      </c>
      <c r="C6" s="9"/>
      <c r="D6" s="352" t="s">
        <v>1816</v>
      </c>
      <c r="E6" s="35">
        <v>0.0</v>
      </c>
      <c r="F6" s="353" t="s">
        <v>1817</v>
      </c>
      <c r="G6" s="327"/>
      <c r="H6" s="7"/>
      <c r="I6" s="325"/>
      <c r="J6" s="15"/>
      <c r="K6" s="5"/>
    </row>
    <row r="7" ht="14.25" customHeight="1">
      <c r="A7" s="7" t="s">
        <v>25</v>
      </c>
      <c r="B7" s="338"/>
      <c r="C7" s="9"/>
      <c r="D7" s="352"/>
      <c r="E7" s="35"/>
      <c r="F7" s="353"/>
      <c r="G7" s="327"/>
      <c r="H7" s="7"/>
      <c r="I7" s="325"/>
      <c r="J7" s="15"/>
      <c r="K7" s="5"/>
    </row>
    <row r="8" ht="14.25" customHeight="1">
      <c r="A8" s="7" t="s">
        <v>28</v>
      </c>
      <c r="B8" s="338"/>
      <c r="C8" s="9"/>
      <c r="D8" s="352"/>
      <c r="E8" s="35"/>
      <c r="F8" s="354"/>
      <c r="G8" s="327"/>
      <c r="H8" s="7"/>
      <c r="I8" s="325"/>
      <c r="J8" s="15"/>
      <c r="K8" s="5"/>
      <c r="P8" s="19"/>
    </row>
    <row r="9" ht="14.25" customHeight="1">
      <c r="A9" s="7" t="s">
        <v>32</v>
      </c>
      <c r="B9" s="338"/>
      <c r="C9" s="9"/>
      <c r="D9" s="9"/>
      <c r="E9" s="10"/>
      <c r="F9" s="18"/>
      <c r="G9" s="327"/>
      <c r="H9" s="7"/>
      <c r="I9" s="325"/>
      <c r="J9" s="15"/>
      <c r="K9" s="5"/>
      <c r="P9" s="19"/>
    </row>
    <row r="10" ht="14.25" customHeight="1">
      <c r="A10" s="7" t="s">
        <v>34</v>
      </c>
      <c r="B10" s="49"/>
      <c r="C10" s="9"/>
      <c r="D10" s="9"/>
      <c r="E10" s="10"/>
      <c r="F10" s="324"/>
      <c r="G10" s="327"/>
      <c r="H10" s="7"/>
      <c r="I10" s="325"/>
      <c r="J10" s="15"/>
      <c r="K10" s="5"/>
      <c r="N10" s="17"/>
      <c r="P10" s="19"/>
    </row>
    <row r="11" ht="14.25" customHeight="1">
      <c r="A11" s="7" t="s">
        <v>36</v>
      </c>
      <c r="B11" s="49"/>
      <c r="C11" s="9"/>
      <c r="D11" s="9"/>
      <c r="E11" s="9"/>
      <c r="F11" s="18"/>
      <c r="G11" s="327"/>
      <c r="H11" s="7"/>
      <c r="I11" s="325"/>
      <c r="J11" s="15"/>
      <c r="K11" s="5"/>
      <c r="N11" s="17"/>
      <c r="P11" s="19"/>
    </row>
    <row r="12" ht="14.25" customHeight="1">
      <c r="A12" s="7" t="s">
        <v>38</v>
      </c>
      <c r="B12" s="49"/>
      <c r="C12" s="9"/>
      <c r="D12" s="9"/>
      <c r="E12" s="10"/>
      <c r="F12" s="18"/>
      <c r="G12" s="327"/>
      <c r="H12" s="7"/>
      <c r="I12" s="325"/>
      <c r="J12" s="15"/>
      <c r="K12" s="5"/>
      <c r="N12" s="17"/>
      <c r="P12" s="19"/>
    </row>
    <row r="13" ht="14.25" customHeight="1">
      <c r="A13" s="7" t="s">
        <v>43</v>
      </c>
      <c r="B13" s="49"/>
      <c r="C13" s="9"/>
      <c r="D13" s="9"/>
      <c r="E13" s="10"/>
      <c r="F13" s="18"/>
      <c r="G13" s="327"/>
      <c r="H13" s="7"/>
      <c r="I13" s="325"/>
      <c r="J13" s="15"/>
      <c r="N13" s="17"/>
      <c r="P13" s="19"/>
    </row>
    <row r="14" ht="14.25" customHeight="1">
      <c r="A14" s="7" t="s">
        <v>46</v>
      </c>
      <c r="B14" s="49"/>
      <c r="C14" s="9"/>
      <c r="D14" s="9"/>
      <c r="E14" s="10"/>
      <c r="F14" s="18"/>
      <c r="G14" s="329"/>
      <c r="H14" s="7"/>
      <c r="I14" s="325"/>
      <c r="J14" s="15"/>
      <c r="N14" s="17"/>
      <c r="P14" s="19"/>
    </row>
    <row r="15" ht="14.25" customHeight="1">
      <c r="A15" s="7" t="s">
        <v>50</v>
      </c>
      <c r="B15" s="49"/>
      <c r="C15" s="9"/>
      <c r="D15" s="9"/>
      <c r="E15" s="9"/>
      <c r="F15" s="18"/>
      <c r="G15" s="327"/>
      <c r="H15" s="7"/>
      <c r="I15" s="325"/>
      <c r="J15" s="15"/>
      <c r="N15" s="17"/>
    </row>
    <row r="16" ht="14.25" customHeight="1">
      <c r="A16" s="7" t="s">
        <v>52</v>
      </c>
      <c r="B16" s="49"/>
      <c r="C16" s="9"/>
      <c r="D16" s="9"/>
      <c r="E16" s="10"/>
      <c r="F16" s="18"/>
      <c r="G16" s="327"/>
      <c r="H16" s="7"/>
      <c r="I16" s="325"/>
      <c r="J16" s="15"/>
      <c r="N16" s="17"/>
    </row>
    <row r="17" ht="14.25" customHeight="1">
      <c r="A17" s="7" t="s">
        <v>54</v>
      </c>
      <c r="B17" s="49"/>
      <c r="C17" s="9"/>
      <c r="D17" s="9"/>
      <c r="E17" s="10"/>
      <c r="F17" s="18"/>
      <c r="G17" s="329"/>
      <c r="H17" s="7"/>
      <c r="I17" s="325"/>
      <c r="J17" s="15"/>
      <c r="N17" s="17"/>
    </row>
    <row r="18" ht="14.25" customHeight="1">
      <c r="A18" s="7" t="s">
        <v>56</v>
      </c>
      <c r="B18" s="49"/>
      <c r="C18" s="9"/>
      <c r="D18" s="9"/>
      <c r="E18" s="10"/>
      <c r="F18" s="18"/>
      <c r="G18" s="329"/>
      <c r="H18" s="7"/>
      <c r="I18" s="325"/>
      <c r="J18" s="15"/>
      <c r="N18" s="17"/>
    </row>
    <row r="19" ht="14.25" customHeight="1">
      <c r="A19" s="7" t="s">
        <v>57</v>
      </c>
      <c r="B19" s="49"/>
      <c r="C19" s="9"/>
      <c r="D19" s="9"/>
      <c r="E19" s="9"/>
      <c r="F19" s="18"/>
      <c r="G19" s="327"/>
      <c r="H19" s="7"/>
      <c r="I19" s="325"/>
      <c r="J19" s="15"/>
      <c r="N19" s="17"/>
    </row>
    <row r="20" ht="14.25" customHeight="1">
      <c r="A20" s="7" t="s">
        <v>60</v>
      </c>
      <c r="B20" s="49"/>
      <c r="C20" s="9"/>
      <c r="D20" s="9"/>
      <c r="E20" s="10"/>
      <c r="F20" s="18"/>
      <c r="G20" s="327"/>
      <c r="H20" s="7"/>
      <c r="I20" s="325"/>
      <c r="J20" s="15"/>
      <c r="N20" s="17"/>
    </row>
    <row r="21" ht="14.25" customHeight="1">
      <c r="A21" s="7" t="s">
        <v>63</v>
      </c>
      <c r="B21" s="49"/>
      <c r="C21" s="9"/>
      <c r="D21" s="9"/>
      <c r="E21" s="9"/>
      <c r="F21" s="18"/>
      <c r="G21" s="327"/>
      <c r="H21" s="7"/>
      <c r="I21" s="325"/>
      <c r="J21" s="15"/>
      <c r="N21" s="17"/>
    </row>
    <row r="22" ht="14.25" customHeight="1">
      <c r="A22" s="7" t="s">
        <v>66</v>
      </c>
      <c r="B22" s="49"/>
      <c r="C22" s="9"/>
      <c r="D22" s="9"/>
      <c r="E22" s="10"/>
      <c r="F22" s="324"/>
      <c r="G22" s="327"/>
      <c r="H22" s="7"/>
      <c r="I22" s="325"/>
      <c r="J22" s="15"/>
      <c r="N22" s="17"/>
    </row>
    <row r="23" ht="14.25" customHeight="1">
      <c r="A23" s="7" t="s">
        <v>68</v>
      </c>
      <c r="B23" s="49"/>
      <c r="C23" s="9"/>
      <c r="D23" s="9"/>
      <c r="E23" s="10"/>
      <c r="F23" s="18"/>
      <c r="G23" s="329"/>
      <c r="H23" s="7"/>
      <c r="I23" s="325"/>
      <c r="J23" s="15"/>
      <c r="N23" s="17"/>
    </row>
    <row r="24" ht="14.25" customHeight="1">
      <c r="A24" s="7" t="s">
        <v>70</v>
      </c>
      <c r="B24" s="49"/>
      <c r="C24" s="9"/>
      <c r="D24" s="9"/>
      <c r="E24" s="10"/>
      <c r="F24" s="324"/>
      <c r="G24" s="327"/>
      <c r="H24" s="7"/>
      <c r="I24" s="325"/>
      <c r="J24" s="15"/>
      <c r="N24" s="17"/>
    </row>
    <row r="25" ht="14.25" customHeight="1">
      <c r="A25" s="7" t="s">
        <v>71</v>
      </c>
      <c r="B25" s="49"/>
      <c r="C25" s="9"/>
      <c r="D25" s="9"/>
      <c r="E25" s="10"/>
      <c r="F25" s="324"/>
      <c r="G25" s="327"/>
      <c r="H25" s="7"/>
      <c r="I25" s="325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324"/>
      <c r="G26" s="327"/>
      <c r="H26" s="7"/>
      <c r="I26" s="325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324"/>
      <c r="G27" s="327"/>
      <c r="H27" s="7"/>
      <c r="I27" s="325"/>
      <c r="J27" s="15"/>
      <c r="N27" s="17"/>
    </row>
    <row r="28" ht="14.25" customHeight="1">
      <c r="A28" s="7" t="s">
        <v>76</v>
      </c>
      <c r="B28" s="123"/>
      <c r="C28" s="9"/>
      <c r="D28" s="9"/>
      <c r="E28" s="10"/>
      <c r="F28" s="9"/>
      <c r="G28" s="7"/>
      <c r="H28" s="7"/>
      <c r="I28" s="106"/>
      <c r="J28" s="15"/>
      <c r="N28" s="17"/>
    </row>
    <row r="29" ht="14.25" customHeight="1">
      <c r="A29" s="7" t="s">
        <v>76</v>
      </c>
      <c r="B29" s="123"/>
      <c r="C29" s="9"/>
      <c r="D29" s="9"/>
      <c r="E29" s="10"/>
      <c r="F29" s="9"/>
      <c r="G29" s="7"/>
      <c r="H29" s="7"/>
      <c r="I29" s="106"/>
      <c r="J29" s="15"/>
      <c r="N29" s="17"/>
    </row>
    <row r="30" ht="14.25" customHeight="1">
      <c r="A30" s="7" t="s">
        <v>76</v>
      </c>
      <c r="B30" s="123"/>
      <c r="C30" s="9"/>
      <c r="D30" s="9"/>
      <c r="E30" s="10"/>
      <c r="F30" s="9"/>
      <c r="G30" s="7"/>
      <c r="H30" s="7"/>
      <c r="I30" s="106"/>
      <c r="J30" s="15"/>
      <c r="N30" s="17"/>
    </row>
    <row r="31" ht="14.25" customHeight="1">
      <c r="A31" s="7" t="s">
        <v>76</v>
      </c>
      <c r="B31" s="123"/>
      <c r="C31" s="9"/>
      <c r="D31" s="9"/>
      <c r="E31" s="9"/>
      <c r="F31" s="9"/>
      <c r="G31" s="7"/>
      <c r="H31" s="7"/>
      <c r="I31" s="106"/>
      <c r="J31" s="15"/>
      <c r="N31" s="17"/>
    </row>
    <row r="32" ht="14.25" customHeight="1">
      <c r="A32" s="7" t="s">
        <v>76</v>
      </c>
      <c r="B32" s="123"/>
      <c r="C32" s="9"/>
      <c r="D32" s="9"/>
      <c r="E32" s="10"/>
      <c r="F32" s="9"/>
      <c r="G32" s="7"/>
      <c r="H32" s="7"/>
      <c r="I32" s="106"/>
      <c r="J32" s="15"/>
      <c r="N32" s="17"/>
    </row>
    <row r="33" ht="14.25" customHeight="1">
      <c r="A33" s="7" t="s">
        <v>76</v>
      </c>
      <c r="B33" s="123"/>
      <c r="C33" s="9"/>
      <c r="D33" s="9"/>
      <c r="E33" s="10"/>
      <c r="F33" s="9"/>
      <c r="G33" s="7"/>
      <c r="H33" s="7"/>
      <c r="I33" s="106"/>
      <c r="J33" s="15"/>
      <c r="N33" s="17"/>
    </row>
    <row r="34" ht="14.25" customHeight="1">
      <c r="A34" s="7" t="s">
        <v>76</v>
      </c>
      <c r="B34" s="123"/>
      <c r="C34" s="9"/>
      <c r="D34" s="9"/>
      <c r="E34" s="10"/>
      <c r="F34" s="9"/>
      <c r="G34" s="7"/>
      <c r="H34" s="7"/>
      <c r="I34" s="106"/>
      <c r="J34" s="15"/>
      <c r="N34" s="17"/>
    </row>
    <row r="35" ht="14.25" customHeight="1">
      <c r="A35" s="7" t="s">
        <v>76</v>
      </c>
      <c r="B35" s="123"/>
      <c r="C35" s="9"/>
      <c r="D35" s="9"/>
      <c r="E35" s="10"/>
      <c r="F35" s="9"/>
      <c r="G35" s="7"/>
      <c r="H35" s="7"/>
      <c r="I35" s="106"/>
      <c r="J35" s="15"/>
      <c r="N35" s="17"/>
    </row>
    <row r="36" ht="14.25" customHeight="1">
      <c r="E36" s="27">
        <f>SUM(E3:E35)</f>
        <v>10287.65</v>
      </c>
      <c r="N36" s="17"/>
    </row>
    <row r="37" ht="14.25" customHeight="1">
      <c r="N37" s="17"/>
    </row>
    <row r="38" ht="14.25" customHeight="1">
      <c r="N38" s="17"/>
    </row>
    <row r="39" ht="14.25" customHeight="1">
      <c r="N39" s="17"/>
    </row>
    <row r="40" ht="14.25" customHeight="1">
      <c r="N40" s="17"/>
    </row>
    <row r="41" ht="14.25" customHeight="1">
      <c r="N41" s="17"/>
    </row>
    <row r="42" ht="14.25" customHeight="1">
      <c r="B42" s="28" t="s">
        <v>89</v>
      </c>
      <c r="D42" s="29">
        <v>1.0</v>
      </c>
      <c r="N42" s="17"/>
    </row>
    <row r="43" ht="14.25" customHeight="1">
      <c r="B43" s="28" t="s">
        <v>90</v>
      </c>
      <c r="D43" s="29">
        <v>1.0</v>
      </c>
      <c r="N43" s="17"/>
    </row>
    <row r="44" ht="14.25" customHeight="1">
      <c r="B44" s="28" t="s">
        <v>91</v>
      </c>
      <c r="D44" s="29">
        <v>7.5</v>
      </c>
      <c r="N44" s="17"/>
    </row>
    <row r="45" ht="14.25" customHeight="1">
      <c r="B45" s="28" t="s">
        <v>92</v>
      </c>
      <c r="D45" s="30">
        <f>+D44*D43*D42</f>
        <v>7.5</v>
      </c>
      <c r="N45" s="17"/>
    </row>
    <row r="46" ht="14.25" customHeight="1">
      <c r="B46" s="28" t="s">
        <v>93</v>
      </c>
      <c r="D46" s="30">
        <f>+D45*3600</f>
        <v>27000</v>
      </c>
      <c r="N46" s="17"/>
    </row>
    <row r="47" ht="14.25" customHeight="1">
      <c r="B47" s="28" t="s">
        <v>4</v>
      </c>
      <c r="D47" s="31">
        <f>E36</f>
        <v>10287.65</v>
      </c>
      <c r="N47" s="17"/>
    </row>
    <row r="48" ht="14.25" customHeight="1">
      <c r="B48" s="28" t="s">
        <v>94</v>
      </c>
      <c r="D48" s="32">
        <f>+D46/D47</f>
        <v>2.624506083</v>
      </c>
      <c r="E48" s="28" t="s">
        <v>95</v>
      </c>
      <c r="F48" s="337">
        <f>D48*0.9</f>
        <v>2.362055474</v>
      </c>
    </row>
    <row r="49" ht="14.25" customHeight="1">
      <c r="B49" s="28"/>
      <c r="D49" s="28"/>
    </row>
    <row r="50" ht="14.25" customHeight="1">
      <c r="B50" s="28" t="s">
        <v>96</v>
      </c>
      <c r="D50" s="28" t="s">
        <v>97</v>
      </c>
    </row>
    <row r="51" ht="14.25" customHeight="1">
      <c r="B51" s="28" t="s">
        <v>98</v>
      </c>
      <c r="D51" s="29">
        <v>105.9</v>
      </c>
    </row>
    <row r="52" ht="14.25" customHeight="1">
      <c r="B52" s="28" t="s">
        <v>99</v>
      </c>
      <c r="D52" s="29">
        <f>D51*D42</f>
        <v>105.9</v>
      </c>
    </row>
    <row r="53" ht="14.25" customHeight="1">
      <c r="B53" s="28" t="s">
        <v>95</v>
      </c>
      <c r="D53" s="33">
        <f>+D46/D52</f>
        <v>254.9575071</v>
      </c>
    </row>
    <row r="54" ht="14.25" customHeight="1">
      <c r="B54" s="28"/>
      <c r="D54" s="28"/>
    </row>
    <row r="55" ht="14.25" customHeight="1">
      <c r="B55" s="28" t="s">
        <v>100</v>
      </c>
      <c r="D55" s="33">
        <f>+D53*0.85</f>
        <v>216.713881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autoFilter ref="$A$2:$H$36"/>
  <printOptions/>
  <pageMargins bottom="0.75" footer="0.0" header="0.0" left="0.7" right="0.7" top="0.75"/>
  <pageSetup scale="70" orientation="landscape"/>
  <drawing r:id="rId2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1818</v>
      </c>
      <c r="C3" s="9" t="s">
        <v>103</v>
      </c>
      <c r="D3" s="9" t="s">
        <v>114</v>
      </c>
      <c r="E3" s="35">
        <v>220.57600000000002</v>
      </c>
      <c r="F3" s="324" t="s">
        <v>1819</v>
      </c>
      <c r="G3" s="324" t="s">
        <v>107</v>
      </c>
      <c r="H3" s="7"/>
      <c r="I3" s="325"/>
      <c r="J3" s="15"/>
      <c r="K3" s="4"/>
    </row>
    <row r="4" ht="14.25" customHeight="1">
      <c r="A4" s="7" t="s">
        <v>16</v>
      </c>
      <c r="B4" s="338"/>
      <c r="C4" s="9"/>
      <c r="D4" s="352"/>
      <c r="E4" s="35"/>
      <c r="F4" s="353"/>
      <c r="G4" s="327"/>
      <c r="H4" s="7"/>
      <c r="I4" s="325"/>
      <c r="J4" s="15"/>
      <c r="K4" s="4"/>
    </row>
    <row r="5" ht="14.25" customHeight="1">
      <c r="A5" s="7" t="s">
        <v>20</v>
      </c>
      <c r="B5" s="338"/>
      <c r="C5" s="9"/>
      <c r="D5" s="352"/>
      <c r="E5" s="35"/>
      <c r="F5" s="353"/>
      <c r="G5" s="327"/>
      <c r="H5" s="7"/>
      <c r="I5" s="325"/>
      <c r="J5" s="15"/>
      <c r="K5" s="4"/>
    </row>
    <row r="6" ht="14.25" customHeight="1">
      <c r="A6" s="7" t="s">
        <v>24</v>
      </c>
      <c r="B6" s="338"/>
      <c r="C6" s="9"/>
      <c r="D6" s="352"/>
      <c r="E6" s="35"/>
      <c r="F6" s="353"/>
      <c r="G6" s="327"/>
      <c r="H6" s="7"/>
      <c r="I6" s="325"/>
      <c r="J6" s="15"/>
      <c r="K6" s="5"/>
    </row>
    <row r="7" ht="14.25" customHeight="1">
      <c r="A7" s="7" t="s">
        <v>25</v>
      </c>
      <c r="B7" s="338"/>
      <c r="C7" s="9"/>
      <c r="D7" s="352"/>
      <c r="E7" s="35"/>
      <c r="F7" s="353"/>
      <c r="G7" s="327"/>
      <c r="H7" s="7"/>
      <c r="I7" s="325"/>
      <c r="J7" s="15"/>
      <c r="K7" s="5"/>
      <c r="N7" s="17"/>
    </row>
    <row r="8" ht="14.25" customHeight="1">
      <c r="A8" s="7" t="s">
        <v>28</v>
      </c>
      <c r="B8" s="338"/>
      <c r="C8" s="9"/>
      <c r="D8" s="352"/>
      <c r="E8" s="35"/>
      <c r="F8" s="354"/>
      <c r="G8" s="327"/>
      <c r="H8" s="7"/>
      <c r="I8" s="325"/>
      <c r="J8" s="15"/>
      <c r="K8" s="5"/>
      <c r="N8" s="17"/>
      <c r="P8" s="19"/>
    </row>
    <row r="9" ht="14.25" customHeight="1">
      <c r="A9" s="7" t="s">
        <v>32</v>
      </c>
      <c r="B9" s="338"/>
      <c r="C9" s="9"/>
      <c r="D9" s="9"/>
      <c r="E9" s="10"/>
      <c r="F9" s="18"/>
      <c r="G9" s="327"/>
      <c r="H9" s="7"/>
      <c r="I9" s="325"/>
      <c r="J9" s="15"/>
      <c r="K9" s="5"/>
      <c r="N9" s="17"/>
      <c r="P9" s="19"/>
    </row>
    <row r="10" ht="14.25" customHeight="1">
      <c r="A10" s="7" t="s">
        <v>34</v>
      </c>
      <c r="B10" s="49"/>
      <c r="C10" s="9"/>
      <c r="D10" s="9"/>
      <c r="E10" s="10"/>
      <c r="F10" s="324"/>
      <c r="G10" s="327"/>
      <c r="H10" s="7"/>
      <c r="I10" s="325"/>
      <c r="J10" s="15"/>
      <c r="K10" s="5"/>
      <c r="N10" s="17"/>
      <c r="P10" s="19"/>
    </row>
    <row r="11" ht="14.25" customHeight="1">
      <c r="A11" s="7" t="s">
        <v>36</v>
      </c>
      <c r="B11" s="49"/>
      <c r="C11" s="9"/>
      <c r="D11" s="9"/>
      <c r="E11" s="9"/>
      <c r="F11" s="18"/>
      <c r="G11" s="327"/>
      <c r="H11" s="7"/>
      <c r="I11" s="325"/>
      <c r="J11" s="15"/>
      <c r="K11" s="5"/>
      <c r="N11" s="17"/>
      <c r="P11" s="19"/>
    </row>
    <row r="12" ht="14.25" customHeight="1">
      <c r="A12" s="7" t="s">
        <v>38</v>
      </c>
      <c r="B12" s="49"/>
      <c r="C12" s="9"/>
      <c r="D12" s="9"/>
      <c r="E12" s="10"/>
      <c r="F12" s="18"/>
      <c r="G12" s="327"/>
      <c r="H12" s="7"/>
      <c r="I12" s="325"/>
      <c r="J12" s="15"/>
      <c r="K12" s="5"/>
      <c r="N12" s="17"/>
      <c r="P12" s="19"/>
    </row>
    <row r="13" ht="14.25" customHeight="1">
      <c r="A13" s="7" t="s">
        <v>43</v>
      </c>
      <c r="B13" s="49"/>
      <c r="C13" s="9"/>
      <c r="D13" s="9"/>
      <c r="E13" s="10"/>
      <c r="F13" s="18"/>
      <c r="G13" s="327"/>
      <c r="H13" s="7"/>
      <c r="I13" s="325"/>
      <c r="J13" s="15"/>
      <c r="N13" s="17"/>
      <c r="P13" s="19"/>
    </row>
    <row r="14" ht="14.25" customHeight="1">
      <c r="A14" s="7" t="s">
        <v>46</v>
      </c>
      <c r="B14" s="49"/>
      <c r="C14" s="9"/>
      <c r="D14" s="9"/>
      <c r="E14" s="10"/>
      <c r="F14" s="18"/>
      <c r="G14" s="329"/>
      <c r="H14" s="7"/>
      <c r="I14" s="325"/>
      <c r="J14" s="15"/>
      <c r="N14" s="17"/>
      <c r="P14" s="19"/>
    </row>
    <row r="15" ht="14.25" customHeight="1">
      <c r="A15" s="7" t="s">
        <v>50</v>
      </c>
      <c r="B15" s="49"/>
      <c r="C15" s="9"/>
      <c r="D15" s="9"/>
      <c r="E15" s="9"/>
      <c r="F15" s="18"/>
      <c r="G15" s="327"/>
      <c r="H15" s="7"/>
      <c r="I15" s="325"/>
      <c r="J15" s="15"/>
      <c r="N15" s="17"/>
    </row>
    <row r="16" ht="14.25" customHeight="1">
      <c r="A16" s="7" t="s">
        <v>52</v>
      </c>
      <c r="B16" s="49"/>
      <c r="C16" s="9"/>
      <c r="D16" s="9"/>
      <c r="E16" s="10"/>
      <c r="F16" s="18"/>
      <c r="G16" s="327"/>
      <c r="H16" s="7"/>
      <c r="I16" s="325"/>
      <c r="J16" s="15"/>
      <c r="N16" s="17"/>
    </row>
    <row r="17" ht="14.25" customHeight="1">
      <c r="A17" s="7" t="s">
        <v>54</v>
      </c>
      <c r="B17" s="49"/>
      <c r="C17" s="9"/>
      <c r="D17" s="9"/>
      <c r="E17" s="10"/>
      <c r="F17" s="18"/>
      <c r="G17" s="329"/>
      <c r="H17" s="7"/>
      <c r="I17" s="325"/>
      <c r="J17" s="15"/>
      <c r="N17" s="17"/>
    </row>
    <row r="18" ht="14.25" customHeight="1">
      <c r="A18" s="7" t="s">
        <v>56</v>
      </c>
      <c r="B18" s="49"/>
      <c r="C18" s="9"/>
      <c r="D18" s="9"/>
      <c r="E18" s="10"/>
      <c r="F18" s="18"/>
      <c r="G18" s="329"/>
      <c r="H18" s="7"/>
      <c r="I18" s="325"/>
      <c r="J18" s="15"/>
      <c r="N18" s="17"/>
    </row>
    <row r="19" ht="14.25" customHeight="1">
      <c r="A19" s="7" t="s">
        <v>57</v>
      </c>
      <c r="B19" s="49"/>
      <c r="C19" s="9"/>
      <c r="D19" s="9"/>
      <c r="E19" s="9"/>
      <c r="F19" s="18"/>
      <c r="G19" s="327"/>
      <c r="H19" s="7"/>
      <c r="I19" s="325"/>
      <c r="J19" s="15"/>
      <c r="N19" s="17"/>
    </row>
    <row r="20" ht="14.25" customHeight="1">
      <c r="A20" s="7" t="s">
        <v>60</v>
      </c>
      <c r="B20" s="49"/>
      <c r="C20" s="9"/>
      <c r="D20" s="9"/>
      <c r="E20" s="10"/>
      <c r="F20" s="18"/>
      <c r="G20" s="327"/>
      <c r="H20" s="7"/>
      <c r="I20" s="325"/>
      <c r="J20" s="15"/>
      <c r="N20" s="17"/>
    </row>
    <row r="21" ht="14.25" customHeight="1">
      <c r="A21" s="7" t="s">
        <v>63</v>
      </c>
      <c r="B21" s="49"/>
      <c r="C21" s="9"/>
      <c r="D21" s="9"/>
      <c r="E21" s="9"/>
      <c r="F21" s="18"/>
      <c r="G21" s="327"/>
      <c r="H21" s="7"/>
      <c r="I21" s="325"/>
      <c r="J21" s="15"/>
      <c r="N21" s="17"/>
    </row>
    <row r="22" ht="14.25" customHeight="1">
      <c r="A22" s="7" t="s">
        <v>66</v>
      </c>
      <c r="B22" s="49"/>
      <c r="C22" s="9"/>
      <c r="D22" s="9"/>
      <c r="E22" s="10"/>
      <c r="F22" s="324"/>
      <c r="G22" s="327"/>
      <c r="H22" s="7"/>
      <c r="I22" s="325"/>
      <c r="J22" s="15"/>
      <c r="N22" s="17"/>
    </row>
    <row r="23" ht="14.25" customHeight="1">
      <c r="A23" s="7" t="s">
        <v>68</v>
      </c>
      <c r="B23" s="49"/>
      <c r="C23" s="9"/>
      <c r="D23" s="9"/>
      <c r="E23" s="10"/>
      <c r="F23" s="18"/>
      <c r="G23" s="329"/>
      <c r="H23" s="7"/>
      <c r="I23" s="325"/>
      <c r="J23" s="15"/>
      <c r="N23" s="17"/>
    </row>
    <row r="24" ht="14.25" customHeight="1">
      <c r="A24" s="7" t="s">
        <v>70</v>
      </c>
      <c r="B24" s="49"/>
      <c r="C24" s="9"/>
      <c r="D24" s="9"/>
      <c r="E24" s="10"/>
      <c r="F24" s="324"/>
      <c r="G24" s="327"/>
      <c r="H24" s="7"/>
      <c r="I24" s="325"/>
      <c r="J24" s="15"/>
      <c r="N24" s="17"/>
    </row>
    <row r="25" ht="14.25" customHeight="1">
      <c r="A25" s="7" t="s">
        <v>71</v>
      </c>
      <c r="B25" s="49"/>
      <c r="C25" s="9"/>
      <c r="D25" s="9"/>
      <c r="E25" s="10"/>
      <c r="F25" s="324"/>
      <c r="G25" s="327"/>
      <c r="H25" s="7"/>
      <c r="I25" s="325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324"/>
      <c r="G26" s="327"/>
      <c r="H26" s="7"/>
      <c r="I26" s="325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324"/>
      <c r="G27" s="327"/>
      <c r="H27" s="7"/>
      <c r="I27" s="325"/>
      <c r="J27" s="15"/>
      <c r="N27" s="17"/>
    </row>
    <row r="28" ht="14.25" customHeight="1">
      <c r="A28" s="7" t="s">
        <v>76</v>
      </c>
      <c r="B28" s="123"/>
      <c r="C28" s="9"/>
      <c r="D28" s="9"/>
      <c r="E28" s="10"/>
      <c r="F28" s="9"/>
      <c r="G28" s="7"/>
      <c r="H28" s="7"/>
      <c r="I28" s="106"/>
      <c r="J28" s="15"/>
      <c r="N28" s="17"/>
    </row>
    <row r="29" ht="14.25" customHeight="1">
      <c r="A29" s="7" t="s">
        <v>76</v>
      </c>
      <c r="B29" s="123"/>
      <c r="C29" s="9"/>
      <c r="D29" s="9"/>
      <c r="E29" s="10"/>
      <c r="F29" s="9"/>
      <c r="G29" s="7"/>
      <c r="H29" s="7"/>
      <c r="I29" s="106"/>
      <c r="J29" s="15"/>
      <c r="N29" s="17"/>
    </row>
    <row r="30" ht="14.25" customHeight="1">
      <c r="A30" s="7" t="s">
        <v>76</v>
      </c>
      <c r="B30" s="123"/>
      <c r="C30" s="9"/>
      <c r="D30" s="9"/>
      <c r="E30" s="10"/>
      <c r="F30" s="9"/>
      <c r="G30" s="7"/>
      <c r="H30" s="7"/>
      <c r="I30" s="106"/>
      <c r="J30" s="15"/>
      <c r="N30" s="17"/>
    </row>
    <row r="31" ht="14.25" customHeight="1">
      <c r="A31" s="7" t="s">
        <v>76</v>
      </c>
      <c r="B31" s="123"/>
      <c r="C31" s="9"/>
      <c r="D31" s="9"/>
      <c r="E31" s="9"/>
      <c r="F31" s="9"/>
      <c r="G31" s="7"/>
      <c r="H31" s="7"/>
      <c r="I31" s="106"/>
      <c r="J31" s="15"/>
      <c r="N31" s="17"/>
    </row>
    <row r="32" ht="14.25" customHeight="1">
      <c r="A32" s="7" t="s">
        <v>76</v>
      </c>
      <c r="B32" s="123"/>
      <c r="C32" s="9"/>
      <c r="D32" s="9"/>
      <c r="E32" s="10"/>
      <c r="F32" s="9"/>
      <c r="G32" s="7"/>
      <c r="H32" s="7"/>
      <c r="I32" s="106"/>
      <c r="J32" s="15"/>
      <c r="N32" s="17"/>
    </row>
    <row r="33" ht="14.25" customHeight="1">
      <c r="A33" s="7" t="s">
        <v>76</v>
      </c>
      <c r="B33" s="123"/>
      <c r="C33" s="9"/>
      <c r="D33" s="9"/>
      <c r="E33" s="10"/>
      <c r="F33" s="9"/>
      <c r="G33" s="7"/>
      <c r="H33" s="7"/>
      <c r="I33" s="106"/>
      <c r="J33" s="15"/>
      <c r="N33" s="17"/>
    </row>
    <row r="34" ht="14.25" customHeight="1">
      <c r="A34" s="7" t="s">
        <v>76</v>
      </c>
      <c r="B34" s="123"/>
      <c r="C34" s="9"/>
      <c r="D34" s="9"/>
      <c r="E34" s="10"/>
      <c r="F34" s="9"/>
      <c r="G34" s="7"/>
      <c r="H34" s="7"/>
      <c r="I34" s="106"/>
      <c r="J34" s="15"/>
      <c r="N34" s="17"/>
    </row>
    <row r="35" ht="14.25" customHeight="1">
      <c r="A35" s="7" t="s">
        <v>76</v>
      </c>
      <c r="B35" s="123"/>
      <c r="C35" s="9"/>
      <c r="D35" s="9"/>
      <c r="E35" s="10"/>
      <c r="F35" s="9"/>
      <c r="G35" s="7"/>
      <c r="H35" s="7"/>
      <c r="I35" s="106"/>
      <c r="J35" s="15"/>
      <c r="N35" s="17"/>
    </row>
    <row r="36" ht="14.25" customHeight="1">
      <c r="E36" s="27">
        <f>SUM(E3:E35)</f>
        <v>220.576</v>
      </c>
      <c r="N36" s="17"/>
    </row>
    <row r="37" ht="14.25" customHeight="1">
      <c r="N37" s="17"/>
    </row>
    <row r="38" ht="14.25" customHeight="1">
      <c r="N38" s="17"/>
    </row>
    <row r="39" ht="14.25" customHeight="1">
      <c r="N39" s="17"/>
    </row>
    <row r="40" ht="14.25" customHeight="1">
      <c r="N40" s="17"/>
    </row>
    <row r="41" ht="14.25" customHeight="1">
      <c r="N41" s="17"/>
    </row>
    <row r="42" ht="14.25" customHeight="1">
      <c r="B42" s="28" t="s">
        <v>89</v>
      </c>
      <c r="D42" s="29">
        <v>1.0</v>
      </c>
      <c r="N42" s="17"/>
    </row>
    <row r="43" ht="14.25" customHeight="1">
      <c r="B43" s="28" t="s">
        <v>90</v>
      </c>
      <c r="D43" s="29">
        <v>1.0</v>
      </c>
      <c r="N43" s="17"/>
    </row>
    <row r="44" ht="14.25" customHeight="1">
      <c r="B44" s="28" t="s">
        <v>91</v>
      </c>
      <c r="D44" s="29">
        <v>7.5</v>
      </c>
      <c r="N44" s="17"/>
    </row>
    <row r="45" ht="14.25" customHeight="1">
      <c r="B45" s="28" t="s">
        <v>92</v>
      </c>
      <c r="D45" s="30">
        <f>+D44*D43*D42</f>
        <v>7.5</v>
      </c>
      <c r="N45" s="17"/>
    </row>
    <row r="46" ht="14.25" customHeight="1">
      <c r="B46" s="28" t="s">
        <v>93</v>
      </c>
      <c r="D46" s="30">
        <f>+D45*3600</f>
        <v>27000</v>
      </c>
      <c r="N46" s="17"/>
    </row>
    <row r="47" ht="14.25" customHeight="1">
      <c r="B47" s="28" t="s">
        <v>4</v>
      </c>
      <c r="D47" s="31">
        <f>E36</f>
        <v>220.576</v>
      </c>
      <c r="N47" s="17"/>
    </row>
    <row r="48" ht="14.25" customHeight="1">
      <c r="B48" s="28" t="s">
        <v>94</v>
      </c>
      <c r="D48" s="32">
        <f>+D46/D47</f>
        <v>122.4067895</v>
      </c>
      <c r="E48" s="28" t="s">
        <v>95</v>
      </c>
      <c r="F48" s="337">
        <f>D48*0.9</f>
        <v>110.1661105</v>
      </c>
    </row>
    <row r="49" ht="14.25" customHeight="1">
      <c r="B49" s="28"/>
      <c r="D49" s="28"/>
    </row>
    <row r="50" ht="14.25" customHeight="1">
      <c r="B50" s="28" t="s">
        <v>96</v>
      </c>
      <c r="D50" s="28" t="s">
        <v>97</v>
      </c>
    </row>
    <row r="51" ht="14.25" customHeight="1">
      <c r="B51" s="28" t="s">
        <v>98</v>
      </c>
      <c r="D51" s="29">
        <v>105.9</v>
      </c>
    </row>
    <row r="52" ht="14.25" customHeight="1">
      <c r="B52" s="28" t="s">
        <v>99</v>
      </c>
      <c r="D52" s="29">
        <f>D51*D42</f>
        <v>105.9</v>
      </c>
    </row>
    <row r="53" ht="14.25" customHeight="1">
      <c r="B53" s="28" t="s">
        <v>95</v>
      </c>
      <c r="D53" s="33">
        <f>+D46/D52</f>
        <v>254.9575071</v>
      </c>
    </row>
    <row r="54" ht="14.25" customHeight="1">
      <c r="B54" s="28"/>
      <c r="D54" s="28"/>
    </row>
    <row r="55" ht="14.25" customHeight="1">
      <c r="B55" s="28" t="s">
        <v>100</v>
      </c>
      <c r="D55" s="33">
        <f>+D53*0.85</f>
        <v>216.713881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autoFilter ref="$A$2:$H$36"/>
  <printOptions/>
  <pageMargins bottom="0.75" footer="0.0" header="0.0" left="0.7" right="0.7" top="0.75"/>
  <pageSetup scale="70" orientation="landscape"/>
  <drawing r:id="rId2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21.0"/>
    <col customWidth="1" min="4" max="5" width="10.71"/>
    <col customWidth="1" min="6" max="6" width="24.14"/>
    <col customWidth="1" min="7" max="8" width="10.71"/>
    <col customWidth="1" min="9" max="9" width="11.57"/>
    <col customWidth="1" min="10" max="10" width="10.0"/>
    <col customWidth="1" min="11" max="11" width="10.71"/>
    <col customWidth="1" min="12" max="12" width="13.43"/>
    <col customWidth="1" min="13" max="13" width="24.57"/>
    <col customWidth="1" min="14" max="14" width="5.43"/>
    <col customWidth="1" min="15" max="26" width="10.71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 t="s">
        <v>6</v>
      </c>
      <c r="H2" s="1" t="s">
        <v>7</v>
      </c>
      <c r="I2" s="3" t="s">
        <v>8</v>
      </c>
      <c r="K2" s="4"/>
    </row>
    <row r="3" ht="14.25" customHeight="1">
      <c r="A3" s="7" t="s">
        <v>10</v>
      </c>
      <c r="B3" s="49" t="s">
        <v>1820</v>
      </c>
      <c r="C3" s="9" t="s">
        <v>103</v>
      </c>
      <c r="D3" s="9" t="s">
        <v>1821</v>
      </c>
      <c r="E3" s="7">
        <v>128.05119999999997</v>
      </c>
      <c r="F3" s="324" t="s">
        <v>1819</v>
      </c>
      <c r="G3" s="324" t="s">
        <v>107</v>
      </c>
      <c r="H3" s="7"/>
      <c r="I3" s="325"/>
      <c r="J3" s="15"/>
      <c r="K3" s="4"/>
    </row>
    <row r="4" ht="14.25" customHeight="1">
      <c r="A4" s="7" t="s">
        <v>16</v>
      </c>
      <c r="B4" s="338"/>
      <c r="C4" s="9"/>
      <c r="D4" s="352"/>
      <c r="E4" s="35"/>
      <c r="F4" s="353"/>
      <c r="G4" s="327"/>
      <c r="H4" s="7"/>
      <c r="I4" s="325"/>
      <c r="J4" s="15"/>
      <c r="K4" s="4"/>
    </row>
    <row r="5" ht="14.25" customHeight="1">
      <c r="A5" s="7" t="s">
        <v>20</v>
      </c>
      <c r="B5" s="338"/>
      <c r="C5" s="9"/>
      <c r="D5" s="352"/>
      <c r="E5" s="35"/>
      <c r="F5" s="353"/>
      <c r="G5" s="327"/>
      <c r="H5" s="7"/>
      <c r="I5" s="325"/>
      <c r="J5" s="15"/>
      <c r="K5" s="4"/>
    </row>
    <row r="6" ht="14.25" customHeight="1">
      <c r="A6" s="7" t="s">
        <v>24</v>
      </c>
      <c r="B6" s="338"/>
      <c r="C6" s="9"/>
      <c r="D6" s="352"/>
      <c r="E6" s="35"/>
      <c r="F6" s="353"/>
      <c r="G6" s="327"/>
      <c r="H6" s="7"/>
      <c r="I6" s="325"/>
      <c r="J6" s="15"/>
      <c r="K6" s="5"/>
    </row>
    <row r="7" ht="14.25" customHeight="1">
      <c r="A7" s="7" t="s">
        <v>25</v>
      </c>
      <c r="B7" s="338"/>
      <c r="C7" s="9"/>
      <c r="D7" s="352"/>
      <c r="E7" s="35"/>
      <c r="F7" s="353"/>
      <c r="G7" s="327"/>
      <c r="H7" s="7"/>
      <c r="I7" s="325"/>
      <c r="J7" s="15"/>
      <c r="K7" s="5"/>
      <c r="N7" s="17"/>
    </row>
    <row r="8" ht="14.25" customHeight="1">
      <c r="A8" s="7" t="s">
        <v>28</v>
      </c>
      <c r="B8" s="338"/>
      <c r="C8" s="9"/>
      <c r="D8" s="352"/>
      <c r="E8" s="35"/>
      <c r="F8" s="354"/>
      <c r="G8" s="327"/>
      <c r="H8" s="7"/>
      <c r="I8" s="325"/>
      <c r="J8" s="15"/>
      <c r="K8" s="5"/>
      <c r="N8" s="17"/>
      <c r="P8" s="19"/>
    </row>
    <row r="9" ht="14.25" customHeight="1">
      <c r="A9" s="7" t="s">
        <v>32</v>
      </c>
      <c r="B9" s="338"/>
      <c r="C9" s="9"/>
      <c r="D9" s="9"/>
      <c r="E9" s="10"/>
      <c r="F9" s="18"/>
      <c r="G9" s="327"/>
      <c r="H9" s="7"/>
      <c r="I9" s="325"/>
      <c r="J9" s="15"/>
      <c r="K9" s="5"/>
      <c r="N9" s="17"/>
      <c r="P9" s="19"/>
    </row>
    <row r="10" ht="14.25" customHeight="1">
      <c r="A10" s="7" t="s">
        <v>34</v>
      </c>
      <c r="B10" s="49"/>
      <c r="C10" s="9"/>
      <c r="D10" s="9"/>
      <c r="E10" s="10"/>
      <c r="F10" s="324"/>
      <c r="G10" s="327"/>
      <c r="H10" s="7"/>
      <c r="I10" s="325"/>
      <c r="J10" s="15"/>
      <c r="K10" s="5"/>
      <c r="N10" s="17"/>
      <c r="P10" s="19"/>
    </row>
    <row r="11" ht="14.25" customHeight="1">
      <c r="A11" s="7" t="s">
        <v>36</v>
      </c>
      <c r="B11" s="49"/>
      <c r="C11" s="9"/>
      <c r="D11" s="9"/>
      <c r="E11" s="9"/>
      <c r="F11" s="18"/>
      <c r="G11" s="327"/>
      <c r="H11" s="7"/>
      <c r="I11" s="325"/>
      <c r="J11" s="15"/>
      <c r="K11" s="5"/>
      <c r="N11" s="17"/>
      <c r="P11" s="19"/>
    </row>
    <row r="12" ht="14.25" customHeight="1">
      <c r="A12" s="7" t="s">
        <v>38</v>
      </c>
      <c r="B12" s="49"/>
      <c r="C12" s="9"/>
      <c r="D12" s="9"/>
      <c r="E12" s="10"/>
      <c r="F12" s="18"/>
      <c r="G12" s="327"/>
      <c r="H12" s="7"/>
      <c r="I12" s="325"/>
      <c r="J12" s="15"/>
      <c r="K12" s="5"/>
      <c r="N12" s="17"/>
      <c r="P12" s="19"/>
    </row>
    <row r="13" ht="14.25" customHeight="1">
      <c r="A13" s="7" t="s">
        <v>43</v>
      </c>
      <c r="B13" s="49"/>
      <c r="C13" s="9"/>
      <c r="D13" s="9"/>
      <c r="E13" s="10"/>
      <c r="F13" s="18"/>
      <c r="G13" s="327"/>
      <c r="H13" s="7"/>
      <c r="I13" s="325"/>
      <c r="J13" s="15"/>
      <c r="N13" s="17"/>
      <c r="P13" s="19"/>
    </row>
    <row r="14" ht="14.25" customHeight="1">
      <c r="A14" s="7" t="s">
        <v>46</v>
      </c>
      <c r="B14" s="49"/>
      <c r="C14" s="9"/>
      <c r="D14" s="9"/>
      <c r="E14" s="10"/>
      <c r="F14" s="18"/>
      <c r="G14" s="329"/>
      <c r="H14" s="7"/>
      <c r="I14" s="325"/>
      <c r="J14" s="15"/>
      <c r="N14" s="17"/>
      <c r="P14" s="19"/>
    </row>
    <row r="15" ht="14.25" customHeight="1">
      <c r="A15" s="7" t="s">
        <v>50</v>
      </c>
      <c r="B15" s="49"/>
      <c r="C15" s="9"/>
      <c r="D15" s="9"/>
      <c r="E15" s="9"/>
      <c r="F15" s="18"/>
      <c r="G15" s="327"/>
      <c r="H15" s="7"/>
      <c r="I15" s="325"/>
      <c r="J15" s="15"/>
      <c r="N15" s="17"/>
    </row>
    <row r="16" ht="14.25" customHeight="1">
      <c r="A16" s="7" t="s">
        <v>52</v>
      </c>
      <c r="B16" s="49"/>
      <c r="C16" s="9"/>
      <c r="D16" s="9"/>
      <c r="E16" s="10"/>
      <c r="F16" s="18"/>
      <c r="G16" s="327"/>
      <c r="H16" s="7"/>
      <c r="I16" s="325"/>
      <c r="J16" s="15"/>
      <c r="N16" s="17"/>
    </row>
    <row r="17" ht="14.25" customHeight="1">
      <c r="A17" s="7" t="s">
        <v>54</v>
      </c>
      <c r="B17" s="49"/>
      <c r="C17" s="9"/>
      <c r="D17" s="9"/>
      <c r="E17" s="10"/>
      <c r="F17" s="18"/>
      <c r="G17" s="329"/>
      <c r="H17" s="7"/>
      <c r="I17" s="325"/>
      <c r="J17" s="15"/>
      <c r="N17" s="17"/>
    </row>
    <row r="18" ht="14.25" customHeight="1">
      <c r="A18" s="7" t="s">
        <v>56</v>
      </c>
      <c r="B18" s="49"/>
      <c r="C18" s="9"/>
      <c r="D18" s="9"/>
      <c r="E18" s="10"/>
      <c r="F18" s="18"/>
      <c r="G18" s="329"/>
      <c r="H18" s="7"/>
      <c r="I18" s="325"/>
      <c r="J18" s="15"/>
      <c r="N18" s="17"/>
    </row>
    <row r="19" ht="14.25" customHeight="1">
      <c r="A19" s="7" t="s">
        <v>57</v>
      </c>
      <c r="B19" s="49"/>
      <c r="C19" s="9"/>
      <c r="D19" s="9"/>
      <c r="E19" s="9"/>
      <c r="F19" s="18"/>
      <c r="G19" s="327"/>
      <c r="H19" s="7"/>
      <c r="I19" s="325"/>
      <c r="J19" s="15"/>
      <c r="N19" s="17"/>
    </row>
    <row r="20" ht="14.25" customHeight="1">
      <c r="A20" s="7" t="s">
        <v>60</v>
      </c>
      <c r="B20" s="49"/>
      <c r="C20" s="9"/>
      <c r="D20" s="9"/>
      <c r="E20" s="10"/>
      <c r="F20" s="18"/>
      <c r="G20" s="327"/>
      <c r="H20" s="7"/>
      <c r="I20" s="325"/>
      <c r="J20" s="15"/>
      <c r="N20" s="17"/>
    </row>
    <row r="21" ht="14.25" customHeight="1">
      <c r="A21" s="7" t="s">
        <v>63</v>
      </c>
      <c r="B21" s="49"/>
      <c r="C21" s="9"/>
      <c r="D21" s="9"/>
      <c r="E21" s="9"/>
      <c r="F21" s="18"/>
      <c r="G21" s="327"/>
      <c r="H21" s="7"/>
      <c r="I21" s="325"/>
      <c r="J21" s="15"/>
      <c r="N21" s="17"/>
    </row>
    <row r="22" ht="14.25" customHeight="1">
      <c r="A22" s="7" t="s">
        <v>66</v>
      </c>
      <c r="B22" s="49"/>
      <c r="C22" s="9"/>
      <c r="D22" s="9"/>
      <c r="E22" s="10"/>
      <c r="F22" s="324"/>
      <c r="G22" s="327"/>
      <c r="H22" s="7"/>
      <c r="I22" s="325"/>
      <c r="J22" s="15"/>
      <c r="N22" s="17"/>
    </row>
    <row r="23" ht="14.25" customHeight="1">
      <c r="A23" s="7" t="s">
        <v>68</v>
      </c>
      <c r="B23" s="49"/>
      <c r="C23" s="9"/>
      <c r="D23" s="9"/>
      <c r="E23" s="10"/>
      <c r="F23" s="18"/>
      <c r="G23" s="329"/>
      <c r="H23" s="7"/>
      <c r="I23" s="325"/>
      <c r="J23" s="15"/>
      <c r="N23" s="17"/>
    </row>
    <row r="24" ht="14.25" customHeight="1">
      <c r="A24" s="7" t="s">
        <v>70</v>
      </c>
      <c r="B24" s="49"/>
      <c r="C24" s="9"/>
      <c r="D24" s="9"/>
      <c r="E24" s="10"/>
      <c r="F24" s="324"/>
      <c r="G24" s="327"/>
      <c r="H24" s="7"/>
      <c r="I24" s="325"/>
      <c r="J24" s="15"/>
      <c r="N24" s="17"/>
    </row>
    <row r="25" ht="14.25" customHeight="1">
      <c r="A25" s="7" t="s">
        <v>71</v>
      </c>
      <c r="B25" s="49"/>
      <c r="C25" s="9"/>
      <c r="D25" s="9"/>
      <c r="E25" s="10"/>
      <c r="F25" s="324"/>
      <c r="G25" s="327"/>
      <c r="H25" s="7"/>
      <c r="I25" s="325"/>
      <c r="J25" s="15"/>
      <c r="N25" s="17"/>
    </row>
    <row r="26" ht="14.25" customHeight="1">
      <c r="A26" s="7" t="s">
        <v>75</v>
      </c>
      <c r="B26" s="49"/>
      <c r="C26" s="9"/>
      <c r="D26" s="9"/>
      <c r="E26" s="10"/>
      <c r="F26" s="324"/>
      <c r="G26" s="327"/>
      <c r="H26" s="7"/>
      <c r="I26" s="325"/>
      <c r="J26" s="15"/>
      <c r="N26" s="17"/>
    </row>
    <row r="27" ht="14.25" customHeight="1">
      <c r="A27" s="7" t="s">
        <v>76</v>
      </c>
      <c r="B27" s="49"/>
      <c r="C27" s="9"/>
      <c r="D27" s="9"/>
      <c r="E27" s="10"/>
      <c r="F27" s="324"/>
      <c r="G27" s="327"/>
      <c r="H27" s="7"/>
      <c r="I27" s="325"/>
      <c r="J27" s="15"/>
      <c r="N27" s="17"/>
    </row>
    <row r="28" ht="14.25" customHeight="1">
      <c r="A28" s="7" t="s">
        <v>76</v>
      </c>
      <c r="B28" s="123"/>
      <c r="C28" s="9"/>
      <c r="D28" s="9"/>
      <c r="E28" s="10"/>
      <c r="F28" s="9"/>
      <c r="G28" s="7"/>
      <c r="H28" s="7"/>
      <c r="I28" s="106"/>
      <c r="J28" s="15"/>
      <c r="N28" s="17"/>
    </row>
    <row r="29" ht="14.25" customHeight="1">
      <c r="A29" s="7" t="s">
        <v>76</v>
      </c>
      <c r="B29" s="123"/>
      <c r="C29" s="9"/>
      <c r="D29" s="9"/>
      <c r="E29" s="10"/>
      <c r="F29" s="9"/>
      <c r="G29" s="7"/>
      <c r="H29" s="7"/>
      <c r="I29" s="106"/>
      <c r="J29" s="15"/>
      <c r="N29" s="17"/>
    </row>
    <row r="30" ht="14.25" customHeight="1">
      <c r="A30" s="7" t="s">
        <v>76</v>
      </c>
      <c r="B30" s="123"/>
      <c r="C30" s="9"/>
      <c r="D30" s="9"/>
      <c r="E30" s="10"/>
      <c r="F30" s="9"/>
      <c r="G30" s="7"/>
      <c r="H30" s="7"/>
      <c r="I30" s="106"/>
      <c r="J30" s="15"/>
      <c r="N30" s="17"/>
    </row>
    <row r="31" ht="14.25" customHeight="1">
      <c r="A31" s="7" t="s">
        <v>76</v>
      </c>
      <c r="B31" s="123"/>
      <c r="C31" s="9"/>
      <c r="D31" s="9"/>
      <c r="E31" s="9"/>
      <c r="F31" s="9"/>
      <c r="G31" s="7"/>
      <c r="H31" s="7"/>
      <c r="I31" s="106"/>
      <c r="J31" s="15"/>
      <c r="N31" s="17"/>
    </row>
    <row r="32" ht="14.25" customHeight="1">
      <c r="A32" s="7" t="s">
        <v>76</v>
      </c>
      <c r="B32" s="123"/>
      <c r="C32" s="9"/>
      <c r="D32" s="9"/>
      <c r="E32" s="10"/>
      <c r="F32" s="9"/>
      <c r="G32" s="7"/>
      <c r="H32" s="7"/>
      <c r="I32" s="106"/>
      <c r="J32" s="15"/>
      <c r="N32" s="17"/>
    </row>
    <row r="33" ht="14.25" customHeight="1">
      <c r="A33" s="7" t="s">
        <v>76</v>
      </c>
      <c r="B33" s="123"/>
      <c r="C33" s="9"/>
      <c r="D33" s="9"/>
      <c r="E33" s="10"/>
      <c r="F33" s="9"/>
      <c r="G33" s="7"/>
      <c r="H33" s="7"/>
      <c r="I33" s="106"/>
      <c r="J33" s="15"/>
      <c r="N33" s="17"/>
    </row>
    <row r="34" ht="14.25" customHeight="1">
      <c r="A34" s="7" t="s">
        <v>76</v>
      </c>
      <c r="B34" s="123"/>
      <c r="C34" s="9"/>
      <c r="D34" s="9"/>
      <c r="E34" s="10"/>
      <c r="F34" s="9"/>
      <c r="G34" s="7"/>
      <c r="H34" s="7"/>
      <c r="I34" s="106"/>
      <c r="J34" s="15"/>
      <c r="N34" s="17"/>
    </row>
    <row r="35" ht="14.25" customHeight="1">
      <c r="A35" s="7" t="s">
        <v>76</v>
      </c>
      <c r="B35" s="123"/>
      <c r="C35" s="9"/>
      <c r="D35" s="9"/>
      <c r="E35" s="10"/>
      <c r="F35" s="9"/>
      <c r="G35" s="7"/>
      <c r="H35" s="7"/>
      <c r="I35" s="106"/>
      <c r="J35" s="15"/>
      <c r="N35" s="17"/>
    </row>
    <row r="36" ht="14.25" customHeight="1">
      <c r="E36" s="27">
        <f>SUM(E3:E35)</f>
        <v>128.0512</v>
      </c>
      <c r="N36" s="17"/>
    </row>
    <row r="37" ht="14.25" customHeight="1">
      <c r="N37" s="17"/>
    </row>
    <row r="38" ht="14.25" customHeight="1">
      <c r="N38" s="17"/>
    </row>
    <row r="39" ht="14.25" customHeight="1">
      <c r="N39" s="17"/>
    </row>
    <row r="40" ht="14.25" customHeight="1">
      <c r="N40" s="17"/>
    </row>
    <row r="41" ht="14.25" customHeight="1">
      <c r="N41" s="17"/>
    </row>
    <row r="42" ht="14.25" customHeight="1">
      <c r="B42" s="28" t="s">
        <v>89</v>
      </c>
      <c r="D42" s="29">
        <v>1.0</v>
      </c>
      <c r="N42" s="17"/>
    </row>
    <row r="43" ht="14.25" customHeight="1">
      <c r="B43" s="28" t="s">
        <v>90</v>
      </c>
      <c r="D43" s="29">
        <v>1.0</v>
      </c>
      <c r="N43" s="17"/>
    </row>
    <row r="44" ht="14.25" customHeight="1">
      <c r="B44" s="28" t="s">
        <v>91</v>
      </c>
      <c r="D44" s="29">
        <v>7.5</v>
      </c>
      <c r="N44" s="17"/>
    </row>
    <row r="45" ht="14.25" customHeight="1">
      <c r="B45" s="28" t="s">
        <v>92</v>
      </c>
      <c r="D45" s="30">
        <f>+D44*D43*D42</f>
        <v>7.5</v>
      </c>
      <c r="N45" s="17"/>
    </row>
    <row r="46" ht="14.25" customHeight="1">
      <c r="B46" s="28" t="s">
        <v>93</v>
      </c>
      <c r="D46" s="30">
        <f>+D45*3600</f>
        <v>27000</v>
      </c>
      <c r="N46" s="17"/>
    </row>
    <row r="47" ht="14.25" customHeight="1">
      <c r="B47" s="28" t="s">
        <v>4</v>
      </c>
      <c r="D47" s="31">
        <f>E36</f>
        <v>128.0512</v>
      </c>
      <c r="N47" s="17"/>
    </row>
    <row r="48" ht="14.25" customHeight="1">
      <c r="B48" s="28" t="s">
        <v>94</v>
      </c>
      <c r="D48" s="32">
        <f>+D46/D47</f>
        <v>210.8531587</v>
      </c>
      <c r="E48" s="28" t="s">
        <v>95</v>
      </c>
      <c r="F48" s="337">
        <f>D48*0.9</f>
        <v>189.7678429</v>
      </c>
    </row>
    <row r="49" ht="14.25" customHeight="1">
      <c r="B49" s="28"/>
      <c r="D49" s="28"/>
    </row>
    <row r="50" ht="14.25" customHeight="1">
      <c r="B50" s="28" t="s">
        <v>96</v>
      </c>
      <c r="D50" s="28" t="s">
        <v>97</v>
      </c>
    </row>
    <row r="51" ht="14.25" customHeight="1">
      <c r="B51" s="28" t="s">
        <v>98</v>
      </c>
      <c r="D51" s="29">
        <v>105.9</v>
      </c>
    </row>
    <row r="52" ht="14.25" customHeight="1">
      <c r="B52" s="28" t="s">
        <v>99</v>
      </c>
      <c r="D52" s="29">
        <f>D51*D42</f>
        <v>105.9</v>
      </c>
    </row>
    <row r="53" ht="14.25" customHeight="1">
      <c r="B53" s="28" t="s">
        <v>95</v>
      </c>
      <c r="D53" s="33">
        <f>+D46/D52</f>
        <v>254.9575071</v>
      </c>
    </row>
    <row r="54" ht="14.25" customHeight="1">
      <c r="B54" s="28"/>
      <c r="D54" s="28"/>
    </row>
    <row r="55" ht="14.25" customHeight="1">
      <c r="B55" s="28" t="s">
        <v>100</v>
      </c>
      <c r="D55" s="33">
        <f>+D53*0.85</f>
        <v>216.713881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autoFilter ref="$A$2:$H$36"/>
  <printOptions/>
  <pageMargins bottom="0.75" footer="0.0" header="0.0" left="0.7" right="0.7" top="0.75"/>
  <pageSetup scale="70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2023-07-06T01:20:29Z</dcterms:created>
  <dc:creator>Jhair Angarita</dc:creator>
</cp:coreProperties>
</file>