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Muneeb\5.Javeria\"/>
    </mc:Choice>
  </mc:AlternateContent>
  <xr:revisionPtr revIDLastSave="0" documentId="13_ncr:1_{D982EC0F-7C2D-40FC-95F3-45496D61572C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Annual" sheetId="1" state="hidden" r:id="rId1"/>
    <sheet name="Quarterly" sheetId="2" state="hidden" r:id="rId2"/>
    <sheet name="Monthly" sheetId="3" state="hidden" r:id="rId3"/>
    <sheet name="Year Average" sheetId="4" state="hidden" r:id="rId4"/>
    <sheet name="Quarterly Rate" sheetId="6" state="hidden" r:id="rId5"/>
    <sheet name="Quarterly Rate - Working" sheetId="7" r:id="rId6"/>
  </sheets>
  <definedNames>
    <definedName name="_xlnm._FilterDatabase" localSheetId="4" hidden="1">'Quarterly Rate'!$B$1:$J$89</definedName>
    <definedName name="_xlnm._FilterDatabase" localSheetId="5" hidden="1">'Quarterly Rate - Working'!$A$9:$T$9</definedName>
    <definedName name="_xlnm._FilterDatabase" localSheetId="3" hidden="1">'Year Average'!$A$1:$I$23</definedName>
    <definedName name="solver_adj" localSheetId="5" hidden="1">'Quarterly Rate - Working'!$C$3:$C$7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'Quarterly Rate - Working'!#REF!</definedName>
    <definedName name="solver_pre" localSheetId="5" hidden="1">0.000001</definedName>
    <definedName name="solver_rbv" localSheetId="5" hidden="1">2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8" i="7" l="1"/>
  <c r="K97" i="7"/>
  <c r="K96" i="7"/>
  <c r="K95" i="7"/>
  <c r="K94" i="7"/>
  <c r="K93" i="7"/>
  <c r="K92" i="7"/>
  <c r="L92" i="7" s="1"/>
  <c r="K91" i="7"/>
  <c r="K90" i="7"/>
  <c r="K89" i="7"/>
  <c r="K88" i="7"/>
  <c r="K87" i="7"/>
  <c r="K86" i="7"/>
  <c r="K85" i="7"/>
  <c r="K84" i="7"/>
  <c r="L84" i="7" s="1"/>
  <c r="K83" i="7"/>
  <c r="K82" i="7"/>
  <c r="L82" i="7" s="1"/>
  <c r="K81" i="7"/>
  <c r="K80" i="7"/>
  <c r="K79" i="7"/>
  <c r="K78" i="7"/>
  <c r="L78" i="7" s="1"/>
  <c r="K77" i="7"/>
  <c r="K76" i="7"/>
  <c r="L76" i="7" s="1"/>
  <c r="K75" i="7"/>
  <c r="K74" i="7"/>
  <c r="L74" i="7" s="1"/>
  <c r="K73" i="7"/>
  <c r="K72" i="7"/>
  <c r="K71" i="7"/>
  <c r="K70" i="7"/>
  <c r="L70" i="7" s="1"/>
  <c r="K69" i="7"/>
  <c r="K68" i="7"/>
  <c r="L68" i="7" s="1"/>
  <c r="K67" i="7"/>
  <c r="K66" i="7"/>
  <c r="L66" i="7" s="1"/>
  <c r="K65" i="7"/>
  <c r="K64" i="7"/>
  <c r="K63" i="7"/>
  <c r="K62" i="7"/>
  <c r="L62" i="7" s="1"/>
  <c r="K61" i="7"/>
  <c r="K60" i="7"/>
  <c r="L60" i="7" s="1"/>
  <c r="K59" i="7"/>
  <c r="K58" i="7"/>
  <c r="L58" i="7" s="1"/>
  <c r="K57" i="7"/>
  <c r="K56" i="7"/>
  <c r="K55" i="7"/>
  <c r="K54" i="7"/>
  <c r="L54" i="7" s="1"/>
  <c r="K53" i="7"/>
  <c r="K52" i="7"/>
  <c r="L52" i="7" s="1"/>
  <c r="K51" i="7"/>
  <c r="K50" i="7"/>
  <c r="L50" i="7" s="1"/>
  <c r="K49" i="7"/>
  <c r="K48" i="7"/>
  <c r="K47" i="7"/>
  <c r="K46" i="7"/>
  <c r="L46" i="7" s="1"/>
  <c r="K45" i="7"/>
  <c r="K44" i="7"/>
  <c r="L44" i="7" s="1"/>
  <c r="K43" i="7"/>
  <c r="K42" i="7"/>
  <c r="L42" i="7" s="1"/>
  <c r="K41" i="7"/>
  <c r="K40" i="7"/>
  <c r="K39" i="7"/>
  <c r="K38" i="7"/>
  <c r="L38" i="7" s="1"/>
  <c r="K37" i="7"/>
  <c r="K36" i="7"/>
  <c r="L36" i="7" s="1"/>
  <c r="K35" i="7"/>
  <c r="K34" i="7"/>
  <c r="L34" i="7" s="1"/>
  <c r="K33" i="7"/>
  <c r="K32" i="7"/>
  <c r="K31" i="7"/>
  <c r="K30" i="7"/>
  <c r="L30" i="7" s="1"/>
  <c r="K29" i="7"/>
  <c r="K28" i="7"/>
  <c r="L28" i="7" s="1"/>
  <c r="K27" i="7"/>
  <c r="K26" i="7"/>
  <c r="L26" i="7" s="1"/>
  <c r="K25" i="7"/>
  <c r="K24" i="7"/>
  <c r="K23" i="7"/>
  <c r="K22" i="7"/>
  <c r="L22" i="7" s="1"/>
  <c r="K21" i="7"/>
  <c r="K20" i="7"/>
  <c r="L20" i="7" s="1"/>
  <c r="K19" i="7"/>
  <c r="K18" i="7"/>
  <c r="L18" i="7" s="1"/>
  <c r="K17" i="7"/>
  <c r="K16" i="7"/>
  <c r="K15" i="7"/>
  <c r="K14" i="7"/>
  <c r="L14" i="7" s="1"/>
  <c r="K13" i="7"/>
  <c r="K12" i="7"/>
  <c r="L12" i="7" s="1"/>
  <c r="K11" i="7"/>
  <c r="L11" i="7" s="1"/>
  <c r="K10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L10" i="7"/>
  <c r="L13" i="7"/>
  <c r="L15" i="7"/>
  <c r="L16" i="7"/>
  <c r="L17" i="7"/>
  <c r="L19" i="7"/>
  <c r="L21" i="7"/>
  <c r="L23" i="7"/>
  <c r="L24" i="7"/>
  <c r="L25" i="7"/>
  <c r="L27" i="7"/>
  <c r="L29" i="7"/>
  <c r="L31" i="7"/>
  <c r="L32" i="7"/>
  <c r="L33" i="7"/>
  <c r="L35" i="7"/>
  <c r="L37" i="7"/>
  <c r="L39" i="7"/>
  <c r="L40" i="7"/>
  <c r="L41" i="7"/>
  <c r="L43" i="7"/>
  <c r="L45" i="7"/>
  <c r="L47" i="7"/>
  <c r="L48" i="7"/>
  <c r="L49" i="7"/>
  <c r="L51" i="7"/>
  <c r="L53" i="7"/>
  <c r="L55" i="7"/>
  <c r="L56" i="7"/>
  <c r="L57" i="7"/>
  <c r="L59" i="7"/>
  <c r="L61" i="7"/>
  <c r="L63" i="7"/>
  <c r="L64" i="7"/>
  <c r="L65" i="7"/>
  <c r="L67" i="7"/>
  <c r="L69" i="7"/>
  <c r="L71" i="7"/>
  <c r="L72" i="7"/>
  <c r="L73" i="7"/>
  <c r="L75" i="7"/>
  <c r="L77" i="7"/>
  <c r="L79" i="7"/>
  <c r="L80" i="7"/>
  <c r="L81" i="7"/>
  <c r="L83" i="7"/>
  <c r="L85" i="7"/>
  <c r="L86" i="7"/>
  <c r="L87" i="7"/>
  <c r="L88" i="7"/>
  <c r="L89" i="7"/>
  <c r="L90" i="7"/>
  <c r="L91" i="7"/>
  <c r="L93" i="7"/>
  <c r="L94" i="7"/>
  <c r="L95" i="7"/>
  <c r="L96" i="7"/>
  <c r="L97" i="7"/>
  <c r="C106" i="7"/>
  <c r="B11" i="7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I98" i="7"/>
  <c r="C107" i="7" l="1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10" i="7"/>
  <c r="I62" i="7"/>
  <c r="I67" i="7"/>
  <c r="I83" i="7"/>
  <c r="I48" i="7"/>
  <c r="I60" i="7"/>
  <c r="I65" i="7"/>
  <c r="I14" i="7"/>
  <c r="I44" i="7"/>
  <c r="I66" i="7"/>
  <c r="I77" i="7"/>
  <c r="I85" i="7"/>
  <c r="I54" i="7"/>
  <c r="I34" i="7"/>
  <c r="I61" i="7"/>
  <c r="I49" i="7"/>
  <c r="I16" i="7"/>
  <c r="I13" i="7"/>
  <c r="I50" i="7"/>
  <c r="I53" i="7"/>
  <c r="I12" i="7"/>
  <c r="I78" i="7"/>
  <c r="I76" i="7"/>
  <c r="I90" i="7"/>
  <c r="I30" i="7"/>
  <c r="I26" i="7"/>
  <c r="I93" i="7"/>
  <c r="I23" i="7"/>
  <c r="I89" i="7"/>
  <c r="I92" i="7"/>
  <c r="I91" i="7"/>
  <c r="I59" i="7"/>
  <c r="I41" i="7"/>
  <c r="I29" i="7"/>
  <c r="I20" i="7"/>
  <c r="I32" i="7"/>
  <c r="I82" i="7"/>
  <c r="I57" i="7"/>
  <c r="I63" i="7"/>
  <c r="I69" i="7"/>
  <c r="I74" i="7"/>
  <c r="I38" i="7"/>
  <c r="I94" i="7"/>
  <c r="I86" i="7"/>
  <c r="I24" i="7"/>
  <c r="I22" i="7"/>
  <c r="I39" i="7"/>
  <c r="I58" i="7"/>
  <c r="I36" i="7"/>
  <c r="I70" i="7"/>
  <c r="I40" i="7"/>
  <c r="I87" i="7"/>
  <c r="I31" i="7"/>
  <c r="I88" i="7"/>
  <c r="I28" i="7"/>
  <c r="I75" i="7"/>
  <c r="I47" i="7"/>
  <c r="I35" i="7"/>
  <c r="I17" i="7"/>
  <c r="I52" i="7"/>
  <c r="I15" i="7"/>
  <c r="I27" i="7"/>
  <c r="I80" i="7"/>
  <c r="I42" i="7"/>
  <c r="I46" i="7"/>
  <c r="I68" i="7"/>
  <c r="I96" i="7"/>
  <c r="I84" i="7"/>
  <c r="I73" i="7"/>
  <c r="I56" i="7"/>
  <c r="I81" i="7"/>
  <c r="I95" i="7"/>
  <c r="I71" i="7"/>
  <c r="I97" i="7"/>
  <c r="I45" i="7"/>
  <c r="I64" i="7"/>
  <c r="I19" i="7"/>
  <c r="I55" i="7"/>
  <c r="I43" i="7"/>
  <c r="I79" i="7"/>
  <c r="I72" i="7"/>
  <c r="I37" i="7"/>
  <c r="I25" i="7"/>
  <c r="I33" i="7"/>
  <c r="I21" i="7"/>
  <c r="I51" i="7"/>
  <c r="I18" i="7"/>
  <c r="I99" i="7"/>
  <c r="I101" i="7"/>
  <c r="I104" i="7"/>
  <c r="I105" i="7"/>
  <c r="I102" i="7"/>
  <c r="I106" i="7"/>
  <c r="I100" i="7"/>
  <c r="I103" i="7"/>
  <c r="K103" i="7" l="1"/>
  <c r="K100" i="7"/>
  <c r="K102" i="7"/>
  <c r="K101" i="7"/>
  <c r="K99" i="7"/>
  <c r="K106" i="7"/>
  <c r="K105" i="7"/>
  <c r="K104" i="7"/>
  <c r="F13" i="7"/>
  <c r="G11" i="7"/>
  <c r="F11" i="7"/>
  <c r="C108" i="7"/>
  <c r="G97" i="7"/>
  <c r="G10" i="7"/>
  <c r="R3" i="7" a="1"/>
  <c r="R3" i="7" s="1"/>
  <c r="F94" i="7"/>
  <c r="F70" i="7"/>
  <c r="F54" i="7"/>
  <c r="F30" i="7"/>
  <c r="F92" i="7"/>
  <c r="F76" i="7"/>
  <c r="F68" i="7"/>
  <c r="F60" i="7"/>
  <c r="F52" i="7"/>
  <c r="F44" i="7"/>
  <c r="F36" i="7"/>
  <c r="F28" i="7"/>
  <c r="F20" i="7"/>
  <c r="F12" i="7"/>
  <c r="F78" i="7"/>
  <c r="F46" i="7"/>
  <c r="F14" i="7"/>
  <c r="F84" i="7"/>
  <c r="F90" i="7"/>
  <c r="F66" i="7"/>
  <c r="F26" i="7"/>
  <c r="F64" i="7"/>
  <c r="F40" i="7"/>
  <c r="F24" i="7"/>
  <c r="F16" i="7"/>
  <c r="F86" i="7"/>
  <c r="F62" i="7"/>
  <c r="F38" i="7"/>
  <c r="F22" i="7"/>
  <c r="F82" i="7"/>
  <c r="F74" i="7"/>
  <c r="F58" i="7"/>
  <c r="F50" i="7"/>
  <c r="F42" i="7"/>
  <c r="F34" i="7"/>
  <c r="F18" i="7"/>
  <c r="F96" i="7"/>
  <c r="F88" i="7"/>
  <c r="F80" i="7"/>
  <c r="F72" i="7"/>
  <c r="F56" i="7"/>
  <c r="F48" i="7"/>
  <c r="F32" i="7"/>
  <c r="F91" i="7"/>
  <c r="F83" i="7"/>
  <c r="F75" i="7"/>
  <c r="F67" i="7"/>
  <c r="F59" i="7"/>
  <c r="F51" i="7"/>
  <c r="F43" i="7"/>
  <c r="F35" i="7"/>
  <c r="F27" i="7"/>
  <c r="F19" i="7"/>
  <c r="F97" i="7"/>
  <c r="F89" i="7"/>
  <c r="F81" i="7"/>
  <c r="F73" i="7"/>
  <c r="F65" i="7"/>
  <c r="F57" i="7"/>
  <c r="F49" i="7"/>
  <c r="F41" i="7"/>
  <c r="F33" i="7"/>
  <c r="F25" i="7"/>
  <c r="F17" i="7"/>
  <c r="F95" i="7"/>
  <c r="F87" i="7"/>
  <c r="F79" i="7"/>
  <c r="F71" i="7"/>
  <c r="F63" i="7"/>
  <c r="F55" i="7"/>
  <c r="F47" i="7"/>
  <c r="F39" i="7"/>
  <c r="F31" i="7"/>
  <c r="F23" i="7"/>
  <c r="F15" i="7"/>
  <c r="F93" i="7"/>
  <c r="F85" i="7"/>
  <c r="F77" i="7"/>
  <c r="F69" i="7"/>
  <c r="F61" i="7"/>
  <c r="F53" i="7"/>
  <c r="F45" i="7"/>
  <c r="F37" i="7"/>
  <c r="F29" i="7"/>
  <c r="F21" i="7"/>
  <c r="J89" i="6"/>
  <c r="J76" i="6"/>
  <c r="J74" i="6"/>
  <c r="J73" i="6"/>
  <c r="J69" i="6"/>
  <c r="J44" i="6"/>
  <c r="J37" i="6"/>
  <c r="J8" i="6"/>
  <c r="J7" i="6"/>
  <c r="J6" i="6"/>
  <c r="G89" i="6"/>
  <c r="G88" i="6"/>
  <c r="G86" i="6"/>
  <c r="G84" i="6"/>
  <c r="G82" i="6"/>
  <c r="G80" i="6"/>
  <c r="G78" i="6"/>
  <c r="G76" i="6"/>
  <c r="G74" i="6"/>
  <c r="G72" i="6"/>
  <c r="G70" i="6"/>
  <c r="G68" i="6"/>
  <c r="G66" i="6"/>
  <c r="G64" i="6"/>
  <c r="G62" i="6"/>
  <c r="G60" i="6"/>
  <c r="G58" i="6"/>
  <c r="G56" i="6"/>
  <c r="G54" i="6"/>
  <c r="G52" i="6"/>
  <c r="G50" i="6"/>
  <c r="G48" i="6"/>
  <c r="G46" i="6"/>
  <c r="G44" i="6"/>
  <c r="G42" i="6"/>
  <c r="G40" i="6"/>
  <c r="G38" i="6"/>
  <c r="G36" i="6"/>
  <c r="G34" i="6"/>
  <c r="G32" i="6"/>
  <c r="G30" i="6"/>
  <c r="G28" i="6"/>
  <c r="G26" i="6"/>
  <c r="G24" i="6"/>
  <c r="G22" i="6"/>
  <c r="G20" i="6"/>
  <c r="G18" i="6"/>
  <c r="G16" i="6"/>
  <c r="G14" i="6"/>
  <c r="G12" i="6"/>
  <c r="G10" i="6"/>
  <c r="G8" i="6"/>
  <c r="G7" i="6"/>
  <c r="G6" i="6"/>
  <c r="F75" i="6"/>
  <c r="F76" i="6"/>
  <c r="F77" i="6"/>
  <c r="F78" i="6"/>
  <c r="F74" i="6"/>
  <c r="F89" i="6"/>
  <c r="E89" i="6"/>
  <c r="I107" i="7"/>
  <c r="K107" i="7" l="1"/>
  <c r="G98" i="7"/>
  <c r="C109" i="7"/>
  <c r="S7" i="7"/>
  <c r="R7" i="7"/>
  <c r="R6" i="7"/>
  <c r="S5" i="7"/>
  <c r="S4" i="7"/>
  <c r="I11" i="7"/>
  <c r="S3" i="7"/>
  <c r="G12" i="7" s="1"/>
  <c r="I10" i="7"/>
  <c r="R4" i="7"/>
  <c r="R8" i="7" s="1"/>
  <c r="R9" i="7" s="1"/>
  <c r="R5" i="7"/>
  <c r="S6" i="7"/>
  <c r="I108" i="7"/>
  <c r="K108" i="7" l="1"/>
  <c r="G99" i="7"/>
  <c r="C110" i="7"/>
  <c r="J3" i="7"/>
  <c r="J5" i="7"/>
  <c r="J4" i="7"/>
  <c r="G75" i="7"/>
  <c r="G74" i="7"/>
  <c r="G13" i="7"/>
  <c r="G16" i="7"/>
  <c r="G30" i="7"/>
  <c r="G28" i="7"/>
  <c r="G45" i="7"/>
  <c r="G79" i="7"/>
  <c r="G41" i="7"/>
  <c r="G83" i="7"/>
  <c r="G85" i="7"/>
  <c r="G56" i="7"/>
  <c r="G91" i="7"/>
  <c r="G29" i="7"/>
  <c r="G50" i="7"/>
  <c r="G72" i="7"/>
  <c r="G38" i="7"/>
  <c r="G71" i="7"/>
  <c r="G60" i="7"/>
  <c r="G76" i="7"/>
  <c r="G20" i="7"/>
  <c r="G78" i="7"/>
  <c r="G89" i="7"/>
  <c r="G54" i="7"/>
  <c r="G31" i="7"/>
  <c r="G82" i="7"/>
  <c r="G52" i="7"/>
  <c r="G51" i="7"/>
  <c r="G90" i="7"/>
  <c r="G88" i="7"/>
  <c r="G14" i="7"/>
  <c r="G86" i="7"/>
  <c r="G40" i="7"/>
  <c r="G37" i="7"/>
  <c r="G93" i="7"/>
  <c r="G87" i="7"/>
  <c r="G57" i="7"/>
  <c r="G47" i="7"/>
  <c r="G66" i="7"/>
  <c r="G26" i="7"/>
  <c r="G96" i="7"/>
  <c r="G81" i="7"/>
  <c r="G55" i="7"/>
  <c r="G80" i="7"/>
  <c r="G67" i="7"/>
  <c r="G53" i="7"/>
  <c r="G23" i="7"/>
  <c r="G63" i="7"/>
  <c r="G43" i="7"/>
  <c r="G25" i="7"/>
  <c r="G34" i="7"/>
  <c r="G17" i="7"/>
  <c r="G68" i="7"/>
  <c r="G39" i="7"/>
  <c r="G94" i="7"/>
  <c r="G92" i="7"/>
  <c r="G77" i="7"/>
  <c r="G95" i="7"/>
  <c r="G27" i="7"/>
  <c r="G15" i="7"/>
  <c r="G70" i="7"/>
  <c r="G49" i="7"/>
  <c r="G44" i="7"/>
  <c r="G61" i="7"/>
  <c r="G73" i="7"/>
  <c r="G19" i="7"/>
  <c r="G42" i="7"/>
  <c r="G46" i="7"/>
  <c r="G24" i="7"/>
  <c r="G22" i="7"/>
  <c r="G84" i="7"/>
  <c r="G48" i="7"/>
  <c r="G18" i="7"/>
  <c r="G58" i="7"/>
  <c r="G35" i="7"/>
  <c r="G32" i="7"/>
  <c r="G21" i="7"/>
  <c r="G33" i="7"/>
  <c r="G69" i="7"/>
  <c r="G62" i="7"/>
  <c r="G65" i="7"/>
  <c r="G59" i="7"/>
  <c r="G36" i="7"/>
  <c r="G64" i="7"/>
  <c r="I109" i="7"/>
  <c r="K109" i="7" l="1"/>
  <c r="G100" i="7"/>
  <c r="C111" i="7"/>
  <c r="I110" i="7"/>
  <c r="K110" i="7" l="1"/>
  <c r="L4" i="7"/>
  <c r="L3" i="7"/>
  <c r="L5" i="7"/>
  <c r="H5" i="7"/>
  <c r="G101" i="7"/>
  <c r="H3" i="7"/>
  <c r="C112" i="7"/>
  <c r="H4" i="7"/>
  <c r="I111" i="7"/>
  <c r="K111" i="7" l="1"/>
  <c r="G102" i="7"/>
  <c r="C113" i="7"/>
  <c r="I112" i="7"/>
  <c r="K112" i="7" l="1"/>
  <c r="G103" i="7"/>
  <c r="I113" i="7"/>
  <c r="K113" i="7" l="1"/>
  <c r="G104" i="7"/>
  <c r="AB3" i="7" a="1"/>
  <c r="G105" i="7" l="1"/>
  <c r="AB4" i="7"/>
  <c r="AC6" i="7"/>
  <c r="AB5" i="7"/>
  <c r="AC5" i="7"/>
  <c r="AB3" i="7"/>
  <c r="AC3" i="7"/>
  <c r="AC4" i="7"/>
  <c r="AC7" i="7"/>
  <c r="AB7" i="7"/>
  <c r="AB6" i="7"/>
  <c r="G106" i="7" l="1"/>
  <c r="AB8" i="7"/>
  <c r="AB9" i="7" s="1"/>
  <c r="G107" i="7" l="1"/>
  <c r="G108" i="7" l="1"/>
  <c r="G109" i="7" l="1"/>
  <c r="G110" i="7" l="1"/>
  <c r="G111" i="7" l="1"/>
  <c r="G112" i="7" l="1"/>
  <c r="G113" i="7" l="1"/>
  <c r="AG3" i="7" s="1" a="1"/>
  <c r="W3" i="7" a="1"/>
  <c r="AG3" i="7" l="1"/>
  <c r="AG6" i="7"/>
  <c r="AH5" i="7"/>
  <c r="AH6" i="7"/>
  <c r="AG5" i="7"/>
  <c r="AH7" i="7"/>
  <c r="AH4" i="7"/>
  <c r="AG4" i="7"/>
  <c r="AG8" i="7" s="1"/>
  <c r="AG9" i="7" s="1"/>
  <c r="AH3" i="7"/>
  <c r="AG7" i="7"/>
  <c r="W3" i="7"/>
  <c r="W7" i="7"/>
  <c r="X3" i="7"/>
  <c r="X6" i="7"/>
  <c r="W6" i="7"/>
  <c r="X7" i="7"/>
  <c r="W5" i="7"/>
  <c r="X4" i="7"/>
  <c r="W4" i="7"/>
  <c r="W8" i="7" s="1"/>
  <c r="X5" i="7"/>
  <c r="W9" i="7" l="1"/>
</calcChain>
</file>

<file path=xl/sharedStrings.xml><?xml version="1.0" encoding="utf-8"?>
<sst xmlns="http://schemas.openxmlformats.org/spreadsheetml/2006/main" count="712" uniqueCount="627">
  <si>
    <t>Interest Rates selected indicators</t>
  </si>
  <si>
    <t>Pakistan</t>
  </si>
  <si>
    <t>Source: International Financial Statistics (IFS)</t>
  </si>
  <si>
    <t>Metadata by Country (IFS)</t>
  </si>
  <si>
    <t>Indicator</t>
  </si>
  <si>
    <t>Scale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</si>
  <si>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</si>
  <si>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</si>
  <si>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</si>
  <si>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</si>
  <si>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</si>
  <si>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</si>
  <si>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</si>
  <si>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</si>
  <si>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</si>
  <si>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</si>
  <si>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</si>
  <si>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</si>
  <si>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</si>
  <si>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</si>
  <si>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</si>
  <si>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</si>
  <si>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</si>
  <si>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</si>
  <si>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</si>
  <si>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</si>
  <si>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</si>
  <si>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</si>
  <si>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</si>
  <si>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</si>
  <si>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</si>
  <si>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</si>
  <si>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</si>
  <si>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</si>
  <si>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</si>
  <si>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</si>
  <si>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</si>
  <si>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</si>
  <si>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</si>
  <si>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</si>
  <si>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</si>
  <si>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</si>
  <si>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</si>
  <si>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</si>
  <si>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</si>
  <si>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</si>
  <si>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</si>
  <si>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</si>
  <si>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</si>
  <si>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</si>
  <si>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</si>
  <si>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</si>
  <si>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</si>
  <si>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</si>
  <si>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</si>
  <si>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</si>
  <si>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</si>
  <si>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</si>
  <si>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</si>
  <si>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</si>
  <si>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</si>
  <si>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</si>
  <si>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</si>
  <si>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</si>
  <si>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</si>
  <si>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</si>
  <si>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</si>
  <si>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</si>
  <si>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</si>
  <si>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</si>
  <si>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</si>
  <si>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</si>
  <si>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</si>
  <si>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</si>
  <si>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</si>
  <si>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</si>
  <si>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</si>
  <si>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</si>
  <si>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</si>
  <si>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</si>
  <si>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</si>
  <si>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</si>
  <si>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</si>
  <si>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</si>
  <si>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</si>
  <si>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</si>
  <si>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</si>
  <si>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</si>
  <si>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</si>
  <si>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</si>
  <si>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</si>
  <si>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</si>
  <si>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</si>
  <si>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</si>
  <si>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</si>
  <si>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</si>
  <si>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</si>
  <si>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</si>
  <si>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</si>
  <si>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</si>
  <si>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</si>
  <si>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</si>
  <si>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</si>
  <si>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</si>
  <si>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</si>
  <si>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</si>
  <si>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</si>
  <si>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</si>
  <si>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</si>
  <si>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</si>
  <si>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</si>
  <si>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</si>
  <si>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</si>
  <si>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</si>
  <si>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</si>
  <si>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</si>
  <si>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</si>
  <si>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</si>
  <si>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</si>
  <si>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</si>
  <si>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</si>
  <si>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</si>
  <si>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</si>
  <si>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</si>
  <si>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</si>
  <si>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</si>
  <si>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</si>
  <si>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</si>
  <si>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</si>
  <si>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</si>
  <si>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</si>
  <si>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</si>
  <si>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</si>
  <si>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</si>
  <si>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</si>
  <si>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</si>
  <si>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</si>
  <si>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</si>
  <si>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</si>
  <si>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</si>
  <si>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</si>
  <si>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</si>
  <si>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</si>
  <si>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</si>
  <si>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</si>
  <si>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</si>
  <si>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</si>
  <si>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</si>
  <si>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</si>
  <si>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</si>
  <si>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</si>
  <si>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</si>
  <si>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</si>
  <si>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</si>
  <si>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</si>
  <si>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</si>
  <si>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</si>
  <si>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</si>
  <si>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</si>
  <si>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</si>
  <si>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</si>
  <si>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</si>
  <si>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</si>
  <si>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</si>
  <si>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</si>
  <si>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</si>
  <si>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</si>
  <si>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</si>
  <si>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</si>
  <si>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</si>
  <si>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</si>
  <si>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</si>
  <si>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</si>
  <si>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</si>
  <si>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</si>
  <si>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</si>
  <si>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</si>
  <si>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</si>
  <si>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</si>
  <si>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</si>
  <si>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</si>
  <si>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</si>
  <si>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</si>
  <si>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</si>
  <si>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</si>
  <si>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</si>
  <si>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</si>
  <si>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</si>
  <si>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</si>
  <si>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</si>
  <si>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</si>
  <si>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</si>
  <si>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</si>
  <si>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</si>
  <si>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</si>
  <si>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</si>
  <si>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</si>
  <si>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</si>
  <si>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</si>
  <si>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</si>
  <si>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</si>
  <si>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</si>
  <si>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</si>
  <si>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</si>
  <si>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</si>
  <si>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</si>
  <si>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</si>
  <si>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</si>
  <si>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</si>
  <si>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</si>
  <si>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</si>
  <si>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</si>
  <si>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</si>
  <si>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</si>
  <si>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</si>
  <si>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</si>
  <si>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</si>
  <si>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</si>
  <si>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</si>
  <si>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</si>
  <si>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</si>
  <si>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</si>
  <si>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</si>
  <si>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</si>
  <si>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</si>
  <si>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</si>
  <si>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</si>
  <si>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</si>
  <si>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</si>
  <si>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</si>
  <si>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</si>
  <si>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</si>
  <si>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</si>
  <si>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</si>
  <si>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</si>
  <si>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</si>
  <si>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</si>
  <si>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</si>
  <si>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</si>
  <si>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</si>
  <si>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</si>
  <si>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</si>
  <si>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</si>
  <si>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</si>
  <si>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</si>
  <si>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</si>
  <si>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</si>
  <si>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</si>
  <si>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</si>
  <si>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</si>
  <si>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</si>
  <si>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</si>
  <si>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</si>
  <si>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</si>
  <si>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</si>
  <si>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</si>
  <si>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</si>
  <si>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</si>
  <si>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</si>
  <si>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</si>
  <si>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</si>
  <si>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</si>
  <si>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</si>
  <si>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</si>
  <si>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</si>
  <si>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</si>
  <si>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</si>
  <si>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</si>
  <si>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</si>
  <si>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</si>
  <si>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</si>
  <si>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</si>
  <si>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Pakistan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</si>
  <si>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</si>
  <si>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</si>
  <si>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</si>
  <si>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</si>
  <si>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</si>
  <si>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</si>
  <si>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</si>
  <si>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</si>
  <si>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</si>
  <si>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</si>
  <si>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</si>
  <si>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</si>
  <si>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</si>
  <si>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</si>
  <si>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</si>
  <si>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</si>
  <si>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</si>
  <si>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</si>
  <si>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</si>
  <si>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</si>
  <si>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</si>
  <si>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</si>
  <si>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</si>
  <si>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</si>
  <si>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</si>
  <si>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</si>
  <si>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</si>
  <si>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</si>
  <si>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</si>
  <si>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</si>
  <si>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</si>
  <si>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</si>
  <si>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</si>
  <si>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</si>
  <si>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</si>
  <si>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</si>
  <si>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</si>
  <si>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</si>
  <si>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</si>
  <si>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</si>
  <si>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</si>
  <si>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</si>
  <si>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</si>
  <si>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</si>
  <si>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</si>
  <si>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</si>
  <si>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</si>
  <si>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</si>
  <si>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</si>
  <si>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</si>
  <si>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</si>
  <si>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</si>
  <si>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</si>
  <si>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</si>
  <si>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</si>
  <si>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</si>
  <si>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</si>
  <si>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</si>
  <si>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</si>
  <si>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</si>
  <si>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</si>
  <si>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</si>
  <si>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</si>
  <si>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</si>
  <si>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...</t>
  </si>
  <si>
    <t>...</t>
  </si>
  <si>
    <t>...</t>
  </si>
  <si>
    <t>Interest Rates selected indicators</t>
  </si>
  <si>
    <t>Pakistan</t>
  </si>
  <si>
    <t>Source: International Financial Statistics (IFS)</t>
  </si>
  <si>
    <t>Metadata by Country (IFS)</t>
  </si>
  <si>
    <t>Indicator</t>
  </si>
  <si>
    <t>Scale</t>
  </si>
  <si>
    <t>2000</t>
  </si>
  <si>
    <t>2000Q1</t>
  </si>
  <si>
    <t>2000Q2</t>
  </si>
  <si>
    <t>2000Q3</t>
  </si>
  <si>
    <t>2000Q4</t>
  </si>
  <si>
    <t>2001</t>
  </si>
  <si>
    <t>2001Q1</t>
  </si>
  <si>
    <t>2001Q2</t>
  </si>
  <si>
    <t>2001Q3</t>
  </si>
  <si>
    <t>2001Q4</t>
  </si>
  <si>
    <t>2002</t>
  </si>
  <si>
    <t>2002Q1</t>
  </si>
  <si>
    <t>2002Q2</t>
  </si>
  <si>
    <t>2002Q3</t>
  </si>
  <si>
    <t>2002Q4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</si>
  <si>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</si>
  <si>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</si>
  <si>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</si>
  <si>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</si>
  <si>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</si>
  <si>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</si>
  <si>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</si>
  <si>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</si>
  <si>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</si>
  <si>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</si>
  <si>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</si>
  <si>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</si>
  <si>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</si>
  <si>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</si>
  <si>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</si>
  <si>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</si>
  <si>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</si>
  <si>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</si>
  <si>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</si>
  <si>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</si>
  <si>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</si>
  <si>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</si>
  <si>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</si>
  <si>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</si>
  <si>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</si>
  <si>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</si>
  <si>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</si>
  <si>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</si>
  <si>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</si>
  <si>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</si>
  <si>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</si>
  <si>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</si>
  <si>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</si>
  <si>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</si>
  <si>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</si>
  <si>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</si>
  <si>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</si>
  <si>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</si>
  <si>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</si>
  <si>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</si>
  <si>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</si>
  <si>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</si>
  <si>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</si>
  <si>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</si>
  <si>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</si>
  <si>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</si>
  <si>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</si>
  <si>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</si>
  <si>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</si>
  <si>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</si>
  <si>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</si>
  <si>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</si>
  <si>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</si>
  <si>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</si>
  <si>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</si>
  <si>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</si>
  <si>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</si>
  <si>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</si>
  <si>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</si>
  <si>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</si>
  <si>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</si>
  <si>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</si>
  <si>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</si>
  <si>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</si>
  <si>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</si>
  <si>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</si>
  <si>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</si>
  <si>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</si>
  <si>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</si>
  <si>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</si>
  <si>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</si>
  <si>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</si>
  <si>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</si>
  <si>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</si>
  <si>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</si>
  <si>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</t>
  </si>
  <si>
    <t>2018Q1</t>
  </si>
  <si>
    <t>2018Q2</t>
  </si>
  <si>
    <t>2018Q3</t>
  </si>
  <si>
    <t>2018Q4</t>
  </si>
  <si>
    <t>2019</t>
  </si>
  <si>
    <t>2019Q1</t>
  </si>
  <si>
    <t>2019Q2</t>
  </si>
  <si>
    <t>2019Q3</t>
  </si>
  <si>
    <t>2019Q4</t>
  </si>
  <si>
    <t>2020</t>
  </si>
  <si>
    <t>2020Q1</t>
  </si>
  <si>
    <t>2020Q2</t>
  </si>
  <si>
    <t>2020Q3</t>
  </si>
  <si>
    <t>2020Q4</t>
  </si>
  <si>
    <t>2021</t>
  </si>
  <si>
    <t>2021Q1</t>
  </si>
  <si>
    <t>2021Q2</t>
  </si>
  <si>
    <t>2021Q3</t>
  </si>
  <si>
    <t>2021Q4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</si>
  <si>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</si>
  <si>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</si>
  <si>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</si>
  <si>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</si>
  <si>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</si>
  <si>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</si>
  <si>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</si>
  <si>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</si>
  <si>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</si>
  <si>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</si>
  <si>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</si>
  <si>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</si>
  <si>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</si>
  <si>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</si>
  <si>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</si>
  <si>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</si>
  <si>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</si>
  <si>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</si>
  <si>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</si>
  <si>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</si>
  <si>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</si>
  <si>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</si>
  <si>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</si>
  <si>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</si>
  <si>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</si>
  <si>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</si>
  <si>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</si>
  <si>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</si>
  <si>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</si>
  <si>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</si>
  <si>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</si>
  <si>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</si>
  <si>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</si>
  <si>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</si>
  <si>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</si>
  <si>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</si>
  <si>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</si>
  <si>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</si>
  <si>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</si>
  <si>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</si>
  <si>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</si>
  <si>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</si>
  <si>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</si>
  <si>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</si>
  <si>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</si>
  <si>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</si>
  <si>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</si>
  <si>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</si>
  <si>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</si>
  <si>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</si>
  <si>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</si>
  <si>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</si>
  <si>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</si>
  <si>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</si>
  <si>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</si>
  <si>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</si>
  <si>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</si>
  <si>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</si>
  <si>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</si>
  <si>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</si>
  <si>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</si>
  <si>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</si>
  <si>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</si>
  <si>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</si>
  <si>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</si>
  <si>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</si>
  <si>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</si>
  <si>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</si>
  <si>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</si>
  <si>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</si>
  <si>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</si>
  <si>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</si>
  <si>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</si>
  <si>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</si>
  <si>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</si>
  <si>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</si>
  <si>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</si>
  <si>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</si>
  <si>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</si>
  <si>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</si>
  <si>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</si>
  <si>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</si>
  <si>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</si>
  <si>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</si>
  <si>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</si>
  <si>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</si>
  <si>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</si>
  <si>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</si>
  <si>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</si>
  <si>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</si>
  <si>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</si>
  <si>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</si>
  <si>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</si>
  <si>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</si>
  <si>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</si>
  <si>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</si>
  <si>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</si>
  <si>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</si>
  <si>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</si>
  <si>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</si>
  <si>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</si>
  <si>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</si>
  <si>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</si>
  <si>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</si>
  <si>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</si>
  <si>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</si>
  <si>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</si>
  <si>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</si>
  <si>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</si>
  <si>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</si>
  <si>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</si>
  <si>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</si>
  <si>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</si>
  <si>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</si>
  <si>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</si>
  <si>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</si>
  <si>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</si>
  <si>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</si>
  <si>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</si>
  <si>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</si>
  <si>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</si>
  <si>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</si>
  <si>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</si>
  <si>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</si>
  <si>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</si>
  <si>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</si>
  <si>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</si>
  <si>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</si>
  <si>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</si>
  <si>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</si>
  <si>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</si>
  <si>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</si>
  <si>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</si>
  <si>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</si>
  <si>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</si>
  <si>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</si>
  <si>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</si>
  <si>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</si>
  <si>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</si>
  <si>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</si>
  <si>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Year</t>
  </si>
  <si>
    <t>QuArter</t>
  </si>
  <si>
    <t>Date</t>
  </si>
  <si>
    <t>https://data.imf.org/regular.aspx?key=61545855</t>
  </si>
  <si>
    <t>Discount Rate (%)</t>
  </si>
  <si>
    <t>±</t>
  </si>
  <si>
    <t>F</t>
  </si>
  <si>
    <t>DY(t)</t>
  </si>
  <si>
    <t>Yt(f)</t>
  </si>
  <si>
    <t>Constant</t>
  </si>
  <si>
    <t>AR(1)</t>
  </si>
  <si>
    <t>Et(f)</t>
  </si>
  <si>
    <t>Statistics</t>
  </si>
  <si>
    <t/>
  </si>
  <si>
    <t>Slope</t>
  </si>
  <si>
    <t>R2</t>
  </si>
  <si>
    <t>T-Statistics</t>
  </si>
  <si>
    <t>P-Value</t>
  </si>
  <si>
    <t>Intercept</t>
  </si>
  <si>
    <t>S(Y)</t>
  </si>
  <si>
    <t>Degrees Of Freedom</t>
  </si>
  <si>
    <t>Regression SS</t>
  </si>
  <si>
    <t>Residual SS</t>
  </si>
  <si>
    <t>Min</t>
  </si>
  <si>
    <t>Max</t>
  </si>
  <si>
    <t>Mean</t>
  </si>
  <si>
    <t>Forecast 2</t>
  </si>
  <si>
    <t>Diff</t>
  </si>
  <si>
    <t>Statistics (Yt(f))</t>
  </si>
  <si>
    <t>Statistics (Forecat 2)</t>
  </si>
  <si>
    <t>Ave {Yt(f), Forecast}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</si>
</sst>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00"/>
    <numFmt numFmtId="166" formatCode="0.0000"/>
  </numFmts>
  <fonts count="11" x14ac:knownFonts="1">
    <font>
      <sz val="10"/>
      <name val="Arial"/>
    </font>
    <font>
      <sz val="8"/>
      <color theme="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u/>
      <sz val="10"/>
      <color theme="10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3"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2" borderId="6" xfId="0" applyFont="1" applyFill="1" applyBorder="1" applyAlignment="1" applyProtection="1">
      <alignment horizontal="center" vertical="top" wrapText="1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0" fontId="5" fillId="3" borderId="8" xfId="0" applyFont="1" applyFill="1" applyBorder="1" applyAlignment="1" applyProtection="1">
      <alignment horizontal="lef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/>
      <protection locked="0"/>
    </xf>
    <xf numFmtId="4" fontId="2" fillId="0" borderId="10" xfId="0" applyNumberFormat="1" applyFont="1" applyBorder="1" applyAlignment="1" applyProtection="1">
      <alignment horizontal="right" vertical="top" wrapText="1"/>
      <protection locked="0"/>
    </xf>
    <xf numFmtId="4" fontId="2" fillId="0" borderId="11" xfId="0" applyNumberFormat="1" applyFont="1" applyBorder="1" applyAlignment="1" applyProtection="1">
      <alignment horizontal="right" vertical="top" wrapText="1"/>
      <protection locked="0"/>
    </xf>
    <xf numFmtId="0" fontId="5" fillId="3" borderId="12" xfId="0" applyFont="1" applyFill="1" applyBorder="1" applyAlignment="1" applyProtection="1">
      <alignment horizontal="left" vertical="top" wrapText="1"/>
      <protection locked="0"/>
    </xf>
    <xf numFmtId="0" fontId="5" fillId="3" borderId="13" xfId="0" applyFont="1" applyFill="1" applyBorder="1" applyAlignment="1" applyProtection="1">
      <alignment horizontal="left" vertical="top" wrapText="1"/>
      <protection locked="0"/>
    </xf>
    <xf numFmtId="0" fontId="5" fillId="3" borderId="14" xfId="0" applyFont="1" applyFill="1" applyBorder="1" applyAlignment="1" applyProtection="1">
      <alignment horizontal="left" vertical="top" wrapText="1"/>
      <protection locked="0"/>
    </xf>
    <xf numFmtId="4" fontId="2" fillId="3" borderId="15" xfId="0" applyNumberFormat="1" applyFont="1" applyFill="1" applyBorder="1" applyAlignment="1" applyProtection="1">
      <alignment horizontal="right" vertical="top" wrapText="1"/>
      <protection locked="0"/>
    </xf>
    <xf numFmtId="4" fontId="2" fillId="3" borderId="1" xfId="0" applyNumberFormat="1" applyFont="1" applyFill="1" applyBorder="1" applyAlignment="1" applyProtection="1">
      <alignment horizontal="right" vertical="top" wrapText="1"/>
      <protection locked="0"/>
    </xf>
    <xf numFmtId="4" fontId="2" fillId="0" borderId="15" xfId="0" applyNumberFormat="1" applyFont="1" applyBorder="1" applyAlignment="1" applyProtection="1">
      <alignment horizontal="right" vertical="top" wrapText="1"/>
      <protection locked="0"/>
    </xf>
    <xf numFmtId="4" fontId="2" fillId="0" borderId="1" xfId="0" applyNumberFormat="1" applyFont="1" applyBorder="1" applyAlignment="1" applyProtection="1">
      <alignment horizontal="right" vertical="top" wrapText="1"/>
      <protection locked="0"/>
    </xf>
    <xf numFmtId="0" fontId="5" fillId="3" borderId="16" xfId="0" applyFont="1" applyFill="1" applyBorder="1" applyAlignment="1" applyProtection="1">
      <alignment horizontal="left" vertical="top" wrapText="1"/>
      <protection locked="0"/>
    </xf>
    <xf numFmtId="0" fontId="5" fillId="3" borderId="17" xfId="0" applyFont="1" applyFill="1" applyBorder="1" applyAlignment="1" applyProtection="1">
      <alignment horizontal="left" vertical="top" wrapText="1"/>
      <protection locked="0"/>
    </xf>
    <xf numFmtId="0" fontId="5" fillId="3" borderId="18" xfId="0" applyFont="1" applyFill="1" applyBorder="1" applyAlignment="1" applyProtection="1">
      <alignment horizontal="left" vertical="top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2" fillId="0" borderId="0" xfId="0" applyFont="1" applyProtection="1">
      <protection locked="0"/>
    </xf>
    <xf numFmtId="4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15" fontId="2" fillId="0" borderId="0" xfId="0" applyNumberFormat="1" applyFont="1" applyProtection="1">
      <protection locked="0"/>
    </xf>
    <xf numFmtId="0" fontId="7" fillId="0" borderId="0" xfId="1" applyProtection="1"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6" fillId="4" borderId="0" xfId="0" applyFont="1" applyFill="1" applyProtection="1">
      <protection locked="0"/>
    </xf>
    <xf numFmtId="164" fontId="6" fillId="4" borderId="0" xfId="0" applyNumberFormat="1" applyFont="1" applyFill="1" applyProtection="1">
      <protection locked="0"/>
    </xf>
    <xf numFmtId="164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0" fontId="2" fillId="5" borderId="0" xfId="0" applyFont="1" applyFill="1" applyProtection="1">
      <protection locked="0"/>
    </xf>
    <xf numFmtId="166" fontId="8" fillId="7" borderId="0" xfId="0" applyNumberFormat="1" applyFont="1" applyFill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Protection="1">
      <protection locked="0"/>
    </xf>
    <xf numFmtId="166" fontId="2" fillId="6" borderId="0" xfId="0" applyNumberFormat="1" applyFont="1" applyFill="1" applyAlignment="1" applyProtection="1">
      <alignment horizontal="center"/>
      <protection locked="0"/>
    </xf>
    <xf numFmtId="166" fontId="2" fillId="7" borderId="0" xfId="0" applyNumberFormat="1" applyFont="1" applyFill="1" applyAlignment="1" applyProtection="1">
      <alignment horizontal="center"/>
      <protection locked="0"/>
    </xf>
    <xf numFmtId="166" fontId="6" fillId="4" borderId="0" xfId="0" applyNumberFormat="1" applyFont="1" applyFill="1" applyProtection="1">
      <protection locked="0"/>
    </xf>
    <xf numFmtId="166" fontId="10" fillId="4" borderId="0" xfId="0" applyNumberFormat="1" applyFont="1" applyFill="1" applyProtection="1">
      <protection locked="0"/>
    </xf>
    <xf numFmtId="166" fontId="9" fillId="8" borderId="19" xfId="0" applyNumberFormat="1" applyFont="1" applyFill="1" applyBorder="1" applyAlignment="1">
      <alignment horizontal="center"/>
    </xf>
    <xf numFmtId="166" fontId="9" fillId="8" borderId="19" xfId="0" quotePrefix="1" applyNumberFormat="1" applyFont="1" applyFill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166" fontId="2" fillId="5" borderId="0" xfId="0" applyNumberFormat="1" applyFont="1" applyFill="1" applyAlignment="1" applyProtection="1">
      <alignment horizontal="center"/>
      <protection locked="0"/>
    </xf>
    <xf numFmtId="166" fontId="6" fillId="4" borderId="0" xfId="0" applyNumberFormat="1" applyFont="1" applyFill="1" applyAlignment="1" applyProtection="1">
      <alignment horizontal="center"/>
      <protection locked="0"/>
    </xf>
    <xf numFmtId="166" fontId="5" fillId="6" borderId="0" xfId="0" applyNumberFormat="1" applyFont="1" applyFill="1" applyAlignment="1" applyProtection="1">
      <alignment horizontal="center"/>
      <protection locked="0"/>
    </xf>
    <xf numFmtId="166" fontId="6" fillId="9" borderId="0" xfId="0" applyNumberFormat="1" applyFont="1" applyFill="1" applyProtection="1">
      <protection locked="0"/>
    </xf>
    <xf numFmtId="166" fontId="10" fillId="9" borderId="0" xfId="0" applyNumberFormat="1" applyFont="1" applyFill="1" applyProtection="1">
      <protection locked="0"/>
    </xf>
    <xf numFmtId="166" fontId="9" fillId="7" borderId="19" xfId="0" applyNumberFormat="1" applyFont="1" applyFill="1" applyBorder="1" applyAlignment="1">
      <alignment horizontal="center"/>
    </xf>
    <xf numFmtId="166" fontId="9" fillId="7" borderId="19" xfId="0" quotePrefix="1" applyNumberFormat="1" applyFont="1" applyFill="1" applyBorder="1" applyAlignment="1">
      <alignment horizontal="center"/>
    </xf>
    <xf numFmtId="166" fontId="2" fillId="10" borderId="0" xfId="0" applyNumberFormat="1" applyFont="1" applyFill="1" applyProtection="1">
      <protection locked="0"/>
    </xf>
    <xf numFmtId="166" fontId="2" fillId="11" borderId="0" xfId="0" applyNumberFormat="1" applyFont="1" applyFill="1" applyProtection="1">
      <protection locked="0"/>
    </xf>
    <xf numFmtId="166" fontId="2" fillId="12" borderId="0" xfId="0" applyNumberFormat="1" applyFont="1" applyFill="1" applyProtection="1">
      <protection locked="0"/>
    </xf>
    <xf numFmtId="166" fontId="2" fillId="13" borderId="0" xfId="0" applyNumberFormat="1" applyFont="1" applyFill="1" applyAlignment="1" applyProtection="1">
      <alignment horizontal="center"/>
      <protection locked="0"/>
    </xf>
    <xf numFmtId="166" fontId="9" fillId="14" borderId="19" xfId="0" applyNumberFormat="1" applyFont="1" applyFill="1" applyBorder="1" applyAlignment="1">
      <alignment horizontal="center"/>
    </xf>
    <xf numFmtId="166" fontId="9" fillId="14" borderId="19" xfId="0" quotePrefix="1" applyNumberFormat="1" applyFont="1" applyFill="1" applyBorder="1" applyAlignment="1">
      <alignment horizontal="center"/>
    </xf>
    <xf numFmtId="166" fontId="6" fillId="15" borderId="0" xfId="0" applyNumberFormat="1" applyFont="1" applyFill="1" applyProtection="1">
      <protection locked="0"/>
    </xf>
    <xf numFmtId="166" fontId="10" fillId="15" borderId="0" xfId="0" applyNumberFormat="1" applyFont="1" applyFill="1" applyProtection="1">
      <protection locked="0"/>
    </xf>
    <xf numFmtId="166" fontId="6" fillId="15" borderId="19" xfId="0" applyNumberFormat="1" applyFont="1" applyFill="1" applyBorder="1" applyAlignment="1">
      <alignment horizontal="center"/>
    </xf>
    <xf numFmtId="166" fontId="10" fillId="15" borderId="20" xfId="0" applyNumberFormat="1" applyFont="1" applyFill="1" applyBorder="1" applyAlignment="1">
      <alignment horizontal="center"/>
    </xf>
    <xf numFmtId="166" fontId="10" fillId="15" borderId="21" xfId="0" applyNumberFormat="1" applyFont="1" applyFill="1" applyBorder="1" applyAlignment="1">
      <alignment horizontal="center"/>
    </xf>
    <xf numFmtId="166" fontId="6" fillId="15" borderId="22" xfId="0" applyNumberFormat="1" applyFont="1" applyFill="1" applyBorder="1" applyAlignment="1">
      <alignment horizontal="center"/>
    </xf>
    <xf numFmtId="1" fontId="2" fillId="0" borderId="0" xfId="0" applyNumberFormat="1" applyFont="1" applyAlignment="1" applyProtection="1">
      <alignment horizontal="center"/>
      <protection locked="0"/>
    </xf>
    <xf numFmtId="166" fontId="2" fillId="16" borderId="0" xfId="0" applyNumberFormat="1" applyFont="1" applyFill="1" applyAlignment="1" applyProtection="1">
      <alignment horizontal="center"/>
      <protection locked="0"/>
    </xf>
    <xf numFmtId="166" fontId="6" fillId="17" borderId="0" xfId="0" applyNumberFormat="1" applyFont="1" applyFill="1" applyProtection="1">
      <protection locked="0"/>
    </xf>
    <xf numFmtId="166" fontId="10" fillId="17" borderId="0" xfId="0" applyNumberFormat="1" applyFont="1" applyFill="1" applyProtection="1">
      <protection locked="0"/>
    </xf>
    <xf numFmtId="166" fontId="6" fillId="17" borderId="19" xfId="0" applyNumberFormat="1" applyFont="1" applyFill="1" applyBorder="1" applyAlignment="1">
      <alignment horizontal="center"/>
    </xf>
    <xf numFmtId="166" fontId="10" fillId="17" borderId="20" xfId="0" applyNumberFormat="1" applyFont="1" applyFill="1" applyBorder="1" applyAlignment="1">
      <alignment horizontal="center"/>
    </xf>
    <xf numFmtId="166" fontId="10" fillId="17" borderId="21" xfId="0" applyNumberFormat="1" applyFont="1" applyFill="1" applyBorder="1" applyAlignment="1">
      <alignment horizontal="center"/>
    </xf>
    <xf numFmtId="166" fontId="6" fillId="17" borderId="22" xfId="0" applyNumberFormat="1" applyFont="1" applyFill="1" applyBorder="1" applyAlignment="1">
      <alignment horizontal="center"/>
    </xf>
    <xf numFmtId="166" fontId="9" fillId="18" borderId="19" xfId="0" applyNumberFormat="1" applyFont="1" applyFill="1" applyBorder="1" applyAlignment="1">
      <alignment horizontal="center"/>
    </xf>
    <xf numFmtId="166" fontId="9" fillId="18" borderId="19" xfId="0" quotePrefix="1" applyNumberFormat="1" applyFont="1" applyFill="1" applyBorder="1" applyAlignment="1">
      <alignment horizontal="center"/>
    </xf>
    <xf numFmtId="166" fontId="6" fillId="4" borderId="19" xfId="0" applyNumberFormat="1" applyFont="1" applyFill="1" applyBorder="1" applyAlignment="1">
      <alignment horizontal="center"/>
    </xf>
    <xf numFmtId="166" fontId="10" fillId="4" borderId="20" xfId="0" applyNumberFormat="1" applyFont="1" applyFill="1" applyBorder="1" applyAlignment="1">
      <alignment horizontal="center"/>
    </xf>
    <xf numFmtId="166" fontId="10" fillId="4" borderId="21" xfId="0" applyNumberFormat="1" applyFont="1" applyFill="1" applyBorder="1" applyAlignment="1">
      <alignment horizontal="center"/>
    </xf>
    <xf numFmtId="166" fontId="6" fillId="4" borderId="22" xfId="0" applyNumberFormat="1" applyFont="1" applyFill="1" applyBorder="1" applyAlignment="1">
      <alignment horizontal="center"/>
    </xf>
    <xf numFmtId="166" fontId="6" fillId="9" borderId="19" xfId="0" applyNumberFormat="1" applyFont="1" applyFill="1" applyBorder="1" applyAlignment="1">
      <alignment horizontal="center"/>
    </xf>
    <xf numFmtId="166" fontId="10" fillId="9" borderId="20" xfId="0" applyNumberFormat="1" applyFont="1" applyFill="1" applyBorder="1" applyAlignment="1">
      <alignment horizontal="center"/>
    </xf>
    <xf numFmtId="166" fontId="10" fillId="9" borderId="21" xfId="0" applyNumberFormat="1" applyFont="1" applyFill="1" applyBorder="1" applyAlignment="1">
      <alignment horizontal="center"/>
    </xf>
    <xf numFmtId="166" fontId="6" fillId="9" borderId="22" xfId="0" applyNumberFormat="1" applyFont="1" applyFill="1" applyBorder="1" applyAlignment="1">
      <alignment horizontal="center"/>
    </xf>
    <xf numFmtId="0" fontId="2" fillId="19" borderId="0" xfId="0" applyFont="1" applyFill="1" applyProtection="1">
      <protection locked="0"/>
    </xf>
    <xf numFmtId="164" fontId="2" fillId="19" borderId="0" xfId="0" applyNumberFormat="1" applyFont="1" applyFill="1" applyProtection="1">
      <protection locked="0"/>
    </xf>
    <xf numFmtId="166" fontId="2" fillId="19" borderId="0" xfId="0" applyNumberFormat="1" applyFont="1" applyFill="1" applyAlignment="1" applyProtection="1">
      <alignment horizontal="center"/>
      <protection locked="0"/>
    </xf>
    <xf numFmtId="166" fontId="2" fillId="19" borderId="0" xfId="0" applyNumberFormat="1" applyFont="1" applyFill="1" applyProtection="1"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'Year Average'!$C$1</c:f>
              <c:strCache>
                <c:ptCount val="1"/>
                <c:pt idx="0">
                  <c:v>Discount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Average'!$C$2:$C$23</c:f>
              <c:numCache>
                <c:formatCode>#,##0.00</c:formatCode>
                <c:ptCount val="22"/>
                <c:pt idx="0">
                  <c:v>13</c:v>
                </c:pt>
                <c:pt idx="1">
                  <c:v>10</c:v>
                </c:pt>
                <c:pt idx="2">
                  <c:v>7.5</c:v>
                </c:pt>
                <c:pt idx="3">
                  <c:v>7.5</c:v>
                </c:pt>
                <c:pt idx="4">
                  <c:v>7.5</c:v>
                </c:pt>
                <c:pt idx="5">
                  <c:v>9</c:v>
                </c:pt>
                <c:pt idx="6">
                  <c:v>9.5</c:v>
                </c:pt>
                <c:pt idx="7">
                  <c:v>10</c:v>
                </c:pt>
                <c:pt idx="8">
                  <c:v>15</c:v>
                </c:pt>
                <c:pt idx="9">
                  <c:v>12.5</c:v>
                </c:pt>
                <c:pt idx="10">
                  <c:v>14</c:v>
                </c:pt>
                <c:pt idx="11">
                  <c:v>12</c:v>
                </c:pt>
                <c:pt idx="12">
                  <c:v>9.5</c:v>
                </c:pt>
                <c:pt idx="13">
                  <c:v>10</c:v>
                </c:pt>
                <c:pt idx="14">
                  <c:v>9.5</c:v>
                </c:pt>
                <c:pt idx="15">
                  <c:v>6.5</c:v>
                </c:pt>
                <c:pt idx="16">
                  <c:v>6.25</c:v>
                </c:pt>
                <c:pt idx="17">
                  <c:v>6.25</c:v>
                </c:pt>
                <c:pt idx="18">
                  <c:v>10.5</c:v>
                </c:pt>
                <c:pt idx="19">
                  <c:v>13.75</c:v>
                </c:pt>
                <c:pt idx="20">
                  <c:v>8</c:v>
                </c:pt>
                <c:pt idx="21">
                  <c:v>10.75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C-4440-9CE4-1B871D71E886}"/>
            </c:ext>
          </c:extLst>
        </c:ser>
        <c:ser>
          <c:idx val="2"/>
          <c:order val="1"/>
          <c:tx>
            <c:strRef>
              <c:f>'Year Average'!$D$1</c:f>
              <c:strCache>
                <c:ptCount val="1"/>
                <c:pt idx="0">
                  <c:v>Money Market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Average'!$D$2:$D$23</c:f>
              <c:numCache>
                <c:formatCode>#,##0.00</c:formatCode>
                <c:ptCount val="22"/>
                <c:pt idx="0">
                  <c:v>8.5708333333333293</c:v>
                </c:pt>
                <c:pt idx="1">
                  <c:v>8.4933333333333305</c:v>
                </c:pt>
                <c:pt idx="2">
                  <c:v>5.5266666666666699</c:v>
                </c:pt>
                <c:pt idx="3">
                  <c:v>2.1391666666666702</c:v>
                </c:pt>
                <c:pt idx="4">
                  <c:v>2.70333333333333</c:v>
                </c:pt>
                <c:pt idx="5">
                  <c:v>6.8333333333333304</c:v>
                </c:pt>
                <c:pt idx="6">
                  <c:v>8.8891666666666698</c:v>
                </c:pt>
                <c:pt idx="7">
                  <c:v>9.3000000000000007</c:v>
                </c:pt>
                <c:pt idx="8">
                  <c:v>12.3341666666667</c:v>
                </c:pt>
                <c:pt idx="9">
                  <c:v>11.9625</c:v>
                </c:pt>
                <c:pt idx="10">
                  <c:v>11.694091666666701</c:v>
                </c:pt>
                <c:pt idx="11">
                  <c:v>12.471975</c:v>
                </c:pt>
                <c:pt idx="12">
                  <c:v>10.453908333333301</c:v>
                </c:pt>
                <c:pt idx="13">
                  <c:v>8.8062416666666703</c:v>
                </c:pt>
                <c:pt idx="14">
                  <c:v>9.2440083333333298</c:v>
                </c:pt>
                <c:pt idx="15">
                  <c:v>6.97793333333333</c:v>
                </c:pt>
                <c:pt idx="16">
                  <c:v>5.8478666666666701</c:v>
                </c:pt>
                <c:pt idx="17">
                  <c:v>5.8201000000000001</c:v>
                </c:pt>
                <c:pt idx="18">
                  <c:v>7.1677416666666698</c:v>
                </c:pt>
                <c:pt idx="19">
                  <c:v>11.518883333333299</c:v>
                </c:pt>
                <c:pt idx="20">
                  <c:v>8.5778250000000007</c:v>
                </c:pt>
                <c:pt idx="21">
                  <c:v>7.27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2C-4440-9CE4-1B871D71E886}"/>
            </c:ext>
          </c:extLst>
        </c:ser>
        <c:ser>
          <c:idx val="3"/>
          <c:order val="2"/>
          <c:tx>
            <c:strRef>
              <c:f>'Year Average'!$E$1</c:f>
              <c:strCache>
                <c:ptCount val="1"/>
                <c:pt idx="0">
                  <c:v>Treasury Bill Rate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Average'!$E$2:$E$23</c:f>
              <c:numCache>
                <c:formatCode>#,##0.00</c:formatCode>
                <c:ptCount val="22"/>
                <c:pt idx="0">
                  <c:v>8.375</c:v>
                </c:pt>
                <c:pt idx="1">
                  <c:v>10.7098666666667</c:v>
                </c:pt>
                <c:pt idx="2">
                  <c:v>6.0781833333333299</c:v>
                </c:pt>
                <c:pt idx="3">
                  <c:v>1.86504166666667</c:v>
                </c:pt>
                <c:pt idx="4">
                  <c:v>2.4892500000000002</c:v>
                </c:pt>
                <c:pt idx="5">
                  <c:v>7.1810999999999998</c:v>
                </c:pt>
                <c:pt idx="6">
                  <c:v>8.5399999999999991</c:v>
                </c:pt>
                <c:pt idx="7">
                  <c:v>8.9891666666666694</c:v>
                </c:pt>
                <c:pt idx="8">
                  <c:v>11.366666666666699</c:v>
                </c:pt>
                <c:pt idx="9">
                  <c:v>12.519166666666701</c:v>
                </c:pt>
                <c:pt idx="10">
                  <c:v>12.54715</c:v>
                </c:pt>
                <c:pt idx="11">
                  <c:v>13.1155666666667</c:v>
                </c:pt>
                <c:pt idx="12">
                  <c:v>10.995158333333301</c:v>
                </c:pt>
                <c:pt idx="13">
                  <c:v>9.3235499999999991</c:v>
                </c:pt>
                <c:pt idx="14">
                  <c:v>9.89025833333333</c:v>
                </c:pt>
                <c:pt idx="15">
                  <c:v>7.1181999999999999</c:v>
                </c:pt>
                <c:pt idx="16">
                  <c:v>5.9887499999999996</c:v>
                </c:pt>
                <c:pt idx="17">
                  <c:v>5.99996666666667</c:v>
                </c:pt>
                <c:pt idx="18">
                  <c:v>9.6453722222222353</c:v>
                </c:pt>
                <c:pt idx="19">
                  <c:v>13.2907777777778</c:v>
                </c:pt>
                <c:pt idx="20">
                  <c:v>8.6497333333333302</c:v>
                </c:pt>
                <c:pt idx="21">
                  <c:v>7.5860444444444397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2C-4440-9CE4-1B871D71E886}"/>
            </c:ext>
          </c:extLst>
        </c:ser>
        <c:ser>
          <c:idx val="4"/>
          <c:order val="3"/>
          <c:tx>
            <c:strRef>
              <c:f>'Year Average'!$F$1</c:f>
              <c:strCache>
                <c:ptCount val="1"/>
                <c:pt idx="0">
                  <c:v>Savings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Average'!$F$2:$F$23</c:f>
              <c:numCache>
                <c:formatCode>#,##0.00</c:formatCode>
                <c:ptCount val="22"/>
                <c:pt idx="1">
                  <c:v>4.55</c:v>
                </c:pt>
                <c:pt idx="2">
                  <c:v>3.4849999999999999</c:v>
                </c:pt>
                <c:pt idx="3">
                  <c:v>1.51</c:v>
                </c:pt>
                <c:pt idx="4">
                  <c:v>0.95499999999999996</c:v>
                </c:pt>
                <c:pt idx="5">
                  <c:v>1.45</c:v>
                </c:pt>
                <c:pt idx="6">
                  <c:v>1.7949999999999999</c:v>
                </c:pt>
                <c:pt idx="7">
                  <c:v>2.0699999999999998</c:v>
                </c:pt>
                <c:pt idx="8">
                  <c:v>4.96</c:v>
                </c:pt>
                <c:pt idx="9">
                  <c:v>5.0149499999999998</c:v>
                </c:pt>
                <c:pt idx="10">
                  <c:v>5.0199999999999996</c:v>
                </c:pt>
                <c:pt idx="11">
                  <c:v>5.1950000000000003</c:v>
                </c:pt>
                <c:pt idx="12">
                  <c:v>5.6849999999999996</c:v>
                </c:pt>
                <c:pt idx="13">
                  <c:v>6.11</c:v>
                </c:pt>
                <c:pt idx="14">
                  <c:v>6.14</c:v>
                </c:pt>
                <c:pt idx="15">
                  <c:v>4.3899999999999997</c:v>
                </c:pt>
                <c:pt idx="16">
                  <c:v>3.65</c:v>
                </c:pt>
                <c:pt idx="17">
                  <c:v>3.5598000000000001</c:v>
                </c:pt>
                <c:pt idx="18">
                  <c:v>5.5729499999999996</c:v>
                </c:pt>
                <c:pt idx="19">
                  <c:v>9.2975995456109093</c:v>
                </c:pt>
                <c:pt idx="20">
                  <c:v>5.4391699834010998</c:v>
                </c:pt>
                <c:pt idx="21">
                  <c:v>4.9721113086284197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2C-4440-9CE4-1B871D71E886}"/>
            </c:ext>
          </c:extLst>
        </c:ser>
        <c:ser>
          <c:idx val="5"/>
          <c:order val="4"/>
          <c:tx>
            <c:strRef>
              <c:f>'Year Average'!$G$1</c:f>
              <c:strCache>
                <c:ptCount val="1"/>
                <c:pt idx="0">
                  <c:v>Deposit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Average'!$G$2:$G$23</c:f>
              <c:numCache>
                <c:formatCode>#,##0.00</c:formatCode>
                <c:ptCount val="22"/>
                <c:pt idx="4">
                  <c:v>1.6341666666666701</c:v>
                </c:pt>
                <c:pt idx="5">
                  <c:v>2.5958333333333301</c:v>
                </c:pt>
                <c:pt idx="6">
                  <c:v>4.1741666666666699</c:v>
                </c:pt>
                <c:pt idx="7">
                  <c:v>5.30833333333333</c:v>
                </c:pt>
                <c:pt idx="8">
                  <c:v>6.9183333333333303</c:v>
                </c:pt>
                <c:pt idx="9">
                  <c:v>8.6808333333333305</c:v>
                </c:pt>
                <c:pt idx="10">
                  <c:v>8.1449999999999996</c:v>
                </c:pt>
                <c:pt idx="11">
                  <c:v>8.2258333333333304</c:v>
                </c:pt>
                <c:pt idx="12">
                  <c:v>7.9791666666666696</c:v>
                </c:pt>
                <c:pt idx="13">
                  <c:v>7.1716666666666704</c:v>
                </c:pt>
                <c:pt idx="14">
                  <c:v>7.2649999999999997</c:v>
                </c:pt>
                <c:pt idx="15">
                  <c:v>5.9725000000000001</c:v>
                </c:pt>
                <c:pt idx="16">
                  <c:v>4.8341666666666701</c:v>
                </c:pt>
                <c:pt idx="17">
                  <c:v>4.4775</c:v>
                </c:pt>
                <c:pt idx="18">
                  <c:v>5.2249999999999996</c:v>
                </c:pt>
                <c:pt idx="19">
                  <c:v>9.1319901292306191</c:v>
                </c:pt>
                <c:pt idx="20">
                  <c:v>7.4745344356889101</c:v>
                </c:pt>
                <c:pt idx="21">
                  <c:v>5.7515318760323302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2C-4440-9CE4-1B871D71E886}"/>
            </c:ext>
          </c:extLst>
        </c:ser>
        <c:ser>
          <c:idx val="6"/>
          <c:order val="5"/>
          <c:tx>
            <c:strRef>
              <c:f>'Year Average'!$H$1</c:f>
              <c:strCache>
                <c:ptCount val="1"/>
                <c:pt idx="0">
                  <c:v>Lending Rate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Average'!$H$2:$H$23</c:f>
              <c:numCache>
                <c:formatCode>#,##0.00</c:formatCode>
                <c:ptCount val="22"/>
                <c:pt idx="4">
                  <c:v>7.2575000000000003</c:v>
                </c:pt>
                <c:pt idx="5">
                  <c:v>9.0716666666666708</c:v>
                </c:pt>
                <c:pt idx="6">
                  <c:v>10.987500000000001</c:v>
                </c:pt>
                <c:pt idx="7">
                  <c:v>11.768333333333301</c:v>
                </c:pt>
                <c:pt idx="8">
                  <c:v>12.935833333333299</c:v>
                </c:pt>
                <c:pt idx="9">
                  <c:v>14.5375</c:v>
                </c:pt>
                <c:pt idx="10">
                  <c:v>14.0425</c:v>
                </c:pt>
                <c:pt idx="11">
                  <c:v>14.419166666666699</c:v>
                </c:pt>
                <c:pt idx="12">
                  <c:v>13.519166666666701</c:v>
                </c:pt>
                <c:pt idx="13">
                  <c:v>11.9858333333333</c:v>
                </c:pt>
                <c:pt idx="14">
                  <c:v>11.73</c:v>
                </c:pt>
                <c:pt idx="15">
                  <c:v>10.1558333333333</c:v>
                </c:pt>
                <c:pt idx="16">
                  <c:v>8.7550000000000008</c:v>
                </c:pt>
                <c:pt idx="17">
                  <c:v>8.2100000000000009</c:v>
                </c:pt>
                <c:pt idx="18">
                  <c:v>8.5308333333333408</c:v>
                </c:pt>
                <c:pt idx="19">
                  <c:v>12.233054804152999</c:v>
                </c:pt>
                <c:pt idx="20">
                  <c:v>10.757749426799901</c:v>
                </c:pt>
                <c:pt idx="21">
                  <c:v>8.6659742147252405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2C-4440-9CE4-1B871D71E886}"/>
            </c:ext>
          </c:extLst>
        </c:ser>
        <c:ser>
          <c:idx val="7"/>
          <c:order val="6"/>
          <c:tx>
            <c:strRef>
              <c:f>'Year Average'!$I$1</c:f>
              <c:strCache>
                <c:ptCount val="1"/>
                <c:pt idx="0">
                  <c:v>Government Bonds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Average'!$I$2:$I$23</c:f>
              <c:numCache>
                <c:formatCode>#,##0.00</c:formatCode>
                <c:ptCount val="22"/>
                <c:pt idx="1">
                  <c:v>10.4933</c:v>
                </c:pt>
                <c:pt idx="2">
                  <c:v>7.9287416666666699</c:v>
                </c:pt>
                <c:pt idx="3">
                  <c:v>3.4075083333333298</c:v>
                </c:pt>
                <c:pt idx="4">
                  <c:v>4.6301666666666703</c:v>
                </c:pt>
                <c:pt idx="5">
                  <c:v>6.1917499999999999</c:v>
                </c:pt>
                <c:pt idx="6">
                  <c:v>8.4691666666666698</c:v>
                </c:pt>
                <c:pt idx="7">
                  <c:v>9.4933333333333305</c:v>
                </c:pt>
                <c:pt idx="8">
                  <c:v>12.105</c:v>
                </c:pt>
                <c:pt idx="9">
                  <c:v>12.725</c:v>
                </c:pt>
                <c:pt idx="10">
                  <c:v>12.941216666666699</c:v>
                </c:pt>
                <c:pt idx="11">
                  <c:v>13.3657458333333</c:v>
                </c:pt>
                <c:pt idx="12">
                  <c:v>11.7269291666667</c:v>
                </c:pt>
                <c:pt idx="13">
                  <c:v>10.863250000000001</c:v>
                </c:pt>
                <c:pt idx="14">
                  <c:v>11.8749083333333</c:v>
                </c:pt>
                <c:pt idx="15">
                  <c:v>7.7190500000000002</c:v>
                </c:pt>
                <c:pt idx="16">
                  <c:v>6.3181944444444396</c:v>
                </c:pt>
                <c:pt idx="17">
                  <c:v>6.3917944444444403</c:v>
                </c:pt>
                <c:pt idx="18">
                  <c:v>9.7340999999999998</c:v>
                </c:pt>
                <c:pt idx="19">
                  <c:v>12.6719166666667</c:v>
                </c:pt>
                <c:pt idx="20">
                  <c:v>8.9533833333333295</c:v>
                </c:pt>
                <c:pt idx="21">
                  <c:v>8.8323222222222206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2C-4440-9CE4-1B871D71E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049599"/>
        <c:axId val="2052892527"/>
      </c:lineChart>
      <c:catAx>
        <c:axId val="174004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892527"/>
        <c:crosses val="autoZero"/>
        <c:auto val="1"/>
        <c:lblAlgn val="ctr"/>
        <c:lblOffset val="100"/>
        <c:noMultiLvlLbl val="0"/>
      </c:catAx>
      <c:valAx>
        <c:axId val="205289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4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35977977288459E-4"/>
          <c:y val="0.95393737241178189"/>
          <c:w val="0.99901964022022716"/>
          <c:h val="4.6062627588218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'Quarterly Rate - Working'!$E$9</c:f>
              <c:strCache>
                <c:ptCount val="1"/>
                <c:pt idx="0">
                  <c:v>Discount Rate</c:v>
                </c:pt>
              </c:strCache>
            </c:strRef>
          </c:tx>
          <c:spPr>
            <a:solidFill>
              <a:schemeClr val="accent1"/>
            </a:solidFill>
            <a:ln w="22225"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'Quarterly Rate - Working'!$C$10:$C$113</c:f>
              <c:numCache>
                <c:formatCode>[$-409]d\-mmm\-yy;@</c:formatCode>
                <c:ptCount val="104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  <c:pt idx="58">
                  <c:v>41912</c:v>
                </c:pt>
                <c:pt idx="59">
                  <c:v>42004</c:v>
                </c:pt>
                <c:pt idx="60">
                  <c:v>42094</c:v>
                </c:pt>
                <c:pt idx="61">
                  <c:v>42185</c:v>
                </c:pt>
                <c:pt idx="62">
                  <c:v>42277</c:v>
                </c:pt>
                <c:pt idx="63">
                  <c:v>42369</c:v>
                </c:pt>
                <c:pt idx="64">
                  <c:v>42460</c:v>
                </c:pt>
                <c:pt idx="65">
                  <c:v>42551</c:v>
                </c:pt>
                <c:pt idx="66">
                  <c:v>42643</c:v>
                </c:pt>
                <c:pt idx="67">
                  <c:v>42735</c:v>
                </c:pt>
                <c:pt idx="68">
                  <c:v>42825</c:v>
                </c:pt>
                <c:pt idx="69">
                  <c:v>42916</c:v>
                </c:pt>
                <c:pt idx="70">
                  <c:v>43008</c:v>
                </c:pt>
                <c:pt idx="71">
                  <c:v>43100</c:v>
                </c:pt>
                <c:pt idx="72">
                  <c:v>43190</c:v>
                </c:pt>
                <c:pt idx="73">
                  <c:v>43281</c:v>
                </c:pt>
                <c:pt idx="74">
                  <c:v>43373</c:v>
                </c:pt>
                <c:pt idx="75">
                  <c:v>43465</c:v>
                </c:pt>
                <c:pt idx="76">
                  <c:v>43555</c:v>
                </c:pt>
                <c:pt idx="77">
                  <c:v>43646</c:v>
                </c:pt>
                <c:pt idx="78">
                  <c:v>43738</c:v>
                </c:pt>
                <c:pt idx="79">
                  <c:v>43830</c:v>
                </c:pt>
                <c:pt idx="80">
                  <c:v>43921</c:v>
                </c:pt>
                <c:pt idx="81">
                  <c:v>44012</c:v>
                </c:pt>
                <c:pt idx="82">
                  <c:v>44104</c:v>
                </c:pt>
                <c:pt idx="83">
                  <c:v>44196</c:v>
                </c:pt>
                <c:pt idx="84">
                  <c:v>44286</c:v>
                </c:pt>
                <c:pt idx="85">
                  <c:v>44377</c:v>
                </c:pt>
                <c:pt idx="86">
                  <c:v>44469</c:v>
                </c:pt>
                <c:pt idx="87">
                  <c:v>44561</c:v>
                </c:pt>
                <c:pt idx="88">
                  <c:v>44651</c:v>
                </c:pt>
                <c:pt idx="89">
                  <c:v>44742</c:v>
                </c:pt>
                <c:pt idx="90">
                  <c:v>44834</c:v>
                </c:pt>
                <c:pt idx="91">
                  <c:v>44926</c:v>
                </c:pt>
                <c:pt idx="92">
                  <c:v>45016</c:v>
                </c:pt>
                <c:pt idx="93">
                  <c:v>45107</c:v>
                </c:pt>
                <c:pt idx="94">
                  <c:v>45199</c:v>
                </c:pt>
                <c:pt idx="95">
                  <c:v>45291</c:v>
                </c:pt>
                <c:pt idx="96">
                  <c:v>45382</c:v>
                </c:pt>
                <c:pt idx="97">
                  <c:v>45473</c:v>
                </c:pt>
                <c:pt idx="98">
                  <c:v>45565</c:v>
                </c:pt>
                <c:pt idx="99">
                  <c:v>45657</c:v>
                </c:pt>
                <c:pt idx="100">
                  <c:v>45747</c:v>
                </c:pt>
                <c:pt idx="101">
                  <c:v>45838</c:v>
                </c:pt>
                <c:pt idx="102">
                  <c:v>45930</c:v>
                </c:pt>
                <c:pt idx="103">
                  <c:v>46022</c:v>
                </c:pt>
              </c:numCache>
            </c:numRef>
          </c:cat>
          <c:val>
            <c:numRef>
              <c:f>'Quarterly Rate - Working'!$E$10:$E$113</c:f>
              <c:numCache>
                <c:formatCode>0.0000</c:formatCode>
                <c:ptCount val="104"/>
                <c:pt idx="0">
                  <c:v>0.11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0.12</c:v>
                </c:pt>
                <c:pt idx="7">
                  <c:v>0.1</c:v>
                </c:pt>
                <c:pt idx="8">
                  <c:v>0.09</c:v>
                </c:pt>
                <c:pt idx="9">
                  <c:v>0.09</c:v>
                </c:pt>
                <c:pt idx="10">
                  <c:v>0.09</c:v>
                </c:pt>
                <c:pt idx="11">
                  <c:v>7.4999999999999997E-2</c:v>
                </c:pt>
                <c:pt idx="12">
                  <c:v>7.4999999999999997E-2</c:v>
                </c:pt>
                <c:pt idx="13">
                  <c:v>7.4999999999999997E-2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7.4999999999999997E-2</c:v>
                </c:pt>
                <c:pt idx="17">
                  <c:v>7.4999999999999997E-2</c:v>
                </c:pt>
                <c:pt idx="18">
                  <c:v>7.4999999999999997E-2</c:v>
                </c:pt>
                <c:pt idx="19">
                  <c:v>7.4999999999999997E-2</c:v>
                </c:pt>
                <c:pt idx="20">
                  <c:v>7.4999999999999997E-2</c:v>
                </c:pt>
                <c:pt idx="21">
                  <c:v>0.09</c:v>
                </c:pt>
                <c:pt idx="22">
                  <c:v>0.09</c:v>
                </c:pt>
                <c:pt idx="23">
                  <c:v>0.09</c:v>
                </c:pt>
                <c:pt idx="24">
                  <c:v>0.09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9.5000000000000001E-2</c:v>
                </c:pt>
                <c:pt idx="28">
                  <c:v>9.5000000000000001E-2</c:v>
                </c:pt>
                <c:pt idx="29">
                  <c:v>9.5000000000000001E-2</c:v>
                </c:pt>
                <c:pt idx="30">
                  <c:v>0.1</c:v>
                </c:pt>
                <c:pt idx="31">
                  <c:v>0.1</c:v>
                </c:pt>
                <c:pt idx="32">
                  <c:v>0.105</c:v>
                </c:pt>
                <c:pt idx="33">
                  <c:v>0.12</c:v>
                </c:pt>
                <c:pt idx="34">
                  <c:v>0.13</c:v>
                </c:pt>
                <c:pt idx="35">
                  <c:v>0.15</c:v>
                </c:pt>
                <c:pt idx="36">
                  <c:v>0.15</c:v>
                </c:pt>
                <c:pt idx="37">
                  <c:v>0.14000000000000001</c:v>
                </c:pt>
                <c:pt idx="38">
                  <c:v>0.13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0.13</c:v>
                </c:pt>
                <c:pt idx="43">
                  <c:v>0.14000000000000001</c:v>
                </c:pt>
                <c:pt idx="44">
                  <c:v>0.14000000000000001</c:v>
                </c:pt>
                <c:pt idx="45">
                  <c:v>0.14000000000000001</c:v>
                </c:pt>
                <c:pt idx="46">
                  <c:v>0.13500000000000001</c:v>
                </c:pt>
                <c:pt idx="47">
                  <c:v>0.12</c:v>
                </c:pt>
                <c:pt idx="48">
                  <c:v>0.12</c:v>
                </c:pt>
                <c:pt idx="49">
                  <c:v>0.12</c:v>
                </c:pt>
                <c:pt idx="50">
                  <c:v>0.105</c:v>
                </c:pt>
                <c:pt idx="51">
                  <c:v>9.5000000000000001E-2</c:v>
                </c:pt>
                <c:pt idx="52">
                  <c:v>9.5000000000000001E-2</c:v>
                </c:pt>
                <c:pt idx="53">
                  <c:v>0.09</c:v>
                </c:pt>
                <c:pt idx="54">
                  <c:v>9.5000000000000001E-2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9.5000000000000001E-2</c:v>
                </c:pt>
                <c:pt idx="60">
                  <c:v>0.08</c:v>
                </c:pt>
                <c:pt idx="61">
                  <c:v>7.0000000000000007E-2</c:v>
                </c:pt>
                <c:pt idx="62">
                  <c:v>6.5000000000000002E-2</c:v>
                </c:pt>
                <c:pt idx="63">
                  <c:v>6.5000000000000002E-2</c:v>
                </c:pt>
                <c:pt idx="64">
                  <c:v>6.5000000000000002E-2</c:v>
                </c:pt>
                <c:pt idx="65">
                  <c:v>6.25E-2</c:v>
                </c:pt>
                <c:pt idx="66">
                  <c:v>6.25E-2</c:v>
                </c:pt>
                <c:pt idx="67">
                  <c:v>6.25E-2</c:v>
                </c:pt>
                <c:pt idx="68">
                  <c:v>6.25E-2</c:v>
                </c:pt>
                <c:pt idx="69">
                  <c:v>6.25E-2</c:v>
                </c:pt>
                <c:pt idx="70">
                  <c:v>6.25E-2</c:v>
                </c:pt>
                <c:pt idx="71">
                  <c:v>6.25E-2</c:v>
                </c:pt>
                <c:pt idx="72">
                  <c:v>6.5000000000000002E-2</c:v>
                </c:pt>
                <c:pt idx="73">
                  <c:v>7.0000000000000007E-2</c:v>
                </c:pt>
                <c:pt idx="74">
                  <c:v>0.09</c:v>
                </c:pt>
                <c:pt idx="75">
                  <c:v>0.105</c:v>
                </c:pt>
                <c:pt idx="76">
                  <c:v>0.1125</c:v>
                </c:pt>
                <c:pt idx="77">
                  <c:v>0.1275</c:v>
                </c:pt>
                <c:pt idx="78">
                  <c:v>0.13750000000000001</c:v>
                </c:pt>
                <c:pt idx="79">
                  <c:v>0.13750000000000001</c:v>
                </c:pt>
                <c:pt idx="80">
                  <c:v>0.12</c:v>
                </c:pt>
                <c:pt idx="81">
                  <c:v>0.08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8.2500000000000004E-2</c:v>
                </c:pt>
                <c:pt idx="87">
                  <c:v>0.1075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36-4018-A103-FBC96A718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50322704"/>
        <c:axId val="450312304"/>
      </c:barChart>
      <c:lineChart>
        <c:grouping val="standard"/>
        <c:varyColors val="0"/>
        <c:ser>
          <c:idx val="1"/>
          <c:order val="1"/>
          <c:tx>
            <c:strRef>
              <c:f>'Quarterly Rate - Working'!$G$9</c:f>
              <c:strCache>
                <c:ptCount val="1"/>
                <c:pt idx="0">
                  <c:v>Yt(f)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'Quarterly Rate - Working'!$C$10:$C$113</c:f>
              <c:numCache>
                <c:formatCode>[$-409]d\-mmm\-yy;@</c:formatCode>
                <c:ptCount val="104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  <c:pt idx="58">
                  <c:v>41912</c:v>
                </c:pt>
                <c:pt idx="59">
                  <c:v>42004</c:v>
                </c:pt>
                <c:pt idx="60">
                  <c:v>42094</c:v>
                </c:pt>
                <c:pt idx="61">
                  <c:v>42185</c:v>
                </c:pt>
                <c:pt idx="62">
                  <c:v>42277</c:v>
                </c:pt>
                <c:pt idx="63">
                  <c:v>42369</c:v>
                </c:pt>
                <c:pt idx="64">
                  <c:v>42460</c:v>
                </c:pt>
                <c:pt idx="65">
                  <c:v>42551</c:v>
                </c:pt>
                <c:pt idx="66">
                  <c:v>42643</c:v>
                </c:pt>
                <c:pt idx="67">
                  <c:v>42735</c:v>
                </c:pt>
                <c:pt idx="68">
                  <c:v>42825</c:v>
                </c:pt>
                <c:pt idx="69">
                  <c:v>42916</c:v>
                </c:pt>
                <c:pt idx="70">
                  <c:v>43008</c:v>
                </c:pt>
                <c:pt idx="71">
                  <c:v>43100</c:v>
                </c:pt>
                <c:pt idx="72">
                  <c:v>43190</c:v>
                </c:pt>
                <c:pt idx="73">
                  <c:v>43281</c:v>
                </c:pt>
                <c:pt idx="74">
                  <c:v>43373</c:v>
                </c:pt>
                <c:pt idx="75">
                  <c:v>43465</c:v>
                </c:pt>
                <c:pt idx="76">
                  <c:v>43555</c:v>
                </c:pt>
                <c:pt idx="77">
                  <c:v>43646</c:v>
                </c:pt>
                <c:pt idx="78">
                  <c:v>43738</c:v>
                </c:pt>
                <c:pt idx="79">
                  <c:v>43830</c:v>
                </c:pt>
                <c:pt idx="80">
                  <c:v>43921</c:v>
                </c:pt>
                <c:pt idx="81">
                  <c:v>44012</c:v>
                </c:pt>
                <c:pt idx="82">
                  <c:v>44104</c:v>
                </c:pt>
                <c:pt idx="83">
                  <c:v>44196</c:v>
                </c:pt>
                <c:pt idx="84">
                  <c:v>44286</c:v>
                </c:pt>
                <c:pt idx="85">
                  <c:v>44377</c:v>
                </c:pt>
                <c:pt idx="86">
                  <c:v>44469</c:v>
                </c:pt>
                <c:pt idx="87">
                  <c:v>44561</c:v>
                </c:pt>
                <c:pt idx="88">
                  <c:v>44651</c:v>
                </c:pt>
                <c:pt idx="89">
                  <c:v>44742</c:v>
                </c:pt>
                <c:pt idx="90">
                  <c:v>44834</c:v>
                </c:pt>
                <c:pt idx="91">
                  <c:v>44926</c:v>
                </c:pt>
                <c:pt idx="92">
                  <c:v>45016</c:v>
                </c:pt>
                <c:pt idx="93">
                  <c:v>45107</c:v>
                </c:pt>
                <c:pt idx="94">
                  <c:v>45199</c:v>
                </c:pt>
                <c:pt idx="95">
                  <c:v>45291</c:v>
                </c:pt>
                <c:pt idx="96">
                  <c:v>45382</c:v>
                </c:pt>
                <c:pt idx="97">
                  <c:v>45473</c:v>
                </c:pt>
                <c:pt idx="98">
                  <c:v>45565</c:v>
                </c:pt>
                <c:pt idx="99">
                  <c:v>45657</c:v>
                </c:pt>
                <c:pt idx="100">
                  <c:v>45747</c:v>
                </c:pt>
                <c:pt idx="101">
                  <c:v>45838</c:v>
                </c:pt>
                <c:pt idx="102">
                  <c:v>45930</c:v>
                </c:pt>
                <c:pt idx="103">
                  <c:v>46022</c:v>
                </c:pt>
              </c:numCache>
            </c:numRef>
          </c:cat>
          <c:val>
            <c:numRef>
              <c:f>'Quarterly Rate - Working'!$G$10:$G$113</c:f>
              <c:numCache>
                <c:formatCode>0.0000</c:formatCode>
                <c:ptCount val="104"/>
                <c:pt idx="0">
                  <c:v>0.11</c:v>
                </c:pt>
                <c:pt idx="1">
                  <c:v>0.11</c:v>
                </c:pt>
                <c:pt idx="2">
                  <c:v>0.11738159440055808</c:v>
                </c:pt>
                <c:pt idx="3">
                  <c:v>0.12914846754182069</c:v>
                </c:pt>
                <c:pt idx="4">
                  <c:v>0.1391484675418207</c:v>
                </c:pt>
                <c:pt idx="5">
                  <c:v>0.13738159440055808</c:v>
                </c:pt>
                <c:pt idx="6">
                  <c:v>0.14914846754182071</c:v>
                </c:pt>
                <c:pt idx="7">
                  <c:v>0.12384784811803284</c:v>
                </c:pt>
                <c:pt idx="8">
                  <c:v>0.10384784811803285</c:v>
                </c:pt>
                <c:pt idx="9">
                  <c:v>9.561472125929546E-2</c:v>
                </c:pt>
                <c:pt idx="10">
                  <c:v>9.7381594400558075E-2</c:v>
                </c:pt>
                <c:pt idx="11">
                  <c:v>9.7381594400558075E-2</c:v>
                </c:pt>
                <c:pt idx="12">
                  <c:v>7.9731284688664153E-2</c:v>
                </c:pt>
                <c:pt idx="13">
                  <c:v>8.2381594400558075E-2</c:v>
                </c:pt>
                <c:pt idx="14">
                  <c:v>8.2381594400558075E-2</c:v>
                </c:pt>
                <c:pt idx="15">
                  <c:v>8.2381594400558075E-2</c:v>
                </c:pt>
                <c:pt idx="16">
                  <c:v>8.2381594400558075E-2</c:v>
                </c:pt>
                <c:pt idx="17">
                  <c:v>8.2381594400558075E-2</c:v>
                </c:pt>
                <c:pt idx="18">
                  <c:v>8.2381594400558075E-2</c:v>
                </c:pt>
                <c:pt idx="19">
                  <c:v>8.2381594400558075E-2</c:v>
                </c:pt>
                <c:pt idx="20">
                  <c:v>8.2381594400558075E-2</c:v>
                </c:pt>
                <c:pt idx="21">
                  <c:v>8.2381594400558075E-2</c:v>
                </c:pt>
                <c:pt idx="22">
                  <c:v>0.100031904112452</c:v>
                </c:pt>
                <c:pt idx="23">
                  <c:v>9.7381594400558075E-2</c:v>
                </c:pt>
                <c:pt idx="24">
                  <c:v>9.7381594400558075E-2</c:v>
                </c:pt>
                <c:pt idx="25">
                  <c:v>9.7381594400558075E-2</c:v>
                </c:pt>
                <c:pt idx="26">
                  <c:v>9.7381594400558075E-2</c:v>
                </c:pt>
                <c:pt idx="27">
                  <c:v>0.10326503097118939</c:v>
                </c:pt>
                <c:pt idx="28">
                  <c:v>0.10238159440055808</c:v>
                </c:pt>
                <c:pt idx="29">
                  <c:v>0.10238159440055808</c:v>
                </c:pt>
                <c:pt idx="30">
                  <c:v>0.10238159440055808</c:v>
                </c:pt>
                <c:pt idx="31">
                  <c:v>0.10826503097118939</c:v>
                </c:pt>
                <c:pt idx="32">
                  <c:v>0.10738159440055808</c:v>
                </c:pt>
                <c:pt idx="33">
                  <c:v>0.11326503097118938</c:v>
                </c:pt>
                <c:pt idx="34">
                  <c:v>0.130031904112452</c:v>
                </c:pt>
                <c:pt idx="35">
                  <c:v>0.1391484675418207</c:v>
                </c:pt>
                <c:pt idx="36">
                  <c:v>0.1609153406830833</c:v>
                </c:pt>
                <c:pt idx="37">
                  <c:v>0.15738159440055807</c:v>
                </c:pt>
                <c:pt idx="38">
                  <c:v>0.14561472125929548</c:v>
                </c:pt>
                <c:pt idx="39">
                  <c:v>0.13561472125929547</c:v>
                </c:pt>
                <c:pt idx="40">
                  <c:v>0.13149815782992677</c:v>
                </c:pt>
                <c:pt idx="41">
                  <c:v>0.13238159440055808</c:v>
                </c:pt>
                <c:pt idx="42">
                  <c:v>0.13238159440055808</c:v>
                </c:pt>
                <c:pt idx="43">
                  <c:v>0.13826503097118939</c:v>
                </c:pt>
                <c:pt idx="44">
                  <c:v>0.14914846754182071</c:v>
                </c:pt>
                <c:pt idx="45">
                  <c:v>0.14738159440055809</c:v>
                </c:pt>
                <c:pt idx="46">
                  <c:v>0.14738159440055809</c:v>
                </c:pt>
                <c:pt idx="47">
                  <c:v>0.14149815782992678</c:v>
                </c:pt>
                <c:pt idx="48">
                  <c:v>0.12473128468866415</c:v>
                </c:pt>
                <c:pt idx="49">
                  <c:v>0.12738159440055807</c:v>
                </c:pt>
                <c:pt idx="50">
                  <c:v>0.12738159440055807</c:v>
                </c:pt>
                <c:pt idx="51">
                  <c:v>0.10973128468866415</c:v>
                </c:pt>
                <c:pt idx="52">
                  <c:v>0.10061472125929546</c:v>
                </c:pt>
                <c:pt idx="53">
                  <c:v>0.10238159440055808</c:v>
                </c:pt>
                <c:pt idx="54">
                  <c:v>9.6498157829926767E-2</c:v>
                </c:pt>
                <c:pt idx="55">
                  <c:v>0.10326503097118939</c:v>
                </c:pt>
                <c:pt idx="56">
                  <c:v>0.10826503097118939</c:v>
                </c:pt>
                <c:pt idx="57">
                  <c:v>0.10738159440055808</c:v>
                </c:pt>
                <c:pt idx="58">
                  <c:v>0.10738159440055808</c:v>
                </c:pt>
                <c:pt idx="59">
                  <c:v>0.10738159440055808</c:v>
                </c:pt>
                <c:pt idx="60">
                  <c:v>0.10149815782992677</c:v>
                </c:pt>
                <c:pt idx="61">
                  <c:v>8.4731284688664157E-2</c:v>
                </c:pt>
                <c:pt idx="62">
                  <c:v>7.561472125929547E-2</c:v>
                </c:pt>
                <c:pt idx="63">
                  <c:v>7.1498157829926773E-2</c:v>
                </c:pt>
                <c:pt idx="64">
                  <c:v>7.238159440055808E-2</c:v>
                </c:pt>
                <c:pt idx="65">
                  <c:v>7.238159440055808E-2</c:v>
                </c:pt>
                <c:pt idx="66">
                  <c:v>6.9439876115242424E-2</c:v>
                </c:pt>
                <c:pt idx="67">
                  <c:v>6.9881594400558078E-2</c:v>
                </c:pt>
                <c:pt idx="68">
                  <c:v>6.9881594400558078E-2</c:v>
                </c:pt>
                <c:pt idx="69">
                  <c:v>6.9881594400558078E-2</c:v>
                </c:pt>
                <c:pt idx="70">
                  <c:v>6.9881594400558078E-2</c:v>
                </c:pt>
                <c:pt idx="71">
                  <c:v>6.9881594400558078E-2</c:v>
                </c:pt>
                <c:pt idx="72">
                  <c:v>6.9881594400558078E-2</c:v>
                </c:pt>
                <c:pt idx="73">
                  <c:v>7.2823312685873734E-2</c:v>
                </c:pt>
                <c:pt idx="74">
                  <c:v>7.8265030971189392E-2</c:v>
                </c:pt>
                <c:pt idx="75">
                  <c:v>0.1009153406830833</c:v>
                </c:pt>
                <c:pt idx="76">
                  <c:v>0.115031904112452</c:v>
                </c:pt>
                <c:pt idx="77">
                  <c:v>0.12120674925650504</c:v>
                </c:pt>
                <c:pt idx="78">
                  <c:v>0.137531904112452</c:v>
                </c:pt>
                <c:pt idx="79">
                  <c:v>0.1466484675418207</c:v>
                </c:pt>
                <c:pt idx="80">
                  <c:v>0.14488159440055809</c:v>
                </c:pt>
                <c:pt idx="81">
                  <c:v>0.1242895664033485</c:v>
                </c:pt>
                <c:pt idx="82">
                  <c:v>8.031410183550762E-2</c:v>
                </c:pt>
                <c:pt idx="83">
                  <c:v>8.738159440055808E-2</c:v>
                </c:pt>
                <c:pt idx="84">
                  <c:v>8.738159440055808E-2</c:v>
                </c:pt>
                <c:pt idx="85">
                  <c:v>8.738159440055808E-2</c:v>
                </c:pt>
                <c:pt idx="86">
                  <c:v>8.738159440055808E-2</c:v>
                </c:pt>
                <c:pt idx="87">
                  <c:v>9.0323312685873736E-2</c:v>
                </c:pt>
                <c:pt idx="88">
                  <c:v>0.10212208993958835</c:v>
                </c:pt>
                <c:pt idx="89">
                  <c:v>0.10855347585595969</c:v>
                </c:pt>
                <c:pt idx="90">
                  <c:v>0.11707141456019088</c:v>
                </c:pt>
                <c:pt idx="91">
                  <c:v>0.1259580206722917</c:v>
                </c:pt>
                <c:pt idx="92">
                  <c:v>0.13490976563849488</c:v>
                </c:pt>
                <c:pt idx="93">
                  <c:v>0.14387301981387468</c:v>
                </c:pt>
                <c:pt idx="94">
                  <c:v>0.15283830752051161</c:v>
                </c:pt>
                <c:pt idx="95">
                  <c:v>0.16180395452632457</c:v>
                </c:pt>
                <c:pt idx="96">
                  <c:v>0.17076966501574389</c:v>
                </c:pt>
                <c:pt idx="97">
                  <c:v>0.17973538672191111</c:v>
                </c:pt>
                <c:pt idx="98">
                  <c:v>0.1887011104099354</c:v>
                </c:pt>
                <c:pt idx="99">
                  <c:v>0.19766683444812869</c:v>
                </c:pt>
                <c:pt idx="100">
                  <c:v>0.2066325585481924</c:v>
                </c:pt>
                <c:pt idx="101">
                  <c:v>0.21559828265918782</c:v>
                </c:pt>
                <c:pt idx="102">
                  <c:v>0.22456400677211474</c:v>
                </c:pt>
                <c:pt idx="103">
                  <c:v>0.23352973088538292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36-4018-A103-FBC96A718F93}"/>
            </c:ext>
          </c:extLst>
        </c:ser>
        <c:ser>
          <c:idx val="2"/>
          <c:order val="2"/>
          <c:tx>
            <c:strRef>
              <c:f>'Quarterly Rate - Working'!$I$9</c:f>
              <c:strCache>
                <c:ptCount val="1"/>
                <c:pt idx="0">
                  <c:v>Forecast 2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7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'Quarterly Rate - Working'!$C$10:$C$113</c:f>
              <c:numCache>
                <c:formatCode>[$-409]d\-mmm\-yy;@</c:formatCode>
                <c:ptCount val="104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  <c:pt idx="58">
                  <c:v>41912</c:v>
                </c:pt>
                <c:pt idx="59">
                  <c:v>42004</c:v>
                </c:pt>
                <c:pt idx="60">
                  <c:v>42094</c:v>
                </c:pt>
                <c:pt idx="61">
                  <c:v>42185</c:v>
                </c:pt>
                <c:pt idx="62">
                  <c:v>42277</c:v>
                </c:pt>
                <c:pt idx="63">
                  <c:v>42369</c:v>
                </c:pt>
                <c:pt idx="64">
                  <c:v>42460</c:v>
                </c:pt>
                <c:pt idx="65">
                  <c:v>42551</c:v>
                </c:pt>
                <c:pt idx="66">
                  <c:v>42643</c:v>
                </c:pt>
                <c:pt idx="67">
                  <c:v>42735</c:v>
                </c:pt>
                <c:pt idx="68">
                  <c:v>42825</c:v>
                </c:pt>
                <c:pt idx="69">
                  <c:v>42916</c:v>
                </c:pt>
                <c:pt idx="70">
                  <c:v>43008</c:v>
                </c:pt>
                <c:pt idx="71">
                  <c:v>43100</c:v>
                </c:pt>
                <c:pt idx="72">
                  <c:v>43190</c:v>
                </c:pt>
                <c:pt idx="73">
                  <c:v>43281</c:v>
                </c:pt>
                <c:pt idx="74">
                  <c:v>43373</c:v>
                </c:pt>
                <c:pt idx="75">
                  <c:v>43465</c:v>
                </c:pt>
                <c:pt idx="76">
                  <c:v>43555</c:v>
                </c:pt>
                <c:pt idx="77">
                  <c:v>43646</c:v>
                </c:pt>
                <c:pt idx="78">
                  <c:v>43738</c:v>
                </c:pt>
                <c:pt idx="79">
                  <c:v>43830</c:v>
                </c:pt>
                <c:pt idx="80">
                  <c:v>43921</c:v>
                </c:pt>
                <c:pt idx="81">
                  <c:v>44012</c:v>
                </c:pt>
                <c:pt idx="82">
                  <c:v>44104</c:v>
                </c:pt>
                <c:pt idx="83">
                  <c:v>44196</c:v>
                </c:pt>
                <c:pt idx="84">
                  <c:v>44286</c:v>
                </c:pt>
                <c:pt idx="85">
                  <c:v>44377</c:v>
                </c:pt>
                <c:pt idx="86">
                  <c:v>44469</c:v>
                </c:pt>
                <c:pt idx="87">
                  <c:v>44561</c:v>
                </c:pt>
                <c:pt idx="88">
                  <c:v>44651</c:v>
                </c:pt>
                <c:pt idx="89">
                  <c:v>44742</c:v>
                </c:pt>
                <c:pt idx="90">
                  <c:v>44834</c:v>
                </c:pt>
                <c:pt idx="91">
                  <c:v>44926</c:v>
                </c:pt>
                <c:pt idx="92">
                  <c:v>45016</c:v>
                </c:pt>
                <c:pt idx="93">
                  <c:v>45107</c:v>
                </c:pt>
                <c:pt idx="94">
                  <c:v>45199</c:v>
                </c:pt>
                <c:pt idx="95">
                  <c:v>45291</c:v>
                </c:pt>
                <c:pt idx="96">
                  <c:v>45382</c:v>
                </c:pt>
                <c:pt idx="97">
                  <c:v>45473</c:v>
                </c:pt>
                <c:pt idx="98">
                  <c:v>45565</c:v>
                </c:pt>
                <c:pt idx="99">
                  <c:v>45657</c:v>
                </c:pt>
                <c:pt idx="100">
                  <c:v>45747</c:v>
                </c:pt>
                <c:pt idx="101">
                  <c:v>45838</c:v>
                </c:pt>
                <c:pt idx="102">
                  <c:v>45930</c:v>
                </c:pt>
                <c:pt idx="103">
                  <c:v>46022</c:v>
                </c:pt>
              </c:numCache>
            </c:numRef>
          </c:cat>
          <c:val>
            <c:numRef>
              <c:f>'Quarterly Rate - Working'!$I$10:$I$113</c:f>
              <c:numCache>
                <c:formatCode>0.0000</c:formatCode>
                <c:ptCount val="104"/>
                <c:pt idx="0">
                  <c:v>0.11</c:v>
                </c:pt>
                <c:pt idx="1">
                  <c:v>0.11</c:v>
                </c:pt>
                <c:pt idx="2">
                  <c:v>0.11</c:v>
                </c:pt>
                <c:pt idx="3">
                  <c:v>0.12375915505555544</c:v>
                </c:pt>
                <c:pt idx="4">
                  <c:v>0.1363863667785716</c:v>
                </c:pt>
                <c:pt idx="5">
                  <c:v>0.13720665963379183</c:v>
                </c:pt>
                <c:pt idx="6">
                  <c:v>0.14659718995823487</c:v>
                </c:pt>
                <c:pt idx="7">
                  <c:v>0.13512936740447662</c:v>
                </c:pt>
                <c:pt idx="8">
                  <c:v>0.10047619047619047</c:v>
                </c:pt>
                <c:pt idx="9">
                  <c:v>8.8351449275362301E-2</c:v>
                </c:pt>
                <c:pt idx="10">
                  <c:v>8.7333333333333305E-2</c:v>
                </c:pt>
                <c:pt idx="11">
                  <c:v>9.0562305170015081E-2</c:v>
                </c:pt>
                <c:pt idx="12">
                  <c:v>6.8182522209316213E-2</c:v>
                </c:pt>
                <c:pt idx="13">
                  <c:v>7.0850074201557811E-2</c:v>
                </c:pt>
                <c:pt idx="14">
                  <c:v>7.0409608632574519E-2</c:v>
                </c:pt>
                <c:pt idx="15">
                  <c:v>7.0419415194351534E-2</c:v>
                </c:pt>
                <c:pt idx="16">
                  <c:v>7.1957660874553755E-2</c:v>
                </c:pt>
                <c:pt idx="17">
                  <c:v>7.2320295800526957E-2</c:v>
                </c:pt>
                <c:pt idx="18">
                  <c:v>7.2590898964777592E-2</c:v>
                </c:pt>
                <c:pt idx="19">
                  <c:v>7.0420690719223605E-2</c:v>
                </c:pt>
                <c:pt idx="20">
                  <c:v>7.0707340828329981E-2</c:v>
                </c:pt>
                <c:pt idx="21">
                  <c:v>7.1961956521739132E-2</c:v>
                </c:pt>
                <c:pt idx="22">
                  <c:v>8.7278373800112927E-2</c:v>
                </c:pt>
                <c:pt idx="23">
                  <c:v>8.7547156346069382E-2</c:v>
                </c:pt>
                <c:pt idx="24">
                  <c:v>8.7826086956521734E-2</c:v>
                </c:pt>
                <c:pt idx="25">
                  <c:v>8.806358695652175E-2</c:v>
                </c:pt>
                <c:pt idx="26">
                  <c:v>8.8229059829059833E-2</c:v>
                </c:pt>
                <c:pt idx="27">
                  <c:v>9.3413580246913597E-2</c:v>
                </c:pt>
                <c:pt idx="28">
                  <c:v>9.3604269293924472E-2</c:v>
                </c:pt>
                <c:pt idx="29">
                  <c:v>9.6715213893885058E-2</c:v>
                </c:pt>
                <c:pt idx="30">
                  <c:v>9.3883203559510575E-2</c:v>
                </c:pt>
                <c:pt idx="31">
                  <c:v>9.9015508684863529E-2</c:v>
                </c:pt>
                <c:pt idx="32">
                  <c:v>9.9149560117302055E-2</c:v>
                </c:pt>
                <c:pt idx="33">
                  <c:v>0.10429088075447569</c:v>
                </c:pt>
                <c:pt idx="34">
                  <c:v>0.11947364400305575</c:v>
                </c:pt>
                <c:pt idx="35">
                  <c:v>0.12967995642701524</c:v>
                </c:pt>
                <c:pt idx="36">
                  <c:v>0.15322489559579566</c:v>
                </c:pt>
                <c:pt idx="37">
                  <c:v>0.15017704918877689</c:v>
                </c:pt>
                <c:pt idx="38">
                  <c:v>0.14033099901520957</c:v>
                </c:pt>
                <c:pt idx="39">
                  <c:v>0.12663943674930603</c:v>
                </c:pt>
                <c:pt idx="40">
                  <c:v>0.12409973356632267</c:v>
                </c:pt>
                <c:pt idx="41">
                  <c:v>0.1225695879215379</c:v>
                </c:pt>
                <c:pt idx="42">
                  <c:v>0.12160301222168664</c:v>
                </c:pt>
                <c:pt idx="43">
                  <c:v>0.12262387189687844</c:v>
                </c:pt>
                <c:pt idx="44">
                  <c:v>0.12666273556439145</c:v>
                </c:pt>
                <c:pt idx="45">
                  <c:v>0.12956123083155993</c:v>
                </c:pt>
                <c:pt idx="46">
                  <c:v>0.13144822089014918</c:v>
                </c:pt>
                <c:pt idx="47">
                  <c:v>0.14628423935829774</c:v>
                </c:pt>
                <c:pt idx="48">
                  <c:v>0.136780562194904</c:v>
                </c:pt>
                <c:pt idx="49">
                  <c:v>0.13028763236395277</c:v>
                </c:pt>
                <c:pt idx="50">
                  <c:v>0.12621698890257407</c:v>
                </c:pt>
                <c:pt idx="51">
                  <c:v>0.11932339219072084</c:v>
                </c:pt>
                <c:pt idx="52">
                  <c:v>0.11770784646943216</c:v>
                </c:pt>
                <c:pt idx="53">
                  <c:v>0.11145615091745617</c:v>
                </c:pt>
                <c:pt idx="54">
                  <c:v>9.8967579042607196E-2</c:v>
                </c:pt>
                <c:pt idx="55">
                  <c:v>9.4985973182317246E-2</c:v>
                </c:pt>
                <c:pt idx="56">
                  <c:v>0.10491698149760283</c:v>
                </c:pt>
                <c:pt idx="57">
                  <c:v>9.9957065675856327E-2</c:v>
                </c:pt>
                <c:pt idx="58">
                  <c:v>0.10485680195180845</c:v>
                </c:pt>
                <c:pt idx="59">
                  <c:v>0.11501409304429563</c:v>
                </c:pt>
                <c:pt idx="60">
                  <c:v>0.10491598912931926</c:v>
                </c:pt>
                <c:pt idx="61">
                  <c:v>9.9641438832770907E-2</c:v>
                </c:pt>
                <c:pt idx="62">
                  <c:v>7.4936472071517574E-2</c:v>
                </c:pt>
                <c:pt idx="63">
                  <c:v>4.4533605292901526E-2</c:v>
                </c:pt>
                <c:pt idx="64">
                  <c:v>5.836388079091645E-2</c:v>
                </c:pt>
                <c:pt idx="65">
                  <c:v>5.4538752708605927E-2</c:v>
                </c:pt>
                <c:pt idx="66">
                  <c:v>5.4855280464404271E-2</c:v>
                </c:pt>
                <c:pt idx="67">
                  <c:v>5.551652856299541E-2</c:v>
                </c:pt>
                <c:pt idx="68">
                  <c:v>5.9752945754131363E-2</c:v>
                </c:pt>
                <c:pt idx="69">
                  <c:v>6.50575102708357E-2</c:v>
                </c:pt>
                <c:pt idx="70">
                  <c:v>6.1352235049550813E-2</c:v>
                </c:pt>
                <c:pt idx="71">
                  <c:v>6.0736194586588126E-2</c:v>
                </c:pt>
                <c:pt idx="72">
                  <c:v>5.8056962897340636E-2</c:v>
                </c:pt>
                <c:pt idx="73">
                  <c:v>5.8375553704617202E-2</c:v>
                </c:pt>
                <c:pt idx="74">
                  <c:v>7.0212502623171247E-2</c:v>
                </c:pt>
                <c:pt idx="75">
                  <c:v>8.8824525235115928E-2</c:v>
                </c:pt>
                <c:pt idx="76">
                  <c:v>9.6682167269299124E-2</c:v>
                </c:pt>
                <c:pt idx="77">
                  <c:v>0.10116826816125538</c:v>
                </c:pt>
                <c:pt idx="78">
                  <c:v>0.13241077589643302</c:v>
                </c:pt>
                <c:pt idx="79">
                  <c:v>0.12350807879983967</c:v>
                </c:pt>
                <c:pt idx="80">
                  <c:v>0.13563505395133016</c:v>
                </c:pt>
                <c:pt idx="81">
                  <c:v>0.13135067019021995</c:v>
                </c:pt>
                <c:pt idx="82">
                  <c:v>0.10640938246565418</c:v>
                </c:pt>
                <c:pt idx="83">
                  <c:v>9.4049363715568837E-2</c:v>
                </c:pt>
                <c:pt idx="84">
                  <c:v>8.4927576673747451E-2</c:v>
                </c:pt>
                <c:pt idx="85">
                  <c:v>9.4722809311464748E-2</c:v>
                </c:pt>
                <c:pt idx="86">
                  <c:v>9.0115555108466333E-2</c:v>
                </c:pt>
                <c:pt idx="87">
                  <c:v>0.10220466917598496</c:v>
                </c:pt>
                <c:pt idx="88">
                  <c:v>0.10698073469463371</c:v>
                </c:pt>
                <c:pt idx="89">
                  <c:v>9.6401931217966502E-2</c:v>
                </c:pt>
                <c:pt idx="90">
                  <c:v>5.5437833291367228E-2</c:v>
                </c:pt>
                <c:pt idx="91">
                  <c:v>5.1828099949944091E-2</c:v>
                </c:pt>
                <c:pt idx="92">
                  <c:v>5.1339277669217656E-2</c:v>
                </c:pt>
                <c:pt idx="93">
                  <c:v>5.1069678464104137E-2</c:v>
                </c:pt>
                <c:pt idx="94">
                  <c:v>5.3694885116222058E-2</c:v>
                </c:pt>
                <c:pt idx="95">
                  <c:v>5.8930404654382922E-2</c:v>
                </c:pt>
                <c:pt idx="96">
                  <c:v>5.9240768439592986E-2</c:v>
                </c:pt>
                <c:pt idx="97">
                  <c:v>5.9400365372614609E-2</c:v>
                </c:pt>
                <c:pt idx="98">
                  <c:v>5.7093334683333732E-2</c:v>
                </c:pt>
                <c:pt idx="99">
                  <c:v>5.7348138663813122E-2</c:v>
                </c:pt>
                <c:pt idx="100">
                  <c:v>5.7691711179906645E-2</c:v>
                </c:pt>
                <c:pt idx="101">
                  <c:v>5.834007522275695E-2</c:v>
                </c:pt>
                <c:pt idx="102">
                  <c:v>5.1488924110516768E-2</c:v>
                </c:pt>
                <c:pt idx="103">
                  <c:v>4.0952112996871848E-2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F-4BA3-A784-E201F380AE5E}"/>
            </c:ext>
          </c:extLst>
        </c:ser>
        <c:ser>
          <c:idx val="3"/>
          <c:order val="3"/>
          <c:tx>
            <c:strRef>
              <c:f>'Quarterly Rate - Working'!$K$9</c:f>
              <c:strCache>
                <c:ptCount val="1"/>
                <c:pt idx="0">
                  <c:v>Ave {Yt(f), Forecast}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700" b="1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'Quarterly Rate - Working'!$C$10:$C$113</c:f>
              <c:numCache>
                <c:formatCode>[$-409]d\-mmm\-yy;@</c:formatCode>
                <c:ptCount val="104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  <c:pt idx="58">
                  <c:v>41912</c:v>
                </c:pt>
                <c:pt idx="59">
                  <c:v>42004</c:v>
                </c:pt>
                <c:pt idx="60">
                  <c:v>42094</c:v>
                </c:pt>
                <c:pt idx="61">
                  <c:v>42185</c:v>
                </c:pt>
                <c:pt idx="62">
                  <c:v>42277</c:v>
                </c:pt>
                <c:pt idx="63">
                  <c:v>42369</c:v>
                </c:pt>
                <c:pt idx="64">
                  <c:v>42460</c:v>
                </c:pt>
                <c:pt idx="65">
                  <c:v>42551</c:v>
                </c:pt>
                <c:pt idx="66">
                  <c:v>42643</c:v>
                </c:pt>
                <c:pt idx="67">
                  <c:v>42735</c:v>
                </c:pt>
                <c:pt idx="68">
                  <c:v>42825</c:v>
                </c:pt>
                <c:pt idx="69">
                  <c:v>42916</c:v>
                </c:pt>
                <c:pt idx="70">
                  <c:v>43008</c:v>
                </c:pt>
                <c:pt idx="71">
                  <c:v>43100</c:v>
                </c:pt>
                <c:pt idx="72">
                  <c:v>43190</c:v>
                </c:pt>
                <c:pt idx="73">
                  <c:v>43281</c:v>
                </c:pt>
                <c:pt idx="74">
                  <c:v>43373</c:v>
                </c:pt>
                <c:pt idx="75">
                  <c:v>43465</c:v>
                </c:pt>
                <c:pt idx="76">
                  <c:v>43555</c:v>
                </c:pt>
                <c:pt idx="77">
                  <c:v>43646</c:v>
                </c:pt>
                <c:pt idx="78">
                  <c:v>43738</c:v>
                </c:pt>
                <c:pt idx="79">
                  <c:v>43830</c:v>
                </c:pt>
                <c:pt idx="80">
                  <c:v>43921</c:v>
                </c:pt>
                <c:pt idx="81">
                  <c:v>44012</c:v>
                </c:pt>
                <c:pt idx="82">
                  <c:v>44104</c:v>
                </c:pt>
                <c:pt idx="83">
                  <c:v>44196</c:v>
                </c:pt>
                <c:pt idx="84">
                  <c:v>44286</c:v>
                </c:pt>
                <c:pt idx="85">
                  <c:v>44377</c:v>
                </c:pt>
                <c:pt idx="86">
                  <c:v>44469</c:v>
                </c:pt>
                <c:pt idx="87">
                  <c:v>44561</c:v>
                </c:pt>
                <c:pt idx="88">
                  <c:v>44651</c:v>
                </c:pt>
                <c:pt idx="89">
                  <c:v>44742</c:v>
                </c:pt>
                <c:pt idx="90">
                  <c:v>44834</c:v>
                </c:pt>
                <c:pt idx="91">
                  <c:v>44926</c:v>
                </c:pt>
                <c:pt idx="92">
                  <c:v>45016</c:v>
                </c:pt>
                <c:pt idx="93">
                  <c:v>45107</c:v>
                </c:pt>
                <c:pt idx="94">
                  <c:v>45199</c:v>
                </c:pt>
                <c:pt idx="95">
                  <c:v>45291</c:v>
                </c:pt>
                <c:pt idx="96">
                  <c:v>45382</c:v>
                </c:pt>
                <c:pt idx="97">
                  <c:v>45473</c:v>
                </c:pt>
                <c:pt idx="98">
                  <c:v>45565</c:v>
                </c:pt>
                <c:pt idx="99">
                  <c:v>45657</c:v>
                </c:pt>
                <c:pt idx="100">
                  <c:v>45747</c:v>
                </c:pt>
                <c:pt idx="101">
                  <c:v>45838</c:v>
                </c:pt>
                <c:pt idx="102">
                  <c:v>45930</c:v>
                </c:pt>
                <c:pt idx="103">
                  <c:v>46022</c:v>
                </c:pt>
              </c:numCache>
            </c:numRef>
          </c:cat>
          <c:val>
            <c:numRef>
              <c:f>'Quarterly Rate - Working'!$K$10:$K$113</c:f>
              <c:numCache>
                <c:formatCode>0.0000</c:formatCode>
                <c:ptCount val="104"/>
                <c:pt idx="0">
                  <c:v>0.11</c:v>
                </c:pt>
                <c:pt idx="1">
                  <c:v>0.11</c:v>
                </c:pt>
                <c:pt idx="2">
                  <c:v>0.1149210629337054</c:v>
                </c:pt>
                <c:pt idx="3">
                  <c:v>0.12735203004639895</c:v>
                </c:pt>
                <c:pt idx="4">
                  <c:v>0.13822776728740435</c:v>
                </c:pt>
                <c:pt idx="5">
                  <c:v>0.137323282811636</c:v>
                </c:pt>
                <c:pt idx="6">
                  <c:v>0.14829804168062544</c:v>
                </c:pt>
                <c:pt idx="7">
                  <c:v>0.13136886097566203</c:v>
                </c:pt>
                <c:pt idx="8">
                  <c:v>0.10272396223741871</c:v>
                </c:pt>
                <c:pt idx="9">
                  <c:v>9.3193630597984412E-2</c:v>
                </c:pt>
                <c:pt idx="10">
                  <c:v>9.4032174044816494E-2</c:v>
                </c:pt>
                <c:pt idx="11">
                  <c:v>9.5108497990377072E-2</c:v>
                </c:pt>
                <c:pt idx="12">
                  <c:v>7.5881697195548173E-2</c:v>
                </c:pt>
                <c:pt idx="13">
                  <c:v>7.8537754334224649E-2</c:v>
                </c:pt>
                <c:pt idx="14">
                  <c:v>7.8390932477896899E-2</c:v>
                </c:pt>
                <c:pt idx="15">
                  <c:v>7.8394201331822566E-2</c:v>
                </c:pt>
                <c:pt idx="16">
                  <c:v>7.8906949891889969E-2</c:v>
                </c:pt>
                <c:pt idx="17">
                  <c:v>7.9027828200547698E-2</c:v>
                </c:pt>
                <c:pt idx="18">
                  <c:v>7.9118029255297914E-2</c:v>
                </c:pt>
                <c:pt idx="19">
                  <c:v>7.8394626506779919E-2</c:v>
                </c:pt>
                <c:pt idx="20">
                  <c:v>7.8490176543148715E-2</c:v>
                </c:pt>
                <c:pt idx="21">
                  <c:v>7.8908381774285094E-2</c:v>
                </c:pt>
                <c:pt idx="22">
                  <c:v>9.5780727341672312E-2</c:v>
                </c:pt>
                <c:pt idx="23">
                  <c:v>9.4103448382395191E-2</c:v>
                </c:pt>
                <c:pt idx="24">
                  <c:v>9.4196425252545957E-2</c:v>
                </c:pt>
                <c:pt idx="25">
                  <c:v>9.4275591919212642E-2</c:v>
                </c:pt>
                <c:pt idx="26">
                  <c:v>9.433074954339199E-2</c:v>
                </c:pt>
                <c:pt idx="27">
                  <c:v>9.9981214063097457E-2</c:v>
                </c:pt>
                <c:pt idx="28">
                  <c:v>9.9455819365013534E-2</c:v>
                </c:pt>
                <c:pt idx="29">
                  <c:v>0.10049280089833373</c:v>
                </c:pt>
                <c:pt idx="30">
                  <c:v>9.954879745354224E-2</c:v>
                </c:pt>
                <c:pt idx="31">
                  <c:v>0.10518185687574744</c:v>
                </c:pt>
                <c:pt idx="32">
                  <c:v>0.10463758297280608</c:v>
                </c:pt>
                <c:pt idx="33">
                  <c:v>0.11027364756561815</c:v>
                </c:pt>
                <c:pt idx="34">
                  <c:v>0.12651248407598659</c:v>
                </c:pt>
                <c:pt idx="35">
                  <c:v>0.13599229717021888</c:v>
                </c:pt>
                <c:pt idx="36">
                  <c:v>0.15835185898732076</c:v>
                </c:pt>
                <c:pt idx="37">
                  <c:v>0.15498007932996435</c:v>
                </c:pt>
                <c:pt idx="38">
                  <c:v>0.14385348051126684</c:v>
                </c:pt>
                <c:pt idx="39">
                  <c:v>0.13262295975596564</c:v>
                </c:pt>
                <c:pt idx="40">
                  <c:v>0.12903201640872541</c:v>
                </c:pt>
                <c:pt idx="41">
                  <c:v>0.12911092557421802</c:v>
                </c:pt>
                <c:pt idx="42">
                  <c:v>0.1287887336742676</c:v>
                </c:pt>
                <c:pt idx="43">
                  <c:v>0.13305131127975242</c:v>
                </c:pt>
                <c:pt idx="44">
                  <c:v>0.14165322354934429</c:v>
                </c:pt>
                <c:pt idx="45">
                  <c:v>0.14144147321089204</c:v>
                </c:pt>
                <c:pt idx="46">
                  <c:v>0.14207046989708846</c:v>
                </c:pt>
                <c:pt idx="47">
                  <c:v>0.14468887884884074</c:v>
                </c:pt>
                <c:pt idx="48">
                  <c:v>0.13276413635949072</c:v>
                </c:pt>
                <c:pt idx="49">
                  <c:v>0.12931895304282123</c:v>
                </c:pt>
                <c:pt idx="50">
                  <c:v>0.12699339256789674</c:v>
                </c:pt>
                <c:pt idx="51">
                  <c:v>0.11612602302336861</c:v>
                </c:pt>
                <c:pt idx="52">
                  <c:v>0.11201013806605327</c:v>
                </c:pt>
                <c:pt idx="53">
                  <c:v>0.10843129874515682</c:v>
                </c:pt>
                <c:pt idx="54">
                  <c:v>9.8144438638380391E-2</c:v>
                </c:pt>
                <c:pt idx="55">
                  <c:v>0.10050534504156534</c:v>
                </c:pt>
                <c:pt idx="56">
                  <c:v>0.10714901447999386</c:v>
                </c:pt>
                <c:pt idx="57">
                  <c:v>0.10490675149232416</c:v>
                </c:pt>
                <c:pt idx="58">
                  <c:v>0.10653999691764154</c:v>
                </c:pt>
                <c:pt idx="59">
                  <c:v>0.11246992682971646</c:v>
                </c:pt>
                <c:pt idx="60">
                  <c:v>0.10377671202952177</c:v>
                </c:pt>
                <c:pt idx="61">
                  <c:v>9.4671387451401981E-2</c:v>
                </c:pt>
                <c:pt idx="62">
                  <c:v>7.5388638196702842E-2</c:v>
                </c:pt>
                <c:pt idx="63">
                  <c:v>6.2509973650918357E-2</c:v>
                </c:pt>
                <c:pt idx="64">
                  <c:v>6.7709023197344204E-2</c:v>
                </c:pt>
                <c:pt idx="65">
                  <c:v>6.6433980503240689E-2</c:v>
                </c:pt>
                <c:pt idx="66">
                  <c:v>6.4578344231629711E-2</c:v>
                </c:pt>
                <c:pt idx="67">
                  <c:v>6.5093239121370522E-2</c:v>
                </c:pt>
                <c:pt idx="68">
                  <c:v>6.6505378185082509E-2</c:v>
                </c:pt>
                <c:pt idx="69">
                  <c:v>6.8273566357317281E-2</c:v>
                </c:pt>
                <c:pt idx="70">
                  <c:v>6.7038474616888985E-2</c:v>
                </c:pt>
                <c:pt idx="71">
                  <c:v>6.6833127795901434E-2</c:v>
                </c:pt>
                <c:pt idx="72">
                  <c:v>6.5940050566152264E-2</c:v>
                </c:pt>
                <c:pt idx="73">
                  <c:v>6.8007393025454888E-2</c:v>
                </c:pt>
                <c:pt idx="74">
                  <c:v>7.5580854855183344E-2</c:v>
                </c:pt>
                <c:pt idx="75">
                  <c:v>9.6885068867094179E-2</c:v>
                </c:pt>
                <c:pt idx="76">
                  <c:v>0.10891532516473439</c:v>
                </c:pt>
                <c:pt idx="77">
                  <c:v>0.11452725555808847</c:v>
                </c:pt>
                <c:pt idx="78">
                  <c:v>0.135824861373779</c:v>
                </c:pt>
                <c:pt idx="79">
                  <c:v>0.13893500462782701</c:v>
                </c:pt>
                <c:pt idx="80">
                  <c:v>0.14179941425081544</c:v>
                </c:pt>
                <c:pt idx="81">
                  <c:v>0.12899696892792947</c:v>
                </c:pt>
                <c:pt idx="82">
                  <c:v>9.7710955588938664E-2</c:v>
                </c:pt>
                <c:pt idx="83">
                  <c:v>9.1826773943898585E-2</c:v>
                </c:pt>
                <c:pt idx="84">
                  <c:v>8.6563588491621199E-2</c:v>
                </c:pt>
                <c:pt idx="85">
                  <c:v>9.2275737674495859E-2</c:v>
                </c:pt>
                <c:pt idx="86">
                  <c:v>8.9204234872496915E-2</c:v>
                </c:pt>
                <c:pt idx="87">
                  <c:v>9.8244217012614557E-2</c:v>
                </c:pt>
                <c:pt idx="88">
                  <c:v>0.10536118644295193</c:v>
                </c:pt>
                <c:pt idx="89">
                  <c:v>0.10450296097662863</c:v>
                </c:pt>
                <c:pt idx="90">
                  <c:v>9.6526887470582981E-2</c:v>
                </c:pt>
                <c:pt idx="91">
                  <c:v>0.10124804709817582</c:v>
                </c:pt>
                <c:pt idx="92">
                  <c:v>0.10705293631540247</c:v>
                </c:pt>
                <c:pt idx="93">
                  <c:v>0.11293857269728451</c:v>
                </c:pt>
                <c:pt idx="94">
                  <c:v>0.11979050005241509</c:v>
                </c:pt>
                <c:pt idx="95">
                  <c:v>0.12751277123567736</c:v>
                </c:pt>
                <c:pt idx="96">
                  <c:v>0.13359336615702691</c:v>
                </c:pt>
                <c:pt idx="97">
                  <c:v>0.13962371293881229</c:v>
                </c:pt>
                <c:pt idx="98">
                  <c:v>0.1448318518344015</c:v>
                </c:pt>
                <c:pt idx="99">
                  <c:v>0.15089393585335684</c:v>
                </c:pt>
                <c:pt idx="100">
                  <c:v>0.15698560942543047</c:v>
                </c:pt>
                <c:pt idx="101">
                  <c:v>0.16317888018037754</c:v>
                </c:pt>
                <c:pt idx="102">
                  <c:v>0.16687231255158208</c:v>
                </c:pt>
                <c:pt idx="103">
                  <c:v>0.16933719158921257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A-480E-BC1C-37AD6F0E6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322704"/>
        <c:axId val="450312304"/>
      </c:lineChart>
      <c:catAx>
        <c:axId val="450322704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12304"/>
        <c:crosses val="autoZero"/>
        <c:auto val="0"/>
        <c:lblAlgn val="ctr"/>
        <c:lblOffset val="100"/>
        <c:noMultiLvlLbl val="0"/>
      </c:catAx>
      <c:valAx>
        <c:axId val="45031230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2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23</xdr:row>
      <xdr:rowOff>121926</xdr:rowOff>
    </xdr:from>
    <xdr:to>
      <xdr:col>20</xdr:col>
      <xdr:colOff>502920</xdr:colOff>
      <xdr:row>45</xdr:row>
      <xdr:rowOff>15246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60BE35-1A6F-4583-9999-3E9A06228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182880</xdr:colOff>
      <xdr:row>9</xdr:row>
      <xdr:rowOff>95250</xdr:rowOff>
    </xdr:from>
    <xdr:to>
      <xdr:col>35</xdr:col>
      <xdr:colOff>342900</xdr:colOff>
      <xdr:row>37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DD69C5-C2FE-4EE6-A6E3-8CD30F6F8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mf.org/regular.aspx?key=6154585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"/>
  <sheetViews>
    <sheetView showGridLines="0" showRowColHeaders="0" workbookViewId="0">
      <pane xSplit="5" ySplit="8" topLeftCell="F9" activePane="bottomRight" state="frozen"/>
      <selection activeCell="F9" sqref="F9"/>
      <selection pane="topRight" activeCell="F9" sqref="F9"/>
      <selection pane="bottomLeft" activeCell="F9" sqref="F9"/>
      <selection pane="bottomRight" activeCell="F9" sqref="F9"/>
    </sheetView>
  </sheetViews>
  <sheetFormatPr defaultColWidth="10.109375" defaultRowHeight="14.55" customHeight="1" x14ac:dyDescent="0.25"/>
  <cols>
    <col min="1" max="1" width="3.33203125" customWidth="1"/>
    <col min="2" max="3" width="17.33203125" customWidth="1"/>
    <col min="4" max="4" width="9.88671875" customWidth="1"/>
    <col min="5" max="5" width="6.88671875" customWidth="1"/>
    <col min="6" max="15" width="6.33203125" customWidth="1"/>
    <col min="16" max="16" width="6.6640625" customWidth="1"/>
    <col min="17" max="18" width="6.33203125" customWidth="1"/>
    <col min="19" max="43" width="6.6640625" customWidth="1"/>
    <col min="44" max="47" width="6.33203125" customWidth="1"/>
    <col min="48" max="57" width="6.6640625" customWidth="1"/>
    <col min="58" max="59" width="6.33203125" customWidth="1"/>
    <col min="60" max="63" width="6.6640625" customWidth="1"/>
  </cols>
  <sheetData>
    <row r="1" spans="1:63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9.5" customHeight="1" x14ac:dyDescent="0.25">
      <c r="A2" s="1"/>
      <c r="B2" s="88" t="s">
        <v>0</v>
      </c>
      <c r="C2" s="88"/>
      <c r="D2" s="88"/>
      <c r="E2" s="88"/>
      <c r="F2" s="88"/>
      <c r="G2" s="88"/>
      <c r="H2" s="88"/>
      <c r="I2" s="88"/>
      <c r="J2" s="8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9.5" customHeight="1" x14ac:dyDescent="0.25">
      <c r="A3" s="1"/>
      <c r="B3" s="91" t="s">
        <v>1</v>
      </c>
      <c r="C3" s="91"/>
      <c r="D3" s="91"/>
      <c r="E3" s="9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6.5" customHeight="1" x14ac:dyDescent="0.25">
      <c r="A4" s="1"/>
      <c r="B4" s="92"/>
      <c r="C4" s="92"/>
      <c r="D4" s="92"/>
      <c r="E4" s="9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4.25" customHeight="1" x14ac:dyDescent="0.25">
      <c r="A5" s="1"/>
      <c r="B5" s="90" t="s">
        <v>2</v>
      </c>
      <c r="C5" s="90"/>
      <c r="D5" s="90"/>
      <c r="E5" s="90"/>
      <c r="F5" s="90"/>
      <c r="G5" s="90"/>
      <c r="H5" s="9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6.5" customHeight="1" x14ac:dyDescent="0.25">
      <c r="A6" s="1"/>
      <c r="B6" s="90" t="s">
        <v>3</v>
      </c>
      <c r="C6" s="90"/>
      <c r="D6" s="90"/>
      <c r="E6" s="90"/>
      <c r="F6" s="9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14.25" customHeight="1" x14ac:dyDescent="0.25">
      <c r="A8" s="1"/>
      <c r="B8" s="89" t="s">
        <v>4</v>
      </c>
      <c r="C8" s="89"/>
      <c r="D8" s="89"/>
      <c r="E8" s="6" t="s">
        <v>5</v>
      </c>
      <c r="F8" s="7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  <c r="BC8" s="8" t="s">
        <v>55</v>
      </c>
      <c r="BD8" s="8" t="s">
        <v>56</v>
      </c>
      <c r="BE8" s="8" t="s">
        <v>57</v>
      </c>
      <c r="BF8" s="8" t="s">
        <v>58</v>
      </c>
      <c r="BG8" s="8" t="s">
        <v>59</v>
      </c>
      <c r="BH8" s="8" t="s">
        <v>60</v>
      </c>
      <c r="BI8" s="8" t="s">
        <v>61</v>
      </c>
      <c r="BJ8" s="8" t="s">
        <v>62</v>
      </c>
      <c r="BK8" s="9" t="s">
        <v>63</v>
      </c>
    </row>
    <row r="9" spans="1:63" ht="14.25" customHeight="1" x14ac:dyDescent="0.25">
      <c r="A9" s="1"/>
      <c r="B9" s="10" t="s">
        <v>64</v>
      </c>
      <c r="C9" s="11" t="s">
        <v>65</v>
      </c>
      <c r="D9" s="11" t="s">
        <v>66</v>
      </c>
      <c r="E9" s="12" t="s">
        <v>67</v>
      </c>
      <c r="F9" s="13">
        <v>4</v>
      </c>
      <c r="G9" s="14">
        <v>5</v>
      </c>
      <c r="H9" s="14">
        <v>5</v>
      </c>
      <c r="I9" s="14">
        <v>5</v>
      </c>
      <c r="J9" s="14">
        <v>5</v>
      </c>
      <c r="K9" s="14">
        <v>5</v>
      </c>
      <c r="L9" s="14">
        <v>5</v>
      </c>
      <c r="M9" s="14">
        <v>5</v>
      </c>
      <c r="N9" s="14">
        <v>6</v>
      </c>
      <c r="O9" s="14">
        <v>8</v>
      </c>
      <c r="P9" s="14">
        <v>9</v>
      </c>
      <c r="Q9" s="14">
        <v>9</v>
      </c>
      <c r="R9" s="14">
        <v>9</v>
      </c>
      <c r="S9" s="14">
        <v>10</v>
      </c>
      <c r="T9" s="14">
        <v>10</v>
      </c>
      <c r="U9" s="14">
        <v>10</v>
      </c>
      <c r="V9" s="14">
        <v>10</v>
      </c>
      <c r="W9" s="14">
        <v>10</v>
      </c>
      <c r="X9" s="14">
        <v>10</v>
      </c>
      <c r="Y9" s="14">
        <v>10</v>
      </c>
      <c r="Z9" s="14">
        <v>10</v>
      </c>
      <c r="AA9" s="14">
        <v>10</v>
      </c>
      <c r="AB9" s="14">
        <v>10</v>
      </c>
      <c r="AC9" s="14">
        <v>10</v>
      </c>
      <c r="AD9" s="14">
        <v>10</v>
      </c>
      <c r="AE9" s="14">
        <v>10</v>
      </c>
      <c r="AF9" s="14">
        <v>10</v>
      </c>
      <c r="AG9" s="14">
        <v>10</v>
      </c>
      <c r="AH9" s="14">
        <v>10</v>
      </c>
      <c r="AI9" s="14">
        <v>10</v>
      </c>
      <c r="AJ9" s="14">
        <v>15</v>
      </c>
      <c r="AK9" s="14">
        <v>17</v>
      </c>
      <c r="AL9" s="14">
        <v>20</v>
      </c>
      <c r="AM9" s="14">
        <v>18</v>
      </c>
      <c r="AN9" s="14">
        <v>16.5</v>
      </c>
      <c r="AO9" s="14">
        <v>13</v>
      </c>
      <c r="AP9" s="14">
        <v>13</v>
      </c>
      <c r="AQ9" s="14">
        <v>10</v>
      </c>
      <c r="AR9" s="14">
        <v>7.5</v>
      </c>
      <c r="AS9" s="14">
        <v>7.5</v>
      </c>
      <c r="AT9" s="14">
        <v>7.5</v>
      </c>
      <c r="AU9" s="14">
        <v>9</v>
      </c>
      <c r="AV9" s="14">
        <v>9.5</v>
      </c>
      <c r="AW9" s="14">
        <v>10</v>
      </c>
      <c r="AX9" s="14">
        <v>15</v>
      </c>
      <c r="AY9" s="14">
        <v>12.5</v>
      </c>
      <c r="AZ9" s="14">
        <v>14</v>
      </c>
      <c r="BA9" s="14">
        <v>12</v>
      </c>
      <c r="BB9" s="14">
        <v>9.5</v>
      </c>
      <c r="BC9" s="14">
        <v>10</v>
      </c>
      <c r="BD9" s="14">
        <v>9.5</v>
      </c>
      <c r="BE9" s="14">
        <v>6.5</v>
      </c>
      <c r="BF9" s="14">
        <v>6.25</v>
      </c>
      <c r="BG9" s="14">
        <v>6.25</v>
      </c>
      <c r="BH9" s="14">
        <v>10.5</v>
      </c>
      <c r="BI9" s="14">
        <v>13.75</v>
      </c>
      <c r="BJ9" s="14">
        <v>8</v>
      </c>
      <c r="BK9" s="14">
        <v>10.75</v>
      </c>
    </row>
    <row r="10" spans="1:63" ht="14.25" customHeight="1" x14ac:dyDescent="0.25">
      <c r="A10" s="1"/>
      <c r="B10" s="15" t="s">
        <v>68</v>
      </c>
      <c r="C10" s="16" t="s">
        <v>69</v>
      </c>
      <c r="D10" s="16" t="s">
        <v>70</v>
      </c>
      <c r="E10" s="17" t="s">
        <v>71</v>
      </c>
      <c r="F10" s="18">
        <v>3.5749999992500001</v>
      </c>
      <c r="G10" s="19">
        <v>5.8616666659166698</v>
      </c>
      <c r="H10" s="19">
        <v>4.7041666659999999</v>
      </c>
      <c r="I10" s="19">
        <v>6.56749999916667</v>
      </c>
      <c r="J10" s="19">
        <v>6.2399999993333299</v>
      </c>
      <c r="K10" s="19">
        <v>5.3933333328333299</v>
      </c>
      <c r="L10" s="19">
        <v>5.5008333331666703</v>
      </c>
      <c r="M10" s="19">
        <v>6.5941666662499996</v>
      </c>
      <c r="N10" s="19">
        <v>5.3366666660000002</v>
      </c>
      <c r="O10" s="19">
        <v>6.5141666660833302</v>
      </c>
      <c r="P10" s="19">
        <v>10.330833332833301</v>
      </c>
      <c r="Q10" s="19">
        <v>9.8633333330833306</v>
      </c>
      <c r="R10" s="19">
        <v>9.36499999983333</v>
      </c>
      <c r="S10" s="19">
        <v>10.8675</v>
      </c>
      <c r="T10" s="19">
        <v>10.408333333333299</v>
      </c>
      <c r="U10" s="19">
        <v>8.8249999999999993</v>
      </c>
      <c r="V10" s="19">
        <v>8.6266666666666705</v>
      </c>
      <c r="W10" s="19">
        <v>9.2724999999166702</v>
      </c>
      <c r="X10" s="19">
        <v>9.5124999999999993</v>
      </c>
      <c r="Y10" s="19">
        <v>8.1474999998333306</v>
      </c>
      <c r="Z10" s="19">
        <v>8.9708333332500008</v>
      </c>
      <c r="AA10" s="19">
        <v>8.1288333332500002</v>
      </c>
      <c r="AB10" s="19">
        <v>6.5914999999999999</v>
      </c>
      <c r="AC10" s="19">
        <v>6.25</v>
      </c>
      <c r="AD10" s="19">
        <v>6.3150000000000004</v>
      </c>
      <c r="AE10" s="19">
        <v>6.3033333333333301</v>
      </c>
      <c r="AF10" s="19">
        <v>7.2933333333333303</v>
      </c>
      <c r="AG10" s="19">
        <v>7.6391666666666698</v>
      </c>
      <c r="AH10" s="19">
        <v>7.5108333333333297</v>
      </c>
      <c r="AI10" s="19">
        <v>11.0041666666667</v>
      </c>
      <c r="AJ10" s="19">
        <v>8.3625000000000007</v>
      </c>
      <c r="AK10" s="19">
        <v>11.5233333333333</v>
      </c>
      <c r="AL10" s="19">
        <v>11.400833333333299</v>
      </c>
      <c r="AM10" s="19">
        <v>12.0966666666667</v>
      </c>
      <c r="AN10" s="19">
        <v>10.7641666666667</v>
      </c>
      <c r="AO10" s="19">
        <v>9.0374999999999996</v>
      </c>
      <c r="AP10" s="19">
        <v>8.5708333333333293</v>
      </c>
      <c r="AQ10" s="19">
        <v>8.4933333333333305</v>
      </c>
      <c r="AR10" s="19">
        <v>5.5266666666666699</v>
      </c>
      <c r="AS10" s="19">
        <v>2.1391666666666702</v>
      </c>
      <c r="AT10" s="19">
        <v>2.70333333333333</v>
      </c>
      <c r="AU10" s="19">
        <v>6.8333333333333304</v>
      </c>
      <c r="AV10" s="19">
        <v>8.8891666666666698</v>
      </c>
      <c r="AW10" s="19">
        <v>9.3000000000000007</v>
      </c>
      <c r="AX10" s="19">
        <v>12.3341666666667</v>
      </c>
      <c r="AY10" s="19">
        <v>11.9625</v>
      </c>
      <c r="AZ10" s="19">
        <v>11.694091666666701</v>
      </c>
      <c r="BA10" s="19">
        <v>12.471975</v>
      </c>
      <c r="BB10" s="19">
        <v>10.453908333333301</v>
      </c>
      <c r="BC10" s="19">
        <v>8.8062416666666703</v>
      </c>
      <c r="BD10" s="19">
        <v>9.2440083333333298</v>
      </c>
      <c r="BE10" s="19">
        <v>6.97793333333333</v>
      </c>
      <c r="BF10" s="19">
        <v>5.8478666666666701</v>
      </c>
      <c r="BG10" s="19">
        <v>5.8201000000000001</v>
      </c>
      <c r="BH10" s="19">
        <v>7.1677416666666698</v>
      </c>
      <c r="BI10" s="19">
        <v>11.518883333333299</v>
      </c>
      <c r="BJ10" s="19">
        <v>8.5778250000000007</v>
      </c>
      <c r="BK10" s="19">
        <v>7.27</v>
      </c>
    </row>
    <row r="11" spans="1:63" ht="14.25" customHeight="1" x14ac:dyDescent="0.25">
      <c r="A11" s="1"/>
      <c r="B11" s="15" t="s">
        <v>72</v>
      </c>
      <c r="C11" s="16" t="s">
        <v>73</v>
      </c>
      <c r="D11" s="16" t="s">
        <v>74</v>
      </c>
      <c r="E11" s="17" t="s">
        <v>75</v>
      </c>
      <c r="F11" s="20" t="s">
        <v>76</v>
      </c>
      <c r="G11" s="21" t="s">
        <v>77</v>
      </c>
      <c r="H11" s="21" t="s">
        <v>78</v>
      </c>
      <c r="I11" s="21" t="s">
        <v>79</v>
      </c>
      <c r="J11" s="21" t="s">
        <v>80</v>
      </c>
      <c r="K11" s="21" t="s">
        <v>81</v>
      </c>
      <c r="L11" s="21" t="s">
        <v>82</v>
      </c>
      <c r="M11" s="21" t="s">
        <v>83</v>
      </c>
      <c r="N11" s="21" t="s">
        <v>84</v>
      </c>
      <c r="O11" s="21" t="s">
        <v>85</v>
      </c>
      <c r="P11" s="21" t="s">
        <v>86</v>
      </c>
      <c r="Q11" s="21" t="s">
        <v>87</v>
      </c>
      <c r="R11" s="21" t="s">
        <v>88</v>
      </c>
      <c r="S11" s="21" t="s">
        <v>89</v>
      </c>
      <c r="T11" s="21" t="s">
        <v>90</v>
      </c>
      <c r="U11" s="21" t="s">
        <v>91</v>
      </c>
      <c r="V11" s="21" t="s">
        <v>92</v>
      </c>
      <c r="W11" s="21" t="s">
        <v>93</v>
      </c>
      <c r="X11" s="21" t="s">
        <v>94</v>
      </c>
      <c r="Y11" s="21" t="s">
        <v>95</v>
      </c>
      <c r="Z11" s="21" t="s">
        <v>96</v>
      </c>
      <c r="AA11" s="21" t="s">
        <v>97</v>
      </c>
      <c r="AB11" s="21" t="s">
        <v>98</v>
      </c>
      <c r="AC11" s="21" t="s">
        <v>99</v>
      </c>
      <c r="AD11" s="21" t="s">
        <v>100</v>
      </c>
      <c r="AE11" s="21" t="s">
        <v>101</v>
      </c>
      <c r="AF11" s="21" t="s">
        <v>102</v>
      </c>
      <c r="AG11" s="21" t="s">
        <v>103</v>
      </c>
      <c r="AH11" s="21" t="s">
        <v>104</v>
      </c>
      <c r="AI11" s="21" t="s">
        <v>105</v>
      </c>
      <c r="AJ11" s="21" t="s">
        <v>106</v>
      </c>
      <c r="AK11" s="21" t="s">
        <v>107</v>
      </c>
      <c r="AL11" s="21">
        <v>14.345000000000001</v>
      </c>
      <c r="AM11" s="21">
        <v>15.734999999999999</v>
      </c>
      <c r="AN11" s="21">
        <v>14.4345833333333</v>
      </c>
      <c r="AO11" s="21">
        <v>10.751666666666701</v>
      </c>
      <c r="AP11" s="21">
        <v>8.375</v>
      </c>
      <c r="AQ11" s="21">
        <v>10.7098666666667</v>
      </c>
      <c r="AR11" s="21">
        <v>6.0781833333333299</v>
      </c>
      <c r="AS11" s="21">
        <v>1.86504166666667</v>
      </c>
      <c r="AT11" s="21">
        <v>2.4892500000000002</v>
      </c>
      <c r="AU11" s="21">
        <v>7.1810999999999998</v>
      </c>
      <c r="AV11" s="21">
        <v>8.5399999999999991</v>
      </c>
      <c r="AW11" s="21">
        <v>8.9891666666666694</v>
      </c>
      <c r="AX11" s="21">
        <v>11.366666666666699</v>
      </c>
      <c r="AY11" s="21">
        <v>12.519166666666701</v>
      </c>
      <c r="AZ11" s="21">
        <v>12.54715</v>
      </c>
      <c r="BA11" s="21">
        <v>13.1155666666667</v>
      </c>
      <c r="BB11" s="21">
        <v>10.995158333333301</v>
      </c>
      <c r="BC11" s="21">
        <v>9.3235499999999991</v>
      </c>
      <c r="BD11" s="21">
        <v>9.89025833333333</v>
      </c>
      <c r="BE11" s="21">
        <v>7.1181999999999999</v>
      </c>
      <c r="BF11" s="21">
        <v>5.9887499999999996</v>
      </c>
      <c r="BG11" s="21">
        <v>5.99996666666667</v>
      </c>
      <c r="BH11" s="21" t="s">
        <v>108</v>
      </c>
      <c r="BI11" s="21">
        <v>13.2907777777778</v>
      </c>
      <c r="BJ11" s="21">
        <v>8.6497333333333302</v>
      </c>
      <c r="BK11" s="21">
        <v>7.5860444444444397</v>
      </c>
    </row>
    <row r="12" spans="1:63" ht="14.25" customHeight="1" x14ac:dyDescent="0.25">
      <c r="A12" s="1"/>
      <c r="B12" s="15" t="s">
        <v>109</v>
      </c>
      <c r="C12" s="16" t="s">
        <v>110</v>
      </c>
      <c r="D12" s="16" t="s">
        <v>111</v>
      </c>
      <c r="E12" s="17" t="s">
        <v>112</v>
      </c>
      <c r="F12" s="18" t="s">
        <v>113</v>
      </c>
      <c r="G12" s="19" t="s">
        <v>114</v>
      </c>
      <c r="H12" s="19" t="s">
        <v>115</v>
      </c>
      <c r="I12" s="19" t="s">
        <v>116</v>
      </c>
      <c r="J12" s="19" t="s">
        <v>117</v>
      </c>
      <c r="K12" s="19" t="s">
        <v>118</v>
      </c>
      <c r="L12" s="19" t="s">
        <v>119</v>
      </c>
      <c r="M12" s="19" t="s">
        <v>120</v>
      </c>
      <c r="N12" s="19" t="s">
        <v>121</v>
      </c>
      <c r="O12" s="19" t="s">
        <v>122</v>
      </c>
      <c r="P12" s="19" t="s">
        <v>123</v>
      </c>
      <c r="Q12" s="19" t="s">
        <v>124</v>
      </c>
      <c r="R12" s="19" t="s">
        <v>125</v>
      </c>
      <c r="S12" s="19" t="s">
        <v>126</v>
      </c>
      <c r="T12" s="19" t="s">
        <v>127</v>
      </c>
      <c r="U12" s="19" t="s">
        <v>128</v>
      </c>
      <c r="V12" s="19" t="s">
        <v>129</v>
      </c>
      <c r="W12" s="19" t="s">
        <v>130</v>
      </c>
      <c r="X12" s="19" t="s">
        <v>131</v>
      </c>
      <c r="Y12" s="19" t="s">
        <v>132</v>
      </c>
      <c r="Z12" s="19" t="s">
        <v>133</v>
      </c>
      <c r="AA12" s="19" t="s">
        <v>134</v>
      </c>
      <c r="AB12" s="19" t="s">
        <v>135</v>
      </c>
      <c r="AC12" s="19" t="s">
        <v>136</v>
      </c>
      <c r="AD12" s="19" t="s">
        <v>137</v>
      </c>
      <c r="AE12" s="19" t="s">
        <v>138</v>
      </c>
      <c r="AF12" s="19" t="s">
        <v>139</v>
      </c>
      <c r="AG12" s="19" t="s">
        <v>140</v>
      </c>
      <c r="AH12" s="19" t="s">
        <v>141</v>
      </c>
      <c r="AI12" s="19" t="s">
        <v>142</v>
      </c>
      <c r="AJ12" s="19" t="s">
        <v>143</v>
      </c>
      <c r="AK12" s="19" t="s">
        <v>144</v>
      </c>
      <c r="AL12" s="19" t="s">
        <v>145</v>
      </c>
      <c r="AM12" s="19" t="s">
        <v>146</v>
      </c>
      <c r="AN12" s="19" t="s">
        <v>147</v>
      </c>
      <c r="AO12" s="19" t="s">
        <v>148</v>
      </c>
      <c r="AP12" s="19" t="s">
        <v>149</v>
      </c>
      <c r="AQ12" s="19">
        <v>4.55</v>
      </c>
      <c r="AR12" s="19">
        <v>3.4849999999999999</v>
      </c>
      <c r="AS12" s="19">
        <v>1.51</v>
      </c>
      <c r="AT12" s="19">
        <v>0.95499999999999996</v>
      </c>
      <c r="AU12" s="19">
        <v>1.45</v>
      </c>
      <c r="AV12" s="19">
        <v>1.7949999999999999</v>
      </c>
      <c r="AW12" s="19">
        <v>2.0699999999999998</v>
      </c>
      <c r="AX12" s="19">
        <v>4.96</v>
      </c>
      <c r="AY12" s="19">
        <v>5.0149499999999998</v>
      </c>
      <c r="AZ12" s="19">
        <v>5.0199999999999996</v>
      </c>
      <c r="BA12" s="19">
        <v>5.1950000000000003</v>
      </c>
      <c r="BB12" s="19">
        <v>5.6849999999999996</v>
      </c>
      <c r="BC12" s="19">
        <v>6.11</v>
      </c>
      <c r="BD12" s="19">
        <v>6.14</v>
      </c>
      <c r="BE12" s="19">
        <v>4.3899999999999997</v>
      </c>
      <c r="BF12" s="19">
        <v>3.65</v>
      </c>
      <c r="BG12" s="19">
        <v>3.5598000000000001</v>
      </c>
      <c r="BH12" s="19">
        <v>5.5729499999999996</v>
      </c>
      <c r="BI12" s="19">
        <v>9.2975995456109093</v>
      </c>
      <c r="BJ12" s="19">
        <v>5.4391699834010998</v>
      </c>
      <c r="BK12" s="19">
        <v>4.9721113086284197</v>
      </c>
    </row>
    <row r="13" spans="1:63" ht="14.25" customHeight="1" x14ac:dyDescent="0.25">
      <c r="A13" s="1"/>
      <c r="B13" s="15" t="s">
        <v>150</v>
      </c>
      <c r="C13" s="16" t="s">
        <v>151</v>
      </c>
      <c r="D13" s="16" t="s">
        <v>152</v>
      </c>
      <c r="E13" s="17" t="s">
        <v>153</v>
      </c>
      <c r="F13" s="20" t="s">
        <v>154</v>
      </c>
      <c r="G13" s="21" t="s">
        <v>155</v>
      </c>
      <c r="H13" s="21" t="s">
        <v>156</v>
      </c>
      <c r="I13" s="21" t="s">
        <v>157</v>
      </c>
      <c r="J13" s="21" t="s">
        <v>158</v>
      </c>
      <c r="K13" s="21" t="s">
        <v>159</v>
      </c>
      <c r="L13" s="21" t="s">
        <v>160</v>
      </c>
      <c r="M13" s="21" t="s">
        <v>161</v>
      </c>
      <c r="N13" s="21" t="s">
        <v>162</v>
      </c>
      <c r="O13" s="21" t="s">
        <v>163</v>
      </c>
      <c r="P13" s="21" t="s">
        <v>164</v>
      </c>
      <c r="Q13" s="21" t="s">
        <v>165</v>
      </c>
      <c r="R13" s="21" t="s">
        <v>166</v>
      </c>
      <c r="S13" s="21" t="s">
        <v>167</v>
      </c>
      <c r="T13" s="21" t="s">
        <v>168</v>
      </c>
      <c r="U13" s="21" t="s">
        <v>169</v>
      </c>
      <c r="V13" s="21" t="s">
        <v>170</v>
      </c>
      <c r="W13" s="21" t="s">
        <v>171</v>
      </c>
      <c r="X13" s="21" t="s">
        <v>172</v>
      </c>
      <c r="Y13" s="21" t="s">
        <v>173</v>
      </c>
      <c r="Z13" s="21" t="s">
        <v>174</v>
      </c>
      <c r="AA13" s="21" t="s">
        <v>175</v>
      </c>
      <c r="AB13" s="21" t="s">
        <v>176</v>
      </c>
      <c r="AC13" s="21" t="s">
        <v>177</v>
      </c>
      <c r="AD13" s="21" t="s">
        <v>178</v>
      </c>
      <c r="AE13" s="21" t="s">
        <v>179</v>
      </c>
      <c r="AF13" s="21" t="s">
        <v>180</v>
      </c>
      <c r="AG13" s="21" t="s">
        <v>181</v>
      </c>
      <c r="AH13" s="21" t="s">
        <v>182</v>
      </c>
      <c r="AI13" s="21" t="s">
        <v>183</v>
      </c>
      <c r="AJ13" s="21" t="s">
        <v>184</v>
      </c>
      <c r="AK13" s="21" t="s">
        <v>185</v>
      </c>
      <c r="AL13" s="21" t="s">
        <v>186</v>
      </c>
      <c r="AM13" s="21" t="s">
        <v>187</v>
      </c>
      <c r="AN13" s="21" t="s">
        <v>188</v>
      </c>
      <c r="AO13" s="21" t="s">
        <v>189</v>
      </c>
      <c r="AP13" s="21" t="s">
        <v>190</v>
      </c>
      <c r="AQ13" s="21" t="s">
        <v>191</v>
      </c>
      <c r="AR13" s="21" t="s">
        <v>192</v>
      </c>
      <c r="AS13" s="21" t="s">
        <v>193</v>
      </c>
      <c r="AT13" s="21">
        <v>1.6341666666666701</v>
      </c>
      <c r="AU13" s="21">
        <v>2.5958333333333301</v>
      </c>
      <c r="AV13" s="21">
        <v>4.1741666666666699</v>
      </c>
      <c r="AW13" s="21">
        <v>5.30833333333333</v>
      </c>
      <c r="AX13" s="21">
        <v>6.9183333333333303</v>
      </c>
      <c r="AY13" s="21">
        <v>8.6808333333333305</v>
      </c>
      <c r="AZ13" s="21">
        <v>8.1449999999999996</v>
      </c>
      <c r="BA13" s="21">
        <v>8.2258333333333304</v>
      </c>
      <c r="BB13" s="21">
        <v>7.9791666666666696</v>
      </c>
      <c r="BC13" s="21">
        <v>7.1716666666666704</v>
      </c>
      <c r="BD13" s="21">
        <v>7.2649999999999997</v>
      </c>
      <c r="BE13" s="21">
        <v>5.9725000000000001</v>
      </c>
      <c r="BF13" s="21">
        <v>4.8341666666666701</v>
      </c>
      <c r="BG13" s="21">
        <v>4.4775</v>
      </c>
      <c r="BH13" s="21">
        <v>5.2249999999999996</v>
      </c>
      <c r="BI13" s="21">
        <v>9.1319901292306191</v>
      </c>
      <c r="BJ13" s="21">
        <v>7.4745344356889101</v>
      </c>
      <c r="BK13" s="21">
        <v>5.7515318760323302</v>
      </c>
    </row>
    <row r="14" spans="1:63" ht="14.25" customHeight="1" x14ac:dyDescent="0.25">
      <c r="A14" s="1"/>
      <c r="B14" s="15" t="s">
        <v>194</v>
      </c>
      <c r="C14" s="16" t="s">
        <v>195</v>
      </c>
      <c r="D14" s="16" t="s">
        <v>196</v>
      </c>
      <c r="E14" s="17" t="s">
        <v>197</v>
      </c>
      <c r="F14" s="18" t="s">
        <v>198</v>
      </c>
      <c r="G14" s="19" t="s">
        <v>199</v>
      </c>
      <c r="H14" s="19" t="s">
        <v>200</v>
      </c>
      <c r="I14" s="19" t="s">
        <v>201</v>
      </c>
      <c r="J14" s="19" t="s">
        <v>202</v>
      </c>
      <c r="K14" s="19" t="s">
        <v>203</v>
      </c>
      <c r="L14" s="19" t="s">
        <v>204</v>
      </c>
      <c r="M14" s="19" t="s">
        <v>205</v>
      </c>
      <c r="N14" s="19" t="s">
        <v>206</v>
      </c>
      <c r="O14" s="19" t="s">
        <v>207</v>
      </c>
      <c r="P14" s="19" t="s">
        <v>208</v>
      </c>
      <c r="Q14" s="19" t="s">
        <v>209</v>
      </c>
      <c r="R14" s="19" t="s">
        <v>210</v>
      </c>
      <c r="S14" s="19" t="s">
        <v>211</v>
      </c>
      <c r="T14" s="19" t="s">
        <v>212</v>
      </c>
      <c r="U14" s="19" t="s">
        <v>213</v>
      </c>
      <c r="V14" s="19" t="s">
        <v>214</v>
      </c>
      <c r="W14" s="19" t="s">
        <v>215</v>
      </c>
      <c r="X14" s="19" t="s">
        <v>216</v>
      </c>
      <c r="Y14" s="19" t="s">
        <v>217</v>
      </c>
      <c r="Z14" s="19" t="s">
        <v>218</v>
      </c>
      <c r="AA14" s="19" t="s">
        <v>219</v>
      </c>
      <c r="AB14" s="19" t="s">
        <v>220</v>
      </c>
      <c r="AC14" s="19" t="s">
        <v>221</v>
      </c>
      <c r="AD14" s="19" t="s">
        <v>222</v>
      </c>
      <c r="AE14" s="19" t="s">
        <v>223</v>
      </c>
      <c r="AF14" s="19" t="s">
        <v>224</v>
      </c>
      <c r="AG14" s="19" t="s">
        <v>225</v>
      </c>
      <c r="AH14" s="19" t="s">
        <v>226</v>
      </c>
      <c r="AI14" s="19" t="s">
        <v>227</v>
      </c>
      <c r="AJ14" s="19" t="s">
        <v>228</v>
      </c>
      <c r="AK14" s="19" t="s">
        <v>229</v>
      </c>
      <c r="AL14" s="19" t="s">
        <v>230</v>
      </c>
      <c r="AM14" s="19" t="s">
        <v>231</v>
      </c>
      <c r="AN14" s="19" t="s">
        <v>232</v>
      </c>
      <c r="AO14" s="19" t="s">
        <v>233</v>
      </c>
      <c r="AP14" s="19" t="s">
        <v>234</v>
      </c>
      <c r="AQ14" s="19" t="s">
        <v>235</v>
      </c>
      <c r="AR14" s="19" t="s">
        <v>236</v>
      </c>
      <c r="AS14" s="19" t="s">
        <v>237</v>
      </c>
      <c r="AT14" s="19">
        <v>7.2575000000000003</v>
      </c>
      <c r="AU14" s="19">
        <v>9.0716666666666708</v>
      </c>
      <c r="AV14" s="19">
        <v>10.987500000000001</v>
      </c>
      <c r="AW14" s="19">
        <v>11.768333333333301</v>
      </c>
      <c r="AX14" s="19">
        <v>12.935833333333299</v>
      </c>
      <c r="AY14" s="19">
        <v>14.5375</v>
      </c>
      <c r="AZ14" s="19">
        <v>14.0425</v>
      </c>
      <c r="BA14" s="19">
        <v>14.419166666666699</v>
      </c>
      <c r="BB14" s="19">
        <v>13.519166666666701</v>
      </c>
      <c r="BC14" s="19">
        <v>11.9858333333333</v>
      </c>
      <c r="BD14" s="19">
        <v>11.73</v>
      </c>
      <c r="BE14" s="19">
        <v>10.1558333333333</v>
      </c>
      <c r="BF14" s="19">
        <v>8.7550000000000008</v>
      </c>
      <c r="BG14" s="19">
        <v>8.2100000000000009</v>
      </c>
      <c r="BH14" s="19">
        <v>8.5308333333333408</v>
      </c>
      <c r="BI14" s="19">
        <v>12.233054804152999</v>
      </c>
      <c r="BJ14" s="19">
        <v>10.757749426799901</v>
      </c>
      <c r="BK14" s="19">
        <v>8.6659742147252405</v>
      </c>
    </row>
    <row r="15" spans="1:63" ht="14.25" customHeight="1" x14ac:dyDescent="0.25">
      <c r="A15" s="1"/>
      <c r="B15" s="22" t="s">
        <v>238</v>
      </c>
      <c r="C15" s="23" t="s">
        <v>239</v>
      </c>
      <c r="D15" s="23" t="s">
        <v>240</v>
      </c>
      <c r="E15" s="24" t="s">
        <v>241</v>
      </c>
      <c r="F15" s="20" t="s">
        <v>242</v>
      </c>
      <c r="G15" s="21" t="s">
        <v>243</v>
      </c>
      <c r="H15" s="21" t="s">
        <v>244</v>
      </c>
      <c r="I15" s="21" t="s">
        <v>245</v>
      </c>
      <c r="J15" s="21" t="s">
        <v>246</v>
      </c>
      <c r="K15" s="21" t="s">
        <v>247</v>
      </c>
      <c r="L15" s="21" t="s">
        <v>248</v>
      </c>
      <c r="M15" s="21" t="s">
        <v>249</v>
      </c>
      <c r="N15" s="21" t="s">
        <v>250</v>
      </c>
      <c r="O15" s="21" t="s">
        <v>251</v>
      </c>
      <c r="P15" s="21" t="s">
        <v>252</v>
      </c>
      <c r="Q15" s="21" t="s">
        <v>253</v>
      </c>
      <c r="R15" s="21" t="s">
        <v>254</v>
      </c>
      <c r="S15" s="21" t="s">
        <v>255</v>
      </c>
      <c r="T15" s="21" t="s">
        <v>256</v>
      </c>
      <c r="U15" s="21" t="s">
        <v>257</v>
      </c>
      <c r="V15" s="21" t="s">
        <v>258</v>
      </c>
      <c r="W15" s="21" t="s">
        <v>259</v>
      </c>
      <c r="X15" s="21" t="s">
        <v>260</v>
      </c>
      <c r="Y15" s="21" t="s">
        <v>261</v>
      </c>
      <c r="Z15" s="21" t="s">
        <v>262</v>
      </c>
      <c r="AA15" s="21" t="s">
        <v>263</v>
      </c>
      <c r="AB15" s="21" t="s">
        <v>264</v>
      </c>
      <c r="AC15" s="21" t="s">
        <v>265</v>
      </c>
      <c r="AD15" s="21" t="s">
        <v>266</v>
      </c>
      <c r="AE15" s="21" t="s">
        <v>267</v>
      </c>
      <c r="AF15" s="21" t="s">
        <v>268</v>
      </c>
      <c r="AG15" s="21">
        <v>13.0211111111111</v>
      </c>
      <c r="AH15" s="21">
        <v>13.1483333333333</v>
      </c>
      <c r="AI15" s="21">
        <v>13.3066666666667</v>
      </c>
      <c r="AJ15" s="21">
        <v>13.01</v>
      </c>
      <c r="AK15" s="21">
        <v>13</v>
      </c>
      <c r="AL15" s="21">
        <v>13</v>
      </c>
      <c r="AM15" s="21">
        <v>13.0483333333333</v>
      </c>
      <c r="AN15" s="21">
        <v>13</v>
      </c>
      <c r="AO15" s="21" t="s">
        <v>269</v>
      </c>
      <c r="AP15" s="21" t="s">
        <v>270</v>
      </c>
      <c r="AQ15" s="21">
        <v>10.4933</v>
      </c>
      <c r="AR15" s="21">
        <v>7.9287416666666699</v>
      </c>
      <c r="AS15" s="21">
        <v>3.4075083333333298</v>
      </c>
      <c r="AT15" s="21">
        <v>4.6301666666666703</v>
      </c>
      <c r="AU15" s="21">
        <v>6.1917499999999999</v>
      </c>
      <c r="AV15" s="21">
        <v>8.4691666666666698</v>
      </c>
      <c r="AW15" s="21">
        <v>9.4933333333333305</v>
      </c>
      <c r="AX15" s="21">
        <v>12.105</v>
      </c>
      <c r="AY15" s="21">
        <v>12.725</v>
      </c>
      <c r="AZ15" s="21">
        <v>12.941216666666699</v>
      </c>
      <c r="BA15" s="21">
        <v>13.3657458333333</v>
      </c>
      <c r="BB15" s="21">
        <v>11.7269291666667</v>
      </c>
      <c r="BC15" s="21">
        <v>10.863250000000001</v>
      </c>
      <c r="BD15" s="21">
        <v>11.8749083333333</v>
      </c>
      <c r="BE15" s="21">
        <v>7.7190500000000002</v>
      </c>
      <c r="BF15" s="21">
        <v>6.3181944444444396</v>
      </c>
      <c r="BG15" s="21">
        <v>6.3917944444444403</v>
      </c>
      <c r="BH15" s="21">
        <v>9.7340999999999998</v>
      </c>
      <c r="BI15" s="21">
        <v>12.6719166666667</v>
      </c>
      <c r="BJ15" s="21">
        <v>8.9533833333333295</v>
      </c>
      <c r="BK15" s="21">
        <v>8.8323222222222206</v>
      </c>
    </row>
  </sheetData>
  <mergeCells count="6">
    <mergeCell ref="B2:J2"/>
    <mergeCell ref="B8:D8"/>
    <mergeCell ref="B6:F6"/>
    <mergeCell ref="B3:E3"/>
    <mergeCell ref="B4:E4"/>
    <mergeCell ref="B5:H5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showGridLines="0" showRowColHeaders="0" workbookViewId="0">
      <pane xSplit="5" ySplit="8" topLeftCell="F9" activePane="bottomRight" state="frozen"/>
      <selection activeCell="F9" sqref="F9"/>
      <selection pane="topRight" activeCell="F9" sqref="F9"/>
      <selection pane="bottomLeft" activeCell="F9" sqref="F9"/>
      <selection pane="bottomRight" activeCell="F9" sqref="F9"/>
    </sheetView>
  </sheetViews>
  <sheetFormatPr defaultColWidth="10.109375" defaultRowHeight="14.55" customHeight="1" x14ac:dyDescent="0.25"/>
  <cols>
    <col min="1" max="1" width="3.33203125" customWidth="1"/>
    <col min="2" max="3" width="17.33203125" customWidth="1"/>
    <col min="4" max="4" width="9.88671875" customWidth="1"/>
    <col min="5" max="5" width="6.88671875" customWidth="1"/>
    <col min="6" max="21" width="8.332031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5" customHeight="1" x14ac:dyDescent="0.25">
      <c r="A2" s="1"/>
      <c r="B2" s="88" t="s">
        <v>271</v>
      </c>
      <c r="C2" s="88"/>
      <c r="D2" s="88"/>
      <c r="E2" s="88"/>
      <c r="F2" s="88"/>
      <c r="G2" s="88"/>
      <c r="H2" s="88"/>
      <c r="I2" s="88"/>
      <c r="J2" s="88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customHeight="1" x14ac:dyDescent="0.25">
      <c r="A3" s="1"/>
      <c r="B3" s="91" t="s">
        <v>272</v>
      </c>
      <c r="C3" s="91"/>
      <c r="D3" s="91"/>
      <c r="E3" s="9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.5" customHeight="1" x14ac:dyDescent="0.25">
      <c r="A4" s="1"/>
      <c r="B4" s="92"/>
      <c r="C4" s="92"/>
      <c r="D4" s="92"/>
      <c r="E4" s="9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customHeight="1" x14ac:dyDescent="0.25">
      <c r="A5" s="1"/>
      <c r="B5" s="90" t="s">
        <v>273</v>
      </c>
      <c r="C5" s="90"/>
      <c r="D5" s="90"/>
      <c r="E5" s="90"/>
      <c r="F5" s="90"/>
      <c r="G5" s="90"/>
      <c r="H5" s="9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6.5" customHeight="1" x14ac:dyDescent="0.25">
      <c r="A6" s="1"/>
      <c r="B6" s="90" t="s">
        <v>274</v>
      </c>
      <c r="C6" s="90"/>
      <c r="D6" s="90"/>
      <c r="E6" s="90"/>
      <c r="F6" s="9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"/>
      <c r="B8" s="89" t="s">
        <v>275</v>
      </c>
      <c r="C8" s="89"/>
      <c r="D8" s="89"/>
      <c r="E8" s="6" t="s">
        <v>276</v>
      </c>
      <c r="F8" s="7" t="s">
        <v>277</v>
      </c>
      <c r="G8" s="8" t="s">
        <v>278</v>
      </c>
      <c r="H8" s="8" t="s">
        <v>279</v>
      </c>
      <c r="I8" s="8" t="s">
        <v>280</v>
      </c>
      <c r="J8" s="8" t="s">
        <v>281</v>
      </c>
      <c r="K8" s="8" t="s">
        <v>282</v>
      </c>
      <c r="L8" s="8" t="s">
        <v>283</v>
      </c>
      <c r="M8" s="8" t="s">
        <v>284</v>
      </c>
      <c r="N8" s="8" t="s">
        <v>285</v>
      </c>
      <c r="O8" s="8" t="s">
        <v>286</v>
      </c>
      <c r="P8" s="8" t="s">
        <v>287</v>
      </c>
      <c r="Q8" s="8" t="s">
        <v>288</v>
      </c>
      <c r="R8" s="8" t="s">
        <v>289</v>
      </c>
      <c r="S8" s="8" t="s">
        <v>290</v>
      </c>
      <c r="T8" s="8" t="s">
        <v>291</v>
      </c>
      <c r="U8" s="9" t="s">
        <v>292</v>
      </c>
    </row>
    <row r="9" spans="1:21" ht="14.25" customHeight="1" x14ac:dyDescent="0.25">
      <c r="A9" s="1"/>
      <c r="B9" s="10" t="s">
        <v>293</v>
      </c>
      <c r="C9" s="11" t="s">
        <v>294</v>
      </c>
      <c r="D9" s="11" t="s">
        <v>295</v>
      </c>
      <c r="E9" s="12" t="s">
        <v>296</v>
      </c>
      <c r="F9" s="13">
        <v>6.5</v>
      </c>
      <c r="G9" s="14">
        <v>7</v>
      </c>
      <c r="H9" s="14">
        <v>9</v>
      </c>
      <c r="I9" s="14">
        <v>10.5</v>
      </c>
      <c r="J9" s="14">
        <v>11.25</v>
      </c>
      <c r="K9" s="14">
        <v>12.75</v>
      </c>
      <c r="L9" s="14">
        <v>13.75</v>
      </c>
      <c r="M9" s="14">
        <v>13.75</v>
      </c>
      <c r="N9" s="14">
        <v>12</v>
      </c>
      <c r="O9" s="14">
        <v>8</v>
      </c>
      <c r="P9" s="14">
        <v>8</v>
      </c>
      <c r="Q9" s="14">
        <v>8</v>
      </c>
      <c r="R9" s="14">
        <v>8</v>
      </c>
      <c r="S9" s="14">
        <v>8</v>
      </c>
      <c r="T9" s="14">
        <v>8.25</v>
      </c>
      <c r="U9" s="14">
        <v>10.75</v>
      </c>
    </row>
    <row r="10" spans="1:21" ht="14.25" customHeight="1" x14ac:dyDescent="0.25">
      <c r="A10" s="1"/>
      <c r="B10" s="15" t="s">
        <v>297</v>
      </c>
      <c r="C10" s="16" t="s">
        <v>298</v>
      </c>
      <c r="D10" s="16" t="s">
        <v>299</v>
      </c>
      <c r="E10" s="17" t="s">
        <v>300</v>
      </c>
      <c r="F10" s="18">
        <v>5.9229333333333303</v>
      </c>
      <c r="G10" s="19">
        <v>6.3180333333333296</v>
      </c>
      <c r="H10" s="19">
        <v>7.4002999999999997</v>
      </c>
      <c r="I10" s="19">
        <v>9.0297000000000001</v>
      </c>
      <c r="J10" s="19">
        <v>9.9438666666666702</v>
      </c>
      <c r="K10" s="19">
        <v>10.907766666666699</v>
      </c>
      <c r="L10" s="19">
        <v>12.6238666666667</v>
      </c>
      <c r="M10" s="19">
        <v>12.6000333333333</v>
      </c>
      <c r="N10" s="19">
        <v>11.840066666666701</v>
      </c>
      <c r="O10" s="19">
        <v>8.4609000000000005</v>
      </c>
      <c r="P10" s="19">
        <v>6.84113333333333</v>
      </c>
      <c r="Q10" s="19">
        <v>7.1692</v>
      </c>
      <c r="R10" s="19">
        <v>7.2066666666666697</v>
      </c>
      <c r="S10" s="19">
        <v>7.2833333333333297</v>
      </c>
      <c r="T10" s="19">
        <v>7.32</v>
      </c>
      <c r="U10" s="19" t="s">
        <v>301</v>
      </c>
    </row>
    <row r="11" spans="1:21" ht="14.25" customHeight="1" x14ac:dyDescent="0.25">
      <c r="A11" s="1"/>
      <c r="B11" s="15" t="s">
        <v>302</v>
      </c>
      <c r="C11" s="16" t="s">
        <v>303</v>
      </c>
      <c r="D11" s="16" t="s">
        <v>304</v>
      </c>
      <c r="E11" s="17" t="s">
        <v>305</v>
      </c>
      <c r="F11" s="20" t="s">
        <v>306</v>
      </c>
      <c r="G11" s="21" t="s">
        <v>307</v>
      </c>
      <c r="H11" s="21" t="s">
        <v>308</v>
      </c>
      <c r="I11" s="21" t="s">
        <v>309</v>
      </c>
      <c r="J11" s="21" t="s">
        <v>310</v>
      </c>
      <c r="K11" s="21">
        <v>12.6958</v>
      </c>
      <c r="L11" s="21">
        <v>13.906233333333301</v>
      </c>
      <c r="M11" s="21">
        <v>13.270300000000001</v>
      </c>
      <c r="N11" s="21">
        <v>12.588233333333299</v>
      </c>
      <c r="O11" s="21">
        <v>7.7026666666666701</v>
      </c>
      <c r="P11" s="21">
        <v>7.1123666666666701</v>
      </c>
      <c r="Q11" s="21">
        <v>7.1956666666666704</v>
      </c>
      <c r="R11" s="21">
        <v>7.5414000000000003</v>
      </c>
      <c r="S11" s="21">
        <v>7.5918000000000001</v>
      </c>
      <c r="T11" s="21">
        <v>7.6249333333333302</v>
      </c>
      <c r="U11" s="21" t="s">
        <v>311</v>
      </c>
    </row>
    <row r="12" spans="1:21" ht="14.25" customHeight="1" x14ac:dyDescent="0.25">
      <c r="A12" s="1"/>
      <c r="B12" s="15" t="s">
        <v>312</v>
      </c>
      <c r="C12" s="16" t="s">
        <v>313</v>
      </c>
      <c r="D12" s="16" t="s">
        <v>314</v>
      </c>
      <c r="E12" s="17" t="s">
        <v>315</v>
      </c>
      <c r="F12" s="18" t="s">
        <v>316</v>
      </c>
      <c r="G12" s="19">
        <v>4.1428000000000003</v>
      </c>
      <c r="H12" s="19" t="s">
        <v>317</v>
      </c>
      <c r="I12" s="19">
        <v>7.0030999999999999</v>
      </c>
      <c r="J12" s="19" t="s">
        <v>318</v>
      </c>
      <c r="K12" s="19">
        <v>8.5872753107053192</v>
      </c>
      <c r="L12" s="19" t="s">
        <v>319</v>
      </c>
      <c r="M12" s="19">
        <v>10.007923780516499</v>
      </c>
      <c r="N12" s="19" t="s">
        <v>320</v>
      </c>
      <c r="O12" s="19">
        <v>5.8598001588193602</v>
      </c>
      <c r="P12" s="19" t="s">
        <v>321</v>
      </c>
      <c r="Q12" s="19">
        <v>5.0185398079828296</v>
      </c>
      <c r="R12" s="19" t="s">
        <v>322</v>
      </c>
      <c r="S12" s="19">
        <v>4.9721113086284197</v>
      </c>
      <c r="T12" s="19" t="s">
        <v>323</v>
      </c>
      <c r="U12" s="19" t="s">
        <v>324</v>
      </c>
    </row>
    <row r="13" spans="1:21" ht="14.25" customHeight="1" x14ac:dyDescent="0.25">
      <c r="A13" s="1"/>
      <c r="B13" s="15" t="s">
        <v>325</v>
      </c>
      <c r="C13" s="16" t="s">
        <v>326</v>
      </c>
      <c r="D13" s="16" t="s">
        <v>327</v>
      </c>
      <c r="E13" s="17" t="s">
        <v>328</v>
      </c>
      <c r="F13" s="20">
        <v>4.51</v>
      </c>
      <c r="G13" s="21">
        <v>4.6399999999999997</v>
      </c>
      <c r="H13" s="21">
        <v>5.2933333333333303</v>
      </c>
      <c r="I13" s="21">
        <v>6.4566666666666697</v>
      </c>
      <c r="J13" s="21">
        <v>7.7166666666666703</v>
      </c>
      <c r="K13" s="21">
        <v>8.5133333333333301</v>
      </c>
      <c r="L13" s="21">
        <v>9.9318323445165699</v>
      </c>
      <c r="M13" s="21">
        <v>10.366128172405899</v>
      </c>
      <c r="N13" s="21">
        <v>10.4746508301644</v>
      </c>
      <c r="O13" s="21">
        <v>7.8361246626737699</v>
      </c>
      <c r="P13" s="21">
        <v>5.8763470020553399</v>
      </c>
      <c r="Q13" s="21">
        <v>5.7110152478620897</v>
      </c>
      <c r="R13" s="21">
        <v>5.5424648706228403</v>
      </c>
      <c r="S13" s="21">
        <v>5.5412079689663596</v>
      </c>
      <c r="T13" s="21">
        <v>5.5963391446258504</v>
      </c>
      <c r="U13" s="21">
        <v>6.3261155199142598</v>
      </c>
    </row>
    <row r="14" spans="1:21" ht="14.25" customHeight="1" x14ac:dyDescent="0.25">
      <c r="A14" s="1"/>
      <c r="B14" s="15" t="s">
        <v>329</v>
      </c>
      <c r="C14" s="16" t="s">
        <v>330</v>
      </c>
      <c r="D14" s="16" t="s">
        <v>331</v>
      </c>
      <c r="E14" s="17" t="s">
        <v>332</v>
      </c>
      <c r="F14" s="18">
        <v>7.9566666666666697</v>
      </c>
      <c r="G14" s="19">
        <v>8.0866666666666696</v>
      </c>
      <c r="H14" s="19">
        <v>8.5433333333333294</v>
      </c>
      <c r="I14" s="19">
        <v>9.5366666666666706</v>
      </c>
      <c r="J14" s="19">
        <v>10.86</v>
      </c>
      <c r="K14" s="19">
        <v>11.68</v>
      </c>
      <c r="L14" s="19">
        <v>12.9760168966365</v>
      </c>
      <c r="M14" s="19">
        <v>13.4162023199756</v>
      </c>
      <c r="N14" s="19">
        <v>13.201927547085401</v>
      </c>
      <c r="O14" s="19">
        <v>11.5323389278196</v>
      </c>
      <c r="P14" s="19">
        <v>9.42557978440502</v>
      </c>
      <c r="Q14" s="19">
        <v>8.8711514478894902</v>
      </c>
      <c r="R14" s="19">
        <v>8.6249936494252299</v>
      </c>
      <c r="S14" s="19">
        <v>8.6788144942479395</v>
      </c>
      <c r="T14" s="19">
        <v>8.4890617733218505</v>
      </c>
      <c r="U14" s="19">
        <v>8.8710269419059298</v>
      </c>
    </row>
    <row r="15" spans="1:21" ht="14.25" customHeight="1" x14ac:dyDescent="0.25">
      <c r="A15" s="1"/>
      <c r="B15" s="22" t="s">
        <v>333</v>
      </c>
      <c r="C15" s="23" t="s">
        <v>334</v>
      </c>
      <c r="D15" s="23" t="s">
        <v>335</v>
      </c>
      <c r="E15" s="24" t="s">
        <v>336</v>
      </c>
      <c r="F15" s="20" t="s">
        <v>337</v>
      </c>
      <c r="G15" s="21">
        <v>7.2766999999999999</v>
      </c>
      <c r="H15" s="21" t="s">
        <v>338</v>
      </c>
      <c r="I15" s="21">
        <v>12.1915</v>
      </c>
      <c r="J15" s="21">
        <v>12.1397333333333</v>
      </c>
      <c r="K15" s="21">
        <v>13.1435333333333</v>
      </c>
      <c r="L15" s="21">
        <v>13.6802666666667</v>
      </c>
      <c r="M15" s="21">
        <v>11.724133333333301</v>
      </c>
      <c r="N15" s="21">
        <v>11.738633333333301</v>
      </c>
      <c r="O15" s="21">
        <v>7.9592333333333301</v>
      </c>
      <c r="P15" s="21">
        <v>7.8756666666666701</v>
      </c>
      <c r="Q15" s="21">
        <v>8.24</v>
      </c>
      <c r="R15" s="21">
        <v>8.8832000000000004</v>
      </c>
      <c r="S15" s="21">
        <v>8.8180333333333305</v>
      </c>
      <c r="T15" s="21">
        <v>8.7957333333333292</v>
      </c>
      <c r="U15" s="21" t="s">
        <v>339</v>
      </c>
    </row>
  </sheetData>
  <mergeCells count="6">
    <mergeCell ref="B2:J2"/>
    <mergeCell ref="B8:D8"/>
    <mergeCell ref="B6:F6"/>
    <mergeCell ref="B3:E3"/>
    <mergeCell ref="B4:E4"/>
    <mergeCell ref="B5:H5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19"/>
  <sheetViews>
    <sheetView showGridLines="0" showRowColHeaders="0" workbookViewId="0">
      <pane xSplit="5" ySplit="8" topLeftCell="DD9" activePane="bottomRight" state="frozen"/>
      <selection pane="topRight"/>
      <selection pane="bottomLeft"/>
      <selection pane="bottomRight"/>
    </sheetView>
  </sheetViews>
  <sheetFormatPr defaultColWidth="10.109375" defaultRowHeight="14.55" customHeight="1" x14ac:dyDescent="0.25"/>
  <cols>
    <col min="1" max="1" width="3.33203125" customWidth="1"/>
    <col min="2" max="3" width="17.33203125" customWidth="1"/>
    <col min="4" max="4" width="9.88671875" customWidth="1"/>
    <col min="5" max="5" width="6.88671875" customWidth="1"/>
    <col min="6" max="6" width="7.88671875" customWidth="1"/>
    <col min="7" max="10" width="11.5546875" customWidth="1"/>
    <col min="11" max="11" width="7.88671875" customWidth="1"/>
    <col min="12" max="15" width="11.5546875" customWidth="1"/>
    <col min="16" max="16" width="7.88671875" customWidth="1"/>
    <col min="17" max="20" width="11.5546875" customWidth="1"/>
    <col min="21" max="21" width="7.88671875" customWidth="1"/>
    <col min="22" max="25" width="11.5546875" customWidth="1"/>
    <col min="26" max="26" width="7.88671875" customWidth="1"/>
    <col min="27" max="30" width="11.5546875" customWidth="1"/>
    <col min="31" max="31" width="7.88671875" customWidth="1"/>
    <col min="32" max="35" width="11.5546875" customWidth="1"/>
    <col min="36" max="36" width="7.88671875" customWidth="1"/>
    <col min="37" max="40" width="11.5546875" customWidth="1"/>
    <col min="41" max="41" width="7.88671875" customWidth="1"/>
    <col min="42" max="45" width="11.5546875" customWidth="1"/>
    <col min="46" max="46" width="7.88671875" customWidth="1"/>
    <col min="47" max="50" width="11.5546875" customWidth="1"/>
    <col min="51" max="51" width="7.88671875" customWidth="1"/>
    <col min="52" max="55" width="11.5546875" customWidth="1"/>
    <col min="56" max="56" width="7.88671875" customWidth="1"/>
    <col min="57" max="60" width="11.5546875" customWidth="1"/>
    <col min="61" max="61" width="7.88671875" customWidth="1"/>
    <col min="62" max="65" width="11.5546875" customWidth="1"/>
    <col min="66" max="66" width="7.88671875" customWidth="1"/>
    <col min="67" max="70" width="11.5546875" customWidth="1"/>
    <col min="71" max="71" width="7.88671875" customWidth="1"/>
    <col min="72" max="75" width="11.5546875" customWidth="1"/>
    <col min="76" max="76" width="7.88671875" customWidth="1"/>
    <col min="77" max="80" width="11.5546875" customWidth="1"/>
    <col min="81" max="81" width="7.88671875" customWidth="1"/>
    <col min="82" max="85" width="11.5546875" customWidth="1"/>
    <col min="86" max="86" width="7.88671875" customWidth="1"/>
    <col min="87" max="90" width="11.5546875" customWidth="1"/>
    <col min="91" max="91" width="7.88671875" customWidth="1"/>
    <col min="92" max="95" width="11.5546875" customWidth="1"/>
    <col min="96" max="96" width="7.88671875" customWidth="1"/>
    <col min="97" max="100" width="11.5546875" customWidth="1"/>
    <col min="101" max="101" width="7.88671875" customWidth="1"/>
    <col min="102" max="105" width="11.5546875" customWidth="1"/>
    <col min="106" max="106" width="7.88671875" customWidth="1"/>
    <col min="107" max="110" width="11.5546875" customWidth="1"/>
    <col min="111" max="111" width="7.88671875" customWidth="1"/>
    <col min="112" max="115" width="11.5546875" customWidth="1"/>
  </cols>
  <sheetData>
    <row r="1" spans="1:115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</row>
    <row r="2" spans="1:115" ht="19.5" customHeight="1" x14ac:dyDescent="0.25">
      <c r="A2" s="1"/>
      <c r="B2" s="2" t="s">
        <v>340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ht="19.5" customHeight="1" x14ac:dyDescent="0.25">
      <c r="A3" s="1"/>
      <c r="B3" s="3" t="s">
        <v>341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ht="16.5" customHeight="1" x14ac:dyDescent="0.25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ht="14.25" customHeight="1" x14ac:dyDescent="0.25">
      <c r="A5" s="1"/>
      <c r="B5" s="5" t="s">
        <v>342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ht="16.5" customHeight="1" x14ac:dyDescent="0.25">
      <c r="A6" s="1"/>
      <c r="B6" s="5" t="s">
        <v>343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ht="14.25" customHeight="1" x14ac:dyDescent="0.25">
      <c r="A8" s="1"/>
      <c r="B8" s="25" t="s">
        <v>344</v>
      </c>
      <c r="C8" s="25"/>
      <c r="D8" s="25"/>
      <c r="E8" s="6" t="s">
        <v>345</v>
      </c>
      <c r="F8" s="8" t="s">
        <v>346</v>
      </c>
      <c r="G8" s="8" t="s">
        <v>347</v>
      </c>
      <c r="H8" s="8" t="s">
        <v>348</v>
      </c>
      <c r="I8" s="8" t="s">
        <v>349</v>
      </c>
      <c r="J8" s="8" t="s">
        <v>350</v>
      </c>
      <c r="K8" s="8" t="s">
        <v>351</v>
      </c>
      <c r="L8" s="8" t="s">
        <v>352</v>
      </c>
      <c r="M8" s="8" t="s">
        <v>353</v>
      </c>
      <c r="N8" s="8" t="s">
        <v>354</v>
      </c>
      <c r="O8" s="8" t="s">
        <v>355</v>
      </c>
      <c r="P8" s="8" t="s">
        <v>356</v>
      </c>
      <c r="Q8" s="8" t="s">
        <v>357</v>
      </c>
      <c r="R8" s="8" t="s">
        <v>358</v>
      </c>
      <c r="S8" s="8" t="s">
        <v>359</v>
      </c>
      <c r="T8" s="8" t="s">
        <v>360</v>
      </c>
      <c r="U8" s="8" t="s">
        <v>361</v>
      </c>
      <c r="V8" s="8" t="s">
        <v>362</v>
      </c>
      <c r="W8" s="8" t="s">
        <v>363</v>
      </c>
      <c r="X8" s="8" t="s">
        <v>364</v>
      </c>
      <c r="Y8" s="8" t="s">
        <v>365</v>
      </c>
      <c r="Z8" s="8" t="s">
        <v>366</v>
      </c>
      <c r="AA8" s="8" t="s">
        <v>367</v>
      </c>
      <c r="AB8" s="8" t="s">
        <v>368</v>
      </c>
      <c r="AC8" s="8" t="s">
        <v>369</v>
      </c>
      <c r="AD8" s="8" t="s">
        <v>370</v>
      </c>
      <c r="AE8" s="8" t="s">
        <v>371</v>
      </c>
      <c r="AF8" s="8" t="s">
        <v>372</v>
      </c>
      <c r="AG8" s="8" t="s">
        <v>373</v>
      </c>
      <c r="AH8" s="8" t="s">
        <v>374</v>
      </c>
      <c r="AI8" s="8" t="s">
        <v>375</v>
      </c>
      <c r="AJ8" s="8" t="s">
        <v>376</v>
      </c>
      <c r="AK8" s="8" t="s">
        <v>377</v>
      </c>
      <c r="AL8" s="8" t="s">
        <v>378</v>
      </c>
      <c r="AM8" s="8" t="s">
        <v>379</v>
      </c>
      <c r="AN8" s="8" t="s">
        <v>380</v>
      </c>
      <c r="AO8" s="8" t="s">
        <v>381</v>
      </c>
      <c r="AP8" s="8" t="s">
        <v>382</v>
      </c>
      <c r="AQ8" s="8" t="s">
        <v>383</v>
      </c>
      <c r="AR8" s="8" t="s">
        <v>384</v>
      </c>
      <c r="AS8" s="8" t="s">
        <v>385</v>
      </c>
      <c r="AT8" s="8" t="s">
        <v>386</v>
      </c>
      <c r="AU8" s="8" t="s">
        <v>387</v>
      </c>
      <c r="AV8" s="8" t="s">
        <v>388</v>
      </c>
      <c r="AW8" s="8" t="s">
        <v>389</v>
      </c>
      <c r="AX8" s="8" t="s">
        <v>390</v>
      </c>
      <c r="AY8" s="8" t="s">
        <v>391</v>
      </c>
      <c r="AZ8" s="8" t="s">
        <v>392</v>
      </c>
      <c r="BA8" s="8" t="s">
        <v>393</v>
      </c>
      <c r="BB8" s="8" t="s">
        <v>394</v>
      </c>
      <c r="BC8" s="8" t="s">
        <v>395</v>
      </c>
      <c r="BD8" s="8" t="s">
        <v>396</v>
      </c>
      <c r="BE8" s="8" t="s">
        <v>397</v>
      </c>
      <c r="BF8" s="8" t="s">
        <v>398</v>
      </c>
      <c r="BG8" s="8" t="s">
        <v>399</v>
      </c>
      <c r="BH8" s="8" t="s">
        <v>400</v>
      </c>
      <c r="BI8" s="8" t="s">
        <v>401</v>
      </c>
      <c r="BJ8" s="8" t="s">
        <v>402</v>
      </c>
      <c r="BK8" s="8" t="s">
        <v>403</v>
      </c>
      <c r="BL8" s="8" t="s">
        <v>404</v>
      </c>
      <c r="BM8" s="8" t="s">
        <v>405</v>
      </c>
      <c r="BN8" s="8" t="s">
        <v>406</v>
      </c>
      <c r="BO8" s="8" t="s">
        <v>407</v>
      </c>
      <c r="BP8" s="8" t="s">
        <v>408</v>
      </c>
      <c r="BQ8" s="8" t="s">
        <v>409</v>
      </c>
      <c r="BR8" s="8" t="s">
        <v>410</v>
      </c>
      <c r="BS8" s="8" t="s">
        <v>411</v>
      </c>
      <c r="BT8" s="8" t="s">
        <v>412</v>
      </c>
      <c r="BU8" s="8" t="s">
        <v>413</v>
      </c>
      <c r="BV8" s="8" t="s">
        <v>414</v>
      </c>
      <c r="BW8" s="8" t="s">
        <v>415</v>
      </c>
      <c r="BX8" s="8" t="s">
        <v>416</v>
      </c>
      <c r="BY8" s="8" t="s">
        <v>417</v>
      </c>
      <c r="BZ8" s="8" t="s">
        <v>418</v>
      </c>
      <c r="CA8" s="8" t="s">
        <v>419</v>
      </c>
      <c r="CB8" s="8" t="s">
        <v>420</v>
      </c>
      <c r="CC8" s="8" t="s">
        <v>421</v>
      </c>
      <c r="CD8" s="8" t="s">
        <v>422</v>
      </c>
      <c r="CE8" s="8" t="s">
        <v>423</v>
      </c>
      <c r="CF8" s="8" t="s">
        <v>424</v>
      </c>
      <c r="CG8" s="8" t="s">
        <v>425</v>
      </c>
      <c r="CH8" s="8" t="s">
        <v>426</v>
      </c>
      <c r="CI8" s="8" t="s">
        <v>427</v>
      </c>
      <c r="CJ8" s="8" t="s">
        <v>428</v>
      </c>
      <c r="CK8" s="8" t="s">
        <v>429</v>
      </c>
      <c r="CL8" s="8" t="s">
        <v>430</v>
      </c>
      <c r="CM8" s="8" t="s">
        <v>431</v>
      </c>
      <c r="CN8" s="8" t="s">
        <v>432</v>
      </c>
      <c r="CO8" s="8" t="s">
        <v>433</v>
      </c>
      <c r="CP8" s="8" t="s">
        <v>434</v>
      </c>
      <c r="CQ8" s="8" t="s">
        <v>435</v>
      </c>
      <c r="CR8" s="8" t="s">
        <v>436</v>
      </c>
      <c r="CS8" s="8" t="s">
        <v>437</v>
      </c>
      <c r="CT8" s="8" t="s">
        <v>438</v>
      </c>
      <c r="CU8" s="8" t="s">
        <v>439</v>
      </c>
      <c r="CV8" s="8" t="s">
        <v>440</v>
      </c>
      <c r="CW8" s="8" t="s">
        <v>441</v>
      </c>
      <c r="CX8" s="8" t="s">
        <v>442</v>
      </c>
      <c r="CY8" s="8" t="s">
        <v>443</v>
      </c>
      <c r="CZ8" s="8" t="s">
        <v>444</v>
      </c>
      <c r="DA8" s="8" t="s">
        <v>445</v>
      </c>
      <c r="DB8" s="8" t="s">
        <v>446</v>
      </c>
      <c r="DC8" s="8" t="s">
        <v>447</v>
      </c>
      <c r="DD8" s="8" t="s">
        <v>448</v>
      </c>
      <c r="DE8" s="8" t="s">
        <v>449</v>
      </c>
      <c r="DF8" s="8" t="s">
        <v>450</v>
      </c>
      <c r="DG8" s="8" t="s">
        <v>451</v>
      </c>
      <c r="DH8" s="8" t="s">
        <v>452</v>
      </c>
      <c r="DI8" s="8" t="s">
        <v>453</v>
      </c>
      <c r="DJ8" s="8" t="s">
        <v>454</v>
      </c>
      <c r="DK8" s="8" t="s">
        <v>455</v>
      </c>
    </row>
    <row r="9" spans="1:115" ht="14.25" customHeight="1" x14ac:dyDescent="0.25">
      <c r="A9" s="1"/>
      <c r="B9" s="10" t="s">
        <v>456</v>
      </c>
      <c r="C9" s="11" t="s">
        <v>457</v>
      </c>
      <c r="D9" s="11" t="s">
        <v>458</v>
      </c>
      <c r="E9" s="12" t="s">
        <v>459</v>
      </c>
      <c r="F9" s="14">
        <v>13</v>
      </c>
      <c r="G9" s="14">
        <v>11</v>
      </c>
      <c r="H9" s="14">
        <v>11</v>
      </c>
      <c r="I9" s="14">
        <v>12</v>
      </c>
      <c r="J9" s="14">
        <v>13</v>
      </c>
      <c r="K9" s="14">
        <v>10</v>
      </c>
      <c r="L9" s="14">
        <v>13</v>
      </c>
      <c r="M9" s="14">
        <v>14</v>
      </c>
      <c r="N9" s="14">
        <v>12</v>
      </c>
      <c r="O9" s="14">
        <v>10</v>
      </c>
      <c r="P9" s="14">
        <v>7.5</v>
      </c>
      <c r="Q9" s="14">
        <v>9</v>
      </c>
      <c r="R9" s="14">
        <v>9</v>
      </c>
      <c r="S9" s="14">
        <v>9</v>
      </c>
      <c r="T9" s="14">
        <v>7.5</v>
      </c>
      <c r="U9" s="14">
        <v>7.5</v>
      </c>
      <c r="V9" s="14">
        <v>7.5</v>
      </c>
      <c r="W9" s="14">
        <v>7.5</v>
      </c>
      <c r="X9" s="14">
        <v>7.5</v>
      </c>
      <c r="Y9" s="14">
        <v>7.5</v>
      </c>
      <c r="Z9" s="14">
        <v>7.5</v>
      </c>
      <c r="AA9" s="14">
        <v>7.5</v>
      </c>
      <c r="AB9" s="14">
        <v>7.5</v>
      </c>
      <c r="AC9" s="14">
        <v>7.5</v>
      </c>
      <c r="AD9" s="14">
        <v>7.5</v>
      </c>
      <c r="AE9" s="14">
        <v>9</v>
      </c>
      <c r="AF9" s="14">
        <v>7.5</v>
      </c>
      <c r="AG9" s="14">
        <v>9</v>
      </c>
      <c r="AH9" s="14">
        <v>9</v>
      </c>
      <c r="AI9" s="14">
        <v>9</v>
      </c>
      <c r="AJ9" s="14">
        <v>9.5</v>
      </c>
      <c r="AK9" s="14">
        <v>9</v>
      </c>
      <c r="AL9" s="14">
        <v>9</v>
      </c>
      <c r="AM9" s="14">
        <v>9.5</v>
      </c>
      <c r="AN9" s="14">
        <v>9.5</v>
      </c>
      <c r="AO9" s="14">
        <v>10</v>
      </c>
      <c r="AP9" s="14">
        <v>9.5</v>
      </c>
      <c r="AQ9" s="14">
        <v>9.5</v>
      </c>
      <c r="AR9" s="14">
        <v>10</v>
      </c>
      <c r="AS9" s="14">
        <v>10</v>
      </c>
      <c r="AT9" s="14">
        <v>15</v>
      </c>
      <c r="AU9" s="14">
        <v>10.5</v>
      </c>
      <c r="AV9" s="14">
        <v>12</v>
      </c>
      <c r="AW9" s="14">
        <v>13</v>
      </c>
      <c r="AX9" s="14">
        <v>15</v>
      </c>
      <c r="AY9" s="14">
        <v>12.5</v>
      </c>
      <c r="AZ9" s="14">
        <v>15</v>
      </c>
      <c r="BA9" s="14">
        <v>14</v>
      </c>
      <c r="BB9" s="14">
        <v>13</v>
      </c>
      <c r="BC9" s="14">
        <v>12.5</v>
      </c>
      <c r="BD9" s="14">
        <v>14</v>
      </c>
      <c r="BE9" s="14">
        <v>12.5</v>
      </c>
      <c r="BF9" s="14">
        <v>12.5</v>
      </c>
      <c r="BG9" s="14">
        <v>13</v>
      </c>
      <c r="BH9" s="14">
        <v>14</v>
      </c>
      <c r="BI9" s="14">
        <v>12</v>
      </c>
      <c r="BJ9" s="14">
        <v>14</v>
      </c>
      <c r="BK9" s="14">
        <v>14</v>
      </c>
      <c r="BL9" s="14">
        <v>13.5</v>
      </c>
      <c r="BM9" s="14">
        <v>12</v>
      </c>
      <c r="BN9" s="14">
        <v>9.5</v>
      </c>
      <c r="BO9" s="14">
        <v>12</v>
      </c>
      <c r="BP9" s="14">
        <v>12</v>
      </c>
      <c r="BQ9" s="14">
        <v>10.5</v>
      </c>
      <c r="BR9" s="14">
        <v>9.5</v>
      </c>
      <c r="BS9" s="14">
        <v>10</v>
      </c>
      <c r="BT9" s="14">
        <v>9.5</v>
      </c>
      <c r="BU9" s="14">
        <v>9</v>
      </c>
      <c r="BV9" s="14">
        <v>9.5</v>
      </c>
      <c r="BW9" s="14">
        <v>10</v>
      </c>
      <c r="BX9" s="14">
        <v>9.5</v>
      </c>
      <c r="BY9" s="14">
        <v>10</v>
      </c>
      <c r="BZ9" s="14">
        <v>10</v>
      </c>
      <c r="CA9" s="14">
        <v>10</v>
      </c>
      <c r="CB9" s="14">
        <v>9.5</v>
      </c>
      <c r="CC9" s="14">
        <v>6.5</v>
      </c>
      <c r="CD9" s="14">
        <v>8</v>
      </c>
      <c r="CE9" s="14">
        <v>7</v>
      </c>
      <c r="CF9" s="14">
        <v>6.5</v>
      </c>
      <c r="CG9" s="14">
        <v>6.5</v>
      </c>
      <c r="CH9" s="14">
        <v>6.25</v>
      </c>
      <c r="CI9" s="14">
        <v>6.5</v>
      </c>
      <c r="CJ9" s="14">
        <v>6.25</v>
      </c>
      <c r="CK9" s="14">
        <v>6.25</v>
      </c>
      <c r="CL9" s="14">
        <v>6.25</v>
      </c>
      <c r="CM9" s="14">
        <v>6.25</v>
      </c>
      <c r="CN9" s="14">
        <v>6.25</v>
      </c>
      <c r="CO9" s="14">
        <v>6.25</v>
      </c>
      <c r="CP9" s="14">
        <v>6.25</v>
      </c>
      <c r="CQ9" s="14">
        <v>6.25</v>
      </c>
      <c r="CR9" s="14">
        <v>10.5</v>
      </c>
      <c r="CS9" s="14">
        <v>6.5</v>
      </c>
      <c r="CT9" s="14">
        <v>7</v>
      </c>
      <c r="CU9" s="14">
        <v>9</v>
      </c>
      <c r="CV9" s="14">
        <v>10.5</v>
      </c>
      <c r="CW9" s="14">
        <v>13.75</v>
      </c>
      <c r="CX9" s="14">
        <v>11.25</v>
      </c>
      <c r="CY9" s="14">
        <v>12.75</v>
      </c>
      <c r="CZ9" s="14">
        <v>13.75</v>
      </c>
      <c r="DA9" s="14">
        <v>13.75</v>
      </c>
      <c r="DB9" s="14">
        <v>8</v>
      </c>
      <c r="DC9" s="14">
        <v>12</v>
      </c>
      <c r="DD9" s="14">
        <v>8</v>
      </c>
      <c r="DE9" s="14">
        <v>8</v>
      </c>
      <c r="DF9" s="14">
        <v>8</v>
      </c>
      <c r="DG9" s="14">
        <v>10.75</v>
      </c>
      <c r="DH9" s="14">
        <v>8</v>
      </c>
      <c r="DI9" s="14">
        <v>8</v>
      </c>
      <c r="DJ9" s="14">
        <v>8.25</v>
      </c>
      <c r="DK9" s="14">
        <v>10.75</v>
      </c>
    </row>
    <row r="10" spans="1:115" ht="14.25" customHeight="1" x14ac:dyDescent="0.25">
      <c r="A10" s="1"/>
      <c r="B10" s="15" t="s">
        <v>460</v>
      </c>
      <c r="C10" s="16" t="s">
        <v>461</v>
      </c>
      <c r="D10" s="16" t="s">
        <v>462</v>
      </c>
      <c r="E10" s="17" t="s">
        <v>463</v>
      </c>
      <c r="F10" s="19">
        <v>8.5708333333333293</v>
      </c>
      <c r="G10" s="19">
        <v>7.04</v>
      </c>
      <c r="H10" s="19">
        <v>8.6266666666666705</v>
      </c>
      <c r="I10" s="19">
        <v>6.6933333333333298</v>
      </c>
      <c r="J10" s="19">
        <v>11.9233333333333</v>
      </c>
      <c r="K10" s="19">
        <v>8.4933333333333305</v>
      </c>
      <c r="L10" s="19">
        <v>7.4866666666666699</v>
      </c>
      <c r="M10" s="19">
        <v>9.7233333333333292</v>
      </c>
      <c r="N10" s="19">
        <v>8.1433333333333309</v>
      </c>
      <c r="O10" s="19">
        <v>8.6199999999999992</v>
      </c>
      <c r="P10" s="19">
        <v>5.5266666666666699</v>
      </c>
      <c r="Q10" s="19">
        <v>4.6133333333333297</v>
      </c>
      <c r="R10" s="19">
        <v>5.6</v>
      </c>
      <c r="S10" s="19">
        <v>6.07</v>
      </c>
      <c r="T10" s="19">
        <v>5.8233333333333297</v>
      </c>
      <c r="U10" s="19">
        <v>2.1391666666666702</v>
      </c>
      <c r="V10" s="19">
        <v>2.54</v>
      </c>
      <c r="W10" s="19">
        <v>2.4866666666666699</v>
      </c>
      <c r="X10" s="19">
        <v>1.05</v>
      </c>
      <c r="Y10" s="19">
        <v>2.48</v>
      </c>
      <c r="Z10" s="19">
        <v>2.70333333333333</v>
      </c>
      <c r="AA10" s="19">
        <v>1.76</v>
      </c>
      <c r="AB10" s="19">
        <v>2.16333333333333</v>
      </c>
      <c r="AC10" s="19">
        <v>3.48</v>
      </c>
      <c r="AD10" s="19">
        <v>3.41</v>
      </c>
      <c r="AE10" s="19">
        <v>6.8333333333333304</v>
      </c>
      <c r="AF10" s="19">
        <v>4.74</v>
      </c>
      <c r="AG10" s="19">
        <v>5.7233333333333301</v>
      </c>
      <c r="AH10" s="19">
        <v>8.1300000000000008</v>
      </c>
      <c r="AI10" s="19">
        <v>8.74</v>
      </c>
      <c r="AJ10" s="19">
        <v>8.8891666666666698</v>
      </c>
      <c r="AK10" s="19">
        <v>8.61</v>
      </c>
      <c r="AL10" s="19">
        <v>8.3533333333333299</v>
      </c>
      <c r="AM10" s="19">
        <v>8.91</v>
      </c>
      <c r="AN10" s="19">
        <v>9.68333333333333</v>
      </c>
      <c r="AO10" s="19">
        <v>9.3000000000000007</v>
      </c>
      <c r="AP10" s="19">
        <v>10.050000000000001</v>
      </c>
      <c r="AQ10" s="19">
        <v>8.8333333333333304</v>
      </c>
      <c r="AR10" s="19">
        <v>8.8933333333333309</v>
      </c>
      <c r="AS10" s="19">
        <v>9.4233333333333302</v>
      </c>
      <c r="AT10" s="19">
        <v>12.3341666666667</v>
      </c>
      <c r="AU10" s="19">
        <v>9.1</v>
      </c>
      <c r="AV10" s="19">
        <v>11.8233333333333</v>
      </c>
      <c r="AW10" s="19">
        <v>13.54</v>
      </c>
      <c r="AX10" s="19">
        <v>14.873333333333299</v>
      </c>
      <c r="AY10" s="19">
        <v>11.9625</v>
      </c>
      <c r="AZ10" s="19">
        <v>12.1133333333333</v>
      </c>
      <c r="BA10" s="19">
        <v>12.116666666666699</v>
      </c>
      <c r="BB10" s="19">
        <v>11.8433333333333</v>
      </c>
      <c r="BC10" s="19">
        <v>11.776666666666699</v>
      </c>
      <c r="BD10" s="19">
        <v>11.694091666666701</v>
      </c>
      <c r="BE10" s="19">
        <v>11.6533333333333</v>
      </c>
      <c r="BF10" s="19">
        <v>11.18</v>
      </c>
      <c r="BG10" s="19">
        <v>11.6717666666667</v>
      </c>
      <c r="BH10" s="19">
        <v>12.271266666666699</v>
      </c>
      <c r="BI10" s="19">
        <v>12.471975</v>
      </c>
      <c r="BJ10" s="19">
        <v>12.9285333333333</v>
      </c>
      <c r="BK10" s="19">
        <v>12.5599666666667</v>
      </c>
      <c r="BL10" s="19">
        <v>13.055066666666701</v>
      </c>
      <c r="BM10" s="19">
        <v>11.344333333333299</v>
      </c>
      <c r="BN10" s="19">
        <v>10.453908333333301</v>
      </c>
      <c r="BO10" s="19">
        <v>11.2514</v>
      </c>
      <c r="BP10" s="19">
        <v>11.094333333333299</v>
      </c>
      <c r="BQ10" s="19">
        <v>10.440466666666699</v>
      </c>
      <c r="BR10" s="19">
        <v>9.0294333333333299</v>
      </c>
      <c r="BS10" s="19">
        <v>8.8062416666666703</v>
      </c>
      <c r="BT10" s="19">
        <v>8.9356666666666698</v>
      </c>
      <c r="BU10" s="19">
        <v>9.1478999999999999</v>
      </c>
      <c r="BV10" s="19">
        <v>8.0061333333333309</v>
      </c>
      <c r="BW10" s="19">
        <v>9.13526666666667</v>
      </c>
      <c r="BX10" s="19">
        <v>9.2440083333333298</v>
      </c>
      <c r="BY10" s="19">
        <v>9.1073000000000004</v>
      </c>
      <c r="BZ10" s="19">
        <v>9.0792666666666708</v>
      </c>
      <c r="CA10" s="19">
        <v>9.4071333333333307</v>
      </c>
      <c r="CB10" s="19">
        <v>9.3823333333333299</v>
      </c>
      <c r="CC10" s="19">
        <v>6.97793333333333</v>
      </c>
      <c r="CD10" s="19">
        <v>8.4716666666666693</v>
      </c>
      <c r="CE10" s="19">
        <v>6.8061333333333298</v>
      </c>
      <c r="CF10" s="19">
        <v>6.5261666666666702</v>
      </c>
      <c r="CG10" s="19">
        <v>6.1077666666666701</v>
      </c>
      <c r="CH10" s="19">
        <v>5.8478666666666701</v>
      </c>
      <c r="CI10" s="19">
        <v>6.0052333333333303</v>
      </c>
      <c r="CJ10" s="19">
        <v>5.7414333333333296</v>
      </c>
      <c r="CK10" s="19">
        <v>5.9061666666666701</v>
      </c>
      <c r="CL10" s="19">
        <v>5.7386333333333299</v>
      </c>
      <c r="CM10" s="19">
        <v>5.8201000000000001</v>
      </c>
      <c r="CN10" s="19">
        <v>5.8319666666666699</v>
      </c>
      <c r="CO10" s="19">
        <v>5.8146000000000004</v>
      </c>
      <c r="CP10" s="19">
        <v>5.7888333333333302</v>
      </c>
      <c r="CQ10" s="19">
        <v>5.8449999999999998</v>
      </c>
      <c r="CR10" s="19">
        <v>7.1677416666666698</v>
      </c>
      <c r="CS10" s="19">
        <v>5.9229333333333303</v>
      </c>
      <c r="CT10" s="19">
        <v>6.3180333333333296</v>
      </c>
      <c r="CU10" s="19">
        <v>7.4002999999999997</v>
      </c>
      <c r="CV10" s="19">
        <v>9.0297000000000001</v>
      </c>
      <c r="CW10" s="19">
        <v>11.518883333333299</v>
      </c>
      <c r="CX10" s="19">
        <v>9.9438666666666702</v>
      </c>
      <c r="CY10" s="19">
        <v>10.907766666666699</v>
      </c>
      <c r="CZ10" s="19">
        <v>12.6238666666667</v>
      </c>
      <c r="DA10" s="19">
        <v>12.6000333333333</v>
      </c>
      <c r="DB10" s="19">
        <v>8.5778250000000007</v>
      </c>
      <c r="DC10" s="19">
        <v>11.840066666666701</v>
      </c>
      <c r="DD10" s="19">
        <v>8.4609000000000005</v>
      </c>
      <c r="DE10" s="19">
        <v>6.84113333333333</v>
      </c>
      <c r="DF10" s="19">
        <v>7.1692</v>
      </c>
      <c r="DG10" s="19">
        <v>7.27</v>
      </c>
      <c r="DH10" s="19">
        <v>7.2066666666666697</v>
      </c>
      <c r="DI10" s="19">
        <v>7.2833333333333297</v>
      </c>
      <c r="DJ10" s="19">
        <v>7.32</v>
      </c>
      <c r="DK10" s="19" t="s">
        <v>464</v>
      </c>
    </row>
    <row r="11" spans="1:115" ht="14.25" customHeight="1" x14ac:dyDescent="0.25">
      <c r="A11" s="1"/>
      <c r="B11" s="15" t="s">
        <v>465</v>
      </c>
      <c r="C11" s="16" t="s">
        <v>466</v>
      </c>
      <c r="D11" s="16" t="s">
        <v>467</v>
      </c>
      <c r="E11" s="17" t="s">
        <v>468</v>
      </c>
      <c r="F11" s="21">
        <v>8.375</v>
      </c>
      <c r="G11" s="21">
        <v>7.7733333333333299</v>
      </c>
      <c r="H11" s="21">
        <v>7.18333333333333</v>
      </c>
      <c r="I11" s="21">
        <v>7.5833333333333304</v>
      </c>
      <c r="J11" s="21">
        <v>10.96</v>
      </c>
      <c r="K11" s="21">
        <v>10.7098666666667</v>
      </c>
      <c r="L11" s="21">
        <v>11.1566666666667</v>
      </c>
      <c r="M11" s="21">
        <v>12.0066666666667</v>
      </c>
      <c r="N11" s="21">
        <v>10.85</v>
      </c>
      <c r="O11" s="21">
        <v>8.8261333333333294</v>
      </c>
      <c r="P11" s="21">
        <v>6.0781833333333299</v>
      </c>
      <c r="Q11" s="21">
        <v>6.3922999999999996</v>
      </c>
      <c r="R11" s="21">
        <v>6.38723333333333</v>
      </c>
      <c r="S11" s="21">
        <v>6.3893666666666702</v>
      </c>
      <c r="T11" s="21">
        <v>5.1438333333333297</v>
      </c>
      <c r="U11" s="21">
        <v>1.86504166666667</v>
      </c>
      <c r="V11" s="21">
        <v>3.0428333333333302</v>
      </c>
      <c r="W11" s="21">
        <v>1.6979</v>
      </c>
      <c r="X11" s="21">
        <v>1.21366666666667</v>
      </c>
      <c r="Y11" s="21">
        <v>1.50576666666667</v>
      </c>
      <c r="Z11" s="21">
        <v>2.4892500000000002</v>
      </c>
      <c r="AA11" s="21">
        <v>1.6850333333333301</v>
      </c>
      <c r="AB11" s="21">
        <v>1.99766666666667</v>
      </c>
      <c r="AC11" s="21">
        <v>2.7232666666666701</v>
      </c>
      <c r="AD11" s="21">
        <v>3.5510333333333302</v>
      </c>
      <c r="AE11" s="21">
        <v>7.1810999999999998</v>
      </c>
      <c r="AF11" s="21">
        <v>4.8209666666666697</v>
      </c>
      <c r="AG11" s="21">
        <v>7.6186666666666696</v>
      </c>
      <c r="AH11" s="21">
        <v>8.0707000000000004</v>
      </c>
      <c r="AI11" s="21">
        <v>8.2140666666666693</v>
      </c>
      <c r="AJ11" s="21">
        <v>8.5399999999999991</v>
      </c>
      <c r="AK11" s="21">
        <v>8.2899999999999991</v>
      </c>
      <c r="AL11" s="21">
        <v>8.3566666666666691</v>
      </c>
      <c r="AM11" s="21">
        <v>8.7033333333333296</v>
      </c>
      <c r="AN11" s="21">
        <v>8.81</v>
      </c>
      <c r="AO11" s="21">
        <v>8.9891666666666694</v>
      </c>
      <c r="AP11" s="21">
        <v>8.81666666666667</v>
      </c>
      <c r="AQ11" s="21">
        <v>8.9</v>
      </c>
      <c r="AR11" s="21">
        <v>9.06</v>
      </c>
      <c r="AS11" s="21">
        <v>9.18</v>
      </c>
      <c r="AT11" s="21">
        <v>11.366666666666699</v>
      </c>
      <c r="AU11" s="21">
        <v>9.6199999999999992</v>
      </c>
      <c r="AV11" s="21">
        <v>10.41</v>
      </c>
      <c r="AW11" s="21">
        <v>11.876666666666701</v>
      </c>
      <c r="AX11" s="21">
        <v>13.56</v>
      </c>
      <c r="AY11" s="21">
        <v>12.519166666666701</v>
      </c>
      <c r="AZ11" s="21">
        <v>12.9066666666667</v>
      </c>
      <c r="BA11" s="21">
        <v>12.7</v>
      </c>
      <c r="BB11" s="21">
        <v>12.133333333333301</v>
      </c>
      <c r="BC11" s="21">
        <v>12.3366666666667</v>
      </c>
      <c r="BD11" s="21">
        <v>12.54715</v>
      </c>
      <c r="BE11" s="21">
        <v>12.1533333333333</v>
      </c>
      <c r="BF11" s="21">
        <v>12.209633333333301</v>
      </c>
      <c r="BG11" s="21">
        <v>12.602600000000001</v>
      </c>
      <c r="BH11" s="21">
        <v>13.2230333333333</v>
      </c>
      <c r="BI11" s="21">
        <v>13.1155666666667</v>
      </c>
      <c r="BJ11" s="21">
        <v>13.6343333333333</v>
      </c>
      <c r="BK11" s="21">
        <v>13.6267333333333</v>
      </c>
      <c r="BL11" s="21">
        <v>13.412000000000001</v>
      </c>
      <c r="BM11" s="21">
        <v>11.789199999999999</v>
      </c>
      <c r="BN11" s="21">
        <v>10.995158333333301</v>
      </c>
      <c r="BO11" s="21">
        <v>11.7874</v>
      </c>
      <c r="BP11" s="21">
        <v>11.9417666666667</v>
      </c>
      <c r="BQ11" s="21">
        <v>10.8348333333333</v>
      </c>
      <c r="BR11" s="21">
        <v>9.4166333333333299</v>
      </c>
      <c r="BS11" s="21">
        <v>9.3235499999999991</v>
      </c>
      <c r="BT11" s="21">
        <v>9.3001666666666694</v>
      </c>
      <c r="BU11" s="21">
        <v>9.2253666666666696</v>
      </c>
      <c r="BV11" s="21">
        <v>9.13296666666667</v>
      </c>
      <c r="BW11" s="21">
        <v>9.6356999999999999</v>
      </c>
      <c r="BX11" s="21">
        <v>9.89025833333333</v>
      </c>
      <c r="BY11" s="21">
        <v>9.97753333333333</v>
      </c>
      <c r="BZ11" s="21">
        <v>9.9730666666666696</v>
      </c>
      <c r="CA11" s="21">
        <v>9.9791000000000007</v>
      </c>
      <c r="CB11" s="21">
        <v>9.6313333333333304</v>
      </c>
      <c r="CC11" s="21">
        <v>7.1181999999999999</v>
      </c>
      <c r="CD11" s="21">
        <v>8.3959333333333301</v>
      </c>
      <c r="CE11" s="21">
        <v>6.9447999999999999</v>
      </c>
      <c r="CF11" s="21">
        <v>6.7817666666666696</v>
      </c>
      <c r="CG11" s="21">
        <v>6.3502999999999998</v>
      </c>
      <c r="CH11" s="21">
        <v>5.9887499999999996</v>
      </c>
      <c r="CI11" s="21">
        <v>6.1904333333333303</v>
      </c>
      <c r="CJ11" s="21">
        <v>5.9451000000000001</v>
      </c>
      <c r="CK11" s="21">
        <v>5.87686666666667</v>
      </c>
      <c r="CL11" s="21">
        <v>5.9425999999999997</v>
      </c>
      <c r="CM11" s="21">
        <v>5.99996666666667</v>
      </c>
      <c r="CN11" s="21">
        <v>5.9680666666666697</v>
      </c>
      <c r="CO11" s="21">
        <v>6.01</v>
      </c>
      <c r="CP11" s="21">
        <v>6.0109000000000004</v>
      </c>
      <c r="CQ11" s="21">
        <v>6.0109000000000004</v>
      </c>
      <c r="CR11" s="21" t="s">
        <v>469</v>
      </c>
      <c r="CS11" s="21" t="s">
        <v>470</v>
      </c>
      <c r="CT11" s="21" t="s">
        <v>471</v>
      </c>
      <c r="CU11" s="21" t="s">
        <v>472</v>
      </c>
      <c r="CV11" s="21" t="s">
        <v>473</v>
      </c>
      <c r="CW11" s="21">
        <v>13.2907777777778</v>
      </c>
      <c r="CX11" s="21" t="s">
        <v>474</v>
      </c>
      <c r="CY11" s="21">
        <v>12.6958</v>
      </c>
      <c r="CZ11" s="21">
        <v>13.906233333333301</v>
      </c>
      <c r="DA11" s="21">
        <v>13.270300000000001</v>
      </c>
      <c r="DB11" s="21">
        <v>8.6497333333333302</v>
      </c>
      <c r="DC11" s="21">
        <v>12.588233333333299</v>
      </c>
      <c r="DD11" s="21">
        <v>7.7026666666666701</v>
      </c>
      <c r="DE11" s="21">
        <v>7.1123666666666701</v>
      </c>
      <c r="DF11" s="21">
        <v>7.1956666666666704</v>
      </c>
      <c r="DG11" s="21">
        <v>7.5860444444444397</v>
      </c>
      <c r="DH11" s="21">
        <v>7.5414000000000003</v>
      </c>
      <c r="DI11" s="21">
        <v>7.5918000000000001</v>
      </c>
      <c r="DJ11" s="21">
        <v>7.6249333333333302</v>
      </c>
      <c r="DK11" s="21" t="s">
        <v>475</v>
      </c>
    </row>
    <row r="12" spans="1:115" ht="14.25" customHeight="1" x14ac:dyDescent="0.25">
      <c r="A12" s="1"/>
      <c r="B12" s="15" t="s">
        <v>476</v>
      </c>
      <c r="C12" s="16" t="s">
        <v>477</v>
      </c>
      <c r="D12" s="16" t="s">
        <v>478</v>
      </c>
      <c r="E12" s="17" t="s">
        <v>479</v>
      </c>
      <c r="F12" s="19" t="s">
        <v>480</v>
      </c>
      <c r="G12" s="19" t="s">
        <v>481</v>
      </c>
      <c r="H12" s="19" t="s">
        <v>482</v>
      </c>
      <c r="I12" s="19" t="s">
        <v>483</v>
      </c>
      <c r="J12" s="19" t="s">
        <v>484</v>
      </c>
      <c r="K12" s="19">
        <v>4.55</v>
      </c>
      <c r="L12" s="19" t="s">
        <v>485</v>
      </c>
      <c r="M12" s="19" t="s">
        <v>486</v>
      </c>
      <c r="N12" s="19" t="s">
        <v>487</v>
      </c>
      <c r="O12" s="19">
        <v>4.55</v>
      </c>
      <c r="P12" s="19">
        <v>3.4849999999999999</v>
      </c>
      <c r="Q12" s="19" t="s">
        <v>488</v>
      </c>
      <c r="R12" s="19">
        <v>3.49</v>
      </c>
      <c r="S12" s="19" t="s">
        <v>489</v>
      </c>
      <c r="T12" s="19">
        <v>3.48</v>
      </c>
      <c r="U12" s="19">
        <v>1.51</v>
      </c>
      <c r="V12" s="19" t="s">
        <v>490</v>
      </c>
      <c r="W12" s="19">
        <v>1.69</v>
      </c>
      <c r="X12" s="19" t="s">
        <v>491</v>
      </c>
      <c r="Y12" s="19">
        <v>1.33</v>
      </c>
      <c r="Z12" s="19">
        <v>0.95499999999999996</v>
      </c>
      <c r="AA12" s="19" t="s">
        <v>492</v>
      </c>
      <c r="AB12" s="19">
        <v>0.98</v>
      </c>
      <c r="AC12" s="19" t="s">
        <v>493</v>
      </c>
      <c r="AD12" s="19">
        <v>0.93</v>
      </c>
      <c r="AE12" s="19">
        <v>1.45</v>
      </c>
      <c r="AF12" s="19" t="s">
        <v>494</v>
      </c>
      <c r="AG12" s="19">
        <v>1.24</v>
      </c>
      <c r="AH12" s="19" t="s">
        <v>495</v>
      </c>
      <c r="AI12" s="19">
        <v>1.66</v>
      </c>
      <c r="AJ12" s="19">
        <v>1.7949999999999999</v>
      </c>
      <c r="AK12" s="19" t="s">
        <v>496</v>
      </c>
      <c r="AL12" s="19">
        <v>1.67</v>
      </c>
      <c r="AM12" s="19" t="s">
        <v>497</v>
      </c>
      <c r="AN12" s="19">
        <v>1.92</v>
      </c>
      <c r="AO12" s="19">
        <v>2.0699999999999998</v>
      </c>
      <c r="AP12" s="19" t="s">
        <v>498</v>
      </c>
      <c r="AQ12" s="19">
        <v>2.0699999999999998</v>
      </c>
      <c r="AR12" s="19" t="s">
        <v>499</v>
      </c>
      <c r="AS12" s="19">
        <v>2.0699999999999998</v>
      </c>
      <c r="AT12" s="19">
        <v>4.96</v>
      </c>
      <c r="AU12" s="19" t="s">
        <v>500</v>
      </c>
      <c r="AV12" s="19">
        <v>4.93</v>
      </c>
      <c r="AW12" s="19" t="s">
        <v>501</v>
      </c>
      <c r="AX12" s="19">
        <v>4.99</v>
      </c>
      <c r="AY12" s="19">
        <v>5.0149499999999998</v>
      </c>
      <c r="AZ12" s="19" t="s">
        <v>502</v>
      </c>
      <c r="BA12" s="19">
        <v>5.08</v>
      </c>
      <c r="BB12" s="19" t="s">
        <v>503</v>
      </c>
      <c r="BC12" s="19">
        <v>4.9499000000000004</v>
      </c>
      <c r="BD12" s="19">
        <v>5.0199999999999996</v>
      </c>
      <c r="BE12" s="19" t="s">
        <v>504</v>
      </c>
      <c r="BF12" s="19">
        <v>5.0199999999999996</v>
      </c>
      <c r="BG12" s="19" t="s">
        <v>505</v>
      </c>
      <c r="BH12" s="19">
        <v>5.0199999999999996</v>
      </c>
      <c r="BI12" s="19">
        <v>5.1950000000000003</v>
      </c>
      <c r="BJ12" s="19" t="s">
        <v>506</v>
      </c>
      <c r="BK12" s="19">
        <v>5.25</v>
      </c>
      <c r="BL12" s="19" t="s">
        <v>507</v>
      </c>
      <c r="BM12" s="19">
        <v>5.14</v>
      </c>
      <c r="BN12" s="19">
        <v>5.6849999999999996</v>
      </c>
      <c r="BO12" s="19" t="s">
        <v>508</v>
      </c>
      <c r="BP12" s="19">
        <v>5.68</v>
      </c>
      <c r="BQ12" s="19" t="s">
        <v>509</v>
      </c>
      <c r="BR12" s="19">
        <v>5.69</v>
      </c>
      <c r="BS12" s="19">
        <v>6.11</v>
      </c>
      <c r="BT12" s="19" t="s">
        <v>510</v>
      </c>
      <c r="BU12" s="19">
        <v>5.9</v>
      </c>
      <c r="BV12" s="19" t="s">
        <v>511</v>
      </c>
      <c r="BW12" s="19">
        <v>6.32</v>
      </c>
      <c r="BX12" s="19">
        <v>6.14</v>
      </c>
      <c r="BY12" s="19" t="s">
        <v>512</v>
      </c>
      <c r="BZ12" s="19">
        <v>6.34</v>
      </c>
      <c r="CA12" s="19" t="s">
        <v>513</v>
      </c>
      <c r="CB12" s="19">
        <v>5.94</v>
      </c>
      <c r="CC12" s="19">
        <v>4.3899999999999997</v>
      </c>
      <c r="CD12" s="19" t="s">
        <v>514</v>
      </c>
      <c r="CE12" s="19">
        <v>4.6900000000000004</v>
      </c>
      <c r="CF12" s="19" t="s">
        <v>515</v>
      </c>
      <c r="CG12" s="19">
        <v>4.09</v>
      </c>
      <c r="CH12" s="19">
        <v>3.65</v>
      </c>
      <c r="CI12" s="19" t="s">
        <v>516</v>
      </c>
      <c r="CJ12" s="19">
        <v>3.73</v>
      </c>
      <c r="CK12" s="19" t="s">
        <v>517</v>
      </c>
      <c r="CL12" s="19">
        <v>3.57</v>
      </c>
      <c r="CM12" s="19">
        <v>3.5598000000000001</v>
      </c>
      <c r="CN12" s="19" t="s">
        <v>518</v>
      </c>
      <c r="CO12" s="19">
        <v>3.5400999999999998</v>
      </c>
      <c r="CP12" s="19" t="s">
        <v>519</v>
      </c>
      <c r="CQ12" s="19">
        <v>3.5794999999999999</v>
      </c>
      <c r="CR12" s="19">
        <v>5.5729499999999996</v>
      </c>
      <c r="CS12" s="19" t="s">
        <v>520</v>
      </c>
      <c r="CT12" s="19">
        <v>4.1428000000000003</v>
      </c>
      <c r="CU12" s="19" t="s">
        <v>521</v>
      </c>
      <c r="CV12" s="19">
        <v>7.0030999999999999</v>
      </c>
      <c r="CW12" s="19">
        <v>9.2975995456109093</v>
      </c>
      <c r="CX12" s="19" t="s">
        <v>522</v>
      </c>
      <c r="CY12" s="19">
        <v>8.5872753107053192</v>
      </c>
      <c r="CZ12" s="19" t="s">
        <v>523</v>
      </c>
      <c r="DA12" s="19">
        <v>10.007923780516499</v>
      </c>
      <c r="DB12" s="19">
        <v>5.4391699834010998</v>
      </c>
      <c r="DC12" s="19" t="s">
        <v>524</v>
      </c>
      <c r="DD12" s="19">
        <v>5.8598001588193602</v>
      </c>
      <c r="DE12" s="19" t="s">
        <v>525</v>
      </c>
      <c r="DF12" s="19">
        <v>5.0185398079828296</v>
      </c>
      <c r="DG12" s="19">
        <v>4.9721113086284197</v>
      </c>
      <c r="DH12" s="19" t="s">
        <v>526</v>
      </c>
      <c r="DI12" s="19">
        <v>4.9721113086284197</v>
      </c>
      <c r="DJ12" s="19" t="s">
        <v>527</v>
      </c>
      <c r="DK12" s="19" t="s">
        <v>528</v>
      </c>
    </row>
    <row r="13" spans="1:115" ht="14.25" customHeight="1" x14ac:dyDescent="0.25">
      <c r="A13" s="1"/>
      <c r="B13" s="15" t="s">
        <v>529</v>
      </c>
      <c r="C13" s="16" t="s">
        <v>530</v>
      </c>
      <c r="D13" s="16" t="s">
        <v>531</v>
      </c>
      <c r="E13" s="17" t="s">
        <v>532</v>
      </c>
      <c r="F13" s="21" t="s">
        <v>533</v>
      </c>
      <c r="G13" s="21" t="s">
        <v>534</v>
      </c>
      <c r="H13" s="21" t="s">
        <v>535</v>
      </c>
      <c r="I13" s="21" t="s">
        <v>536</v>
      </c>
      <c r="J13" s="21" t="s">
        <v>537</v>
      </c>
      <c r="K13" s="21" t="s">
        <v>538</v>
      </c>
      <c r="L13" s="21" t="s">
        <v>539</v>
      </c>
      <c r="M13" s="21" t="s">
        <v>540</v>
      </c>
      <c r="N13" s="21" t="s">
        <v>541</v>
      </c>
      <c r="O13" s="21" t="s">
        <v>542</v>
      </c>
      <c r="P13" s="21" t="s">
        <v>543</v>
      </c>
      <c r="Q13" s="21" t="s">
        <v>544</v>
      </c>
      <c r="R13" s="21" t="s">
        <v>545</v>
      </c>
      <c r="S13" s="21" t="s">
        <v>546</v>
      </c>
      <c r="T13" s="21" t="s">
        <v>547</v>
      </c>
      <c r="U13" s="21" t="s">
        <v>548</v>
      </c>
      <c r="V13" s="21" t="s">
        <v>549</v>
      </c>
      <c r="W13" s="21" t="s">
        <v>550</v>
      </c>
      <c r="X13" s="21" t="s">
        <v>551</v>
      </c>
      <c r="Y13" s="21" t="s">
        <v>552</v>
      </c>
      <c r="Z13" s="21">
        <v>1.6341666666666701</v>
      </c>
      <c r="AA13" s="21">
        <v>1.6966666666666701</v>
      </c>
      <c r="AB13" s="21">
        <v>1.58666666666667</v>
      </c>
      <c r="AC13" s="21">
        <v>1.59</v>
      </c>
      <c r="AD13" s="21">
        <v>1.66333333333333</v>
      </c>
      <c r="AE13" s="21">
        <v>2.5958333333333301</v>
      </c>
      <c r="AF13" s="21">
        <v>1.87</v>
      </c>
      <c r="AG13" s="21">
        <v>2.3233333333333301</v>
      </c>
      <c r="AH13" s="21">
        <v>2.9066666666666698</v>
      </c>
      <c r="AI13" s="21">
        <v>3.2833333333333301</v>
      </c>
      <c r="AJ13" s="21">
        <v>4.1741666666666699</v>
      </c>
      <c r="AK13" s="21">
        <v>3.68333333333333</v>
      </c>
      <c r="AL13" s="21">
        <v>3.9366666666666701</v>
      </c>
      <c r="AM13" s="21">
        <v>4.3066666666666702</v>
      </c>
      <c r="AN13" s="21">
        <v>4.7699999999999996</v>
      </c>
      <c r="AO13" s="21">
        <v>5.30833333333333</v>
      </c>
      <c r="AP13" s="21">
        <v>5.09</v>
      </c>
      <c r="AQ13" s="21">
        <v>5.2633333333333301</v>
      </c>
      <c r="AR13" s="21">
        <v>5.4233333333333302</v>
      </c>
      <c r="AS13" s="21">
        <v>5.4566666666666697</v>
      </c>
      <c r="AT13" s="21">
        <v>6.9183333333333303</v>
      </c>
      <c r="AU13" s="21">
        <v>5.51</v>
      </c>
      <c r="AV13" s="21">
        <v>6.03</v>
      </c>
      <c r="AW13" s="21">
        <v>7.5366666666666697</v>
      </c>
      <c r="AX13" s="21">
        <v>8.5966666666666693</v>
      </c>
      <c r="AY13" s="21">
        <v>8.6808333333333305</v>
      </c>
      <c r="AZ13" s="21">
        <v>9.0399999999999991</v>
      </c>
      <c r="BA13" s="21">
        <v>8.7533333333333303</v>
      </c>
      <c r="BB13" s="21">
        <v>8.5533333333333292</v>
      </c>
      <c r="BC13" s="21">
        <v>8.3766666666666705</v>
      </c>
      <c r="BD13" s="21">
        <v>8.1449999999999996</v>
      </c>
      <c r="BE13" s="21">
        <v>8.16</v>
      </c>
      <c r="BF13" s="21">
        <v>8.06</v>
      </c>
      <c r="BG13" s="21">
        <v>8.33</v>
      </c>
      <c r="BH13" s="21">
        <v>8.0299999999999994</v>
      </c>
      <c r="BI13" s="21">
        <v>8.2258333333333304</v>
      </c>
      <c r="BJ13" s="21">
        <v>8.17</v>
      </c>
      <c r="BK13" s="21">
        <v>8.2333333333333307</v>
      </c>
      <c r="BL13" s="21">
        <v>8.3000000000000007</v>
      </c>
      <c r="BM13" s="21">
        <v>8.1999999999999993</v>
      </c>
      <c r="BN13" s="21">
        <v>7.9791666666666696</v>
      </c>
      <c r="BO13" s="21">
        <v>8.0399999999999991</v>
      </c>
      <c r="BP13" s="21">
        <v>8.1</v>
      </c>
      <c r="BQ13" s="21">
        <v>8.0833333333333304</v>
      </c>
      <c r="BR13" s="21">
        <v>7.6933333333333298</v>
      </c>
      <c r="BS13" s="21">
        <v>7.1716666666666704</v>
      </c>
      <c r="BT13" s="21">
        <v>7.39333333333333</v>
      </c>
      <c r="BU13" s="21">
        <v>7.2533333333333303</v>
      </c>
      <c r="BV13" s="21">
        <v>6.9833333333333298</v>
      </c>
      <c r="BW13" s="21">
        <v>7.0566666666666702</v>
      </c>
      <c r="BX13" s="21">
        <v>7.2649999999999997</v>
      </c>
      <c r="BY13" s="21">
        <v>7.2966666666666704</v>
      </c>
      <c r="BZ13" s="21">
        <v>7.2933333333333303</v>
      </c>
      <c r="CA13" s="21">
        <v>7.1766666666666703</v>
      </c>
      <c r="CB13" s="21">
        <v>7.2933333333333303</v>
      </c>
      <c r="CC13" s="21">
        <v>5.9725000000000001</v>
      </c>
      <c r="CD13" s="21">
        <v>6.81</v>
      </c>
      <c r="CE13" s="21">
        <v>6.16</v>
      </c>
      <c r="CF13" s="21">
        <v>5.68</v>
      </c>
      <c r="CG13" s="21">
        <v>5.24</v>
      </c>
      <c r="CH13" s="21">
        <v>4.8341666666666701</v>
      </c>
      <c r="CI13" s="21">
        <v>5.0533333333333301</v>
      </c>
      <c r="CJ13" s="21">
        <v>4.9133333333333304</v>
      </c>
      <c r="CK13" s="21">
        <v>4.7133333333333303</v>
      </c>
      <c r="CL13" s="21">
        <v>4.6566666666666698</v>
      </c>
      <c r="CM13" s="21">
        <v>4.4775</v>
      </c>
      <c r="CN13" s="21">
        <v>4.5566666666666702</v>
      </c>
      <c r="CO13" s="21">
        <v>4.4733333333333301</v>
      </c>
      <c r="CP13" s="21">
        <v>4.4366666666666701</v>
      </c>
      <c r="CQ13" s="21">
        <v>4.4433333333333298</v>
      </c>
      <c r="CR13" s="21">
        <v>5.2249999999999996</v>
      </c>
      <c r="CS13" s="21">
        <v>4.51</v>
      </c>
      <c r="CT13" s="21">
        <v>4.6399999999999997</v>
      </c>
      <c r="CU13" s="21">
        <v>5.2933333333333303</v>
      </c>
      <c r="CV13" s="21">
        <v>6.4566666666666697</v>
      </c>
      <c r="CW13" s="21">
        <v>9.1319901292306191</v>
      </c>
      <c r="CX13" s="21">
        <v>7.7166666666666703</v>
      </c>
      <c r="CY13" s="21">
        <v>8.5133333333333301</v>
      </c>
      <c r="CZ13" s="21">
        <v>9.9318323445165699</v>
      </c>
      <c r="DA13" s="21">
        <v>10.366128172405899</v>
      </c>
      <c r="DB13" s="21">
        <v>7.4745344356889101</v>
      </c>
      <c r="DC13" s="21">
        <v>10.4746508301644</v>
      </c>
      <c r="DD13" s="21">
        <v>7.8361246626737699</v>
      </c>
      <c r="DE13" s="21">
        <v>5.8763470020553399</v>
      </c>
      <c r="DF13" s="21">
        <v>5.7110152478620897</v>
      </c>
      <c r="DG13" s="21">
        <v>5.7515318760323302</v>
      </c>
      <c r="DH13" s="21">
        <v>5.5424648706228403</v>
      </c>
      <c r="DI13" s="21">
        <v>5.5412079689663596</v>
      </c>
      <c r="DJ13" s="21">
        <v>5.5963391446258504</v>
      </c>
      <c r="DK13" s="21">
        <v>6.3261155199142598</v>
      </c>
    </row>
    <row r="14" spans="1:115" ht="14.25" customHeight="1" x14ac:dyDescent="0.25">
      <c r="A14" s="1"/>
      <c r="B14" s="15" t="s">
        <v>553</v>
      </c>
      <c r="C14" s="16" t="s">
        <v>554</v>
      </c>
      <c r="D14" s="16" t="s">
        <v>555</v>
      </c>
      <c r="E14" s="17" t="s">
        <v>556</v>
      </c>
      <c r="F14" s="19" t="s">
        <v>557</v>
      </c>
      <c r="G14" s="19" t="s">
        <v>558</v>
      </c>
      <c r="H14" s="19" t="s">
        <v>559</v>
      </c>
      <c r="I14" s="19" t="s">
        <v>560</v>
      </c>
      <c r="J14" s="19" t="s">
        <v>561</v>
      </c>
      <c r="K14" s="19" t="s">
        <v>562</v>
      </c>
      <c r="L14" s="19" t="s">
        <v>563</v>
      </c>
      <c r="M14" s="19" t="s">
        <v>564</v>
      </c>
      <c r="N14" s="19" t="s">
        <v>565</v>
      </c>
      <c r="O14" s="19" t="s">
        <v>566</v>
      </c>
      <c r="P14" s="19" t="s">
        <v>567</v>
      </c>
      <c r="Q14" s="19" t="s">
        <v>568</v>
      </c>
      <c r="R14" s="19" t="s">
        <v>569</v>
      </c>
      <c r="S14" s="19" t="s">
        <v>570</v>
      </c>
      <c r="T14" s="19" t="s">
        <v>571</v>
      </c>
      <c r="U14" s="19" t="s">
        <v>572</v>
      </c>
      <c r="V14" s="19" t="s">
        <v>573</v>
      </c>
      <c r="W14" s="19" t="s">
        <v>574</v>
      </c>
      <c r="X14" s="19" t="s">
        <v>575</v>
      </c>
      <c r="Y14" s="19" t="s">
        <v>576</v>
      </c>
      <c r="Z14" s="19">
        <v>7.2575000000000003</v>
      </c>
      <c r="AA14" s="19">
        <v>7.5</v>
      </c>
      <c r="AB14" s="19">
        <v>7.22</v>
      </c>
      <c r="AC14" s="19">
        <v>7.1466666666666701</v>
      </c>
      <c r="AD14" s="19">
        <v>7.1633333333333304</v>
      </c>
      <c r="AE14" s="19">
        <v>9.0716666666666708</v>
      </c>
      <c r="AF14" s="19">
        <v>7.66</v>
      </c>
      <c r="AG14" s="19">
        <v>8.52</v>
      </c>
      <c r="AH14" s="19">
        <v>9.8133333333333308</v>
      </c>
      <c r="AI14" s="19">
        <v>10.293333333333299</v>
      </c>
      <c r="AJ14" s="19">
        <v>10.987500000000001</v>
      </c>
      <c r="AK14" s="19">
        <v>10.533333333333299</v>
      </c>
      <c r="AL14" s="19">
        <v>10.83</v>
      </c>
      <c r="AM14" s="19">
        <v>11.1366666666667</v>
      </c>
      <c r="AN14" s="19">
        <v>11.45</v>
      </c>
      <c r="AO14" s="19">
        <v>11.768333333333301</v>
      </c>
      <c r="AP14" s="19">
        <v>11.73</v>
      </c>
      <c r="AQ14" s="19">
        <v>11.783333333333299</v>
      </c>
      <c r="AR14" s="19">
        <v>11.793333333333299</v>
      </c>
      <c r="AS14" s="19">
        <v>11.766666666666699</v>
      </c>
      <c r="AT14" s="19">
        <v>12.935833333333299</v>
      </c>
      <c r="AU14" s="19">
        <v>11.6766666666667</v>
      </c>
      <c r="AV14" s="19">
        <v>12.04</v>
      </c>
      <c r="AW14" s="19">
        <v>13.41</v>
      </c>
      <c r="AX14" s="19">
        <v>14.616666666666699</v>
      </c>
      <c r="AY14" s="19">
        <v>14.5375</v>
      </c>
      <c r="AZ14" s="19">
        <v>15.0766666666667</v>
      </c>
      <c r="BA14" s="19">
        <v>14.64</v>
      </c>
      <c r="BB14" s="19">
        <v>14.296666666666701</v>
      </c>
      <c r="BC14" s="19">
        <v>14.1366666666667</v>
      </c>
      <c r="BD14" s="19">
        <v>14.0425</v>
      </c>
      <c r="BE14" s="19">
        <v>13.94</v>
      </c>
      <c r="BF14" s="19">
        <v>13.963333333333299</v>
      </c>
      <c r="BG14" s="19">
        <v>14.186666666666699</v>
      </c>
      <c r="BH14" s="19">
        <v>14.08</v>
      </c>
      <c r="BI14" s="19">
        <v>14.419166666666699</v>
      </c>
      <c r="BJ14" s="19">
        <v>14.303333333333301</v>
      </c>
      <c r="BK14" s="19">
        <v>14.466666666666701</v>
      </c>
      <c r="BL14" s="19">
        <v>14.56</v>
      </c>
      <c r="BM14" s="19">
        <v>14.3466666666667</v>
      </c>
      <c r="BN14" s="19">
        <v>13.519166666666701</v>
      </c>
      <c r="BO14" s="19">
        <v>13.8966666666667</v>
      </c>
      <c r="BP14" s="19">
        <v>13.73</v>
      </c>
      <c r="BQ14" s="19">
        <v>13.546666666666701</v>
      </c>
      <c r="BR14" s="19">
        <v>12.9033333333333</v>
      </c>
      <c r="BS14" s="19">
        <v>11.9858333333333</v>
      </c>
      <c r="BT14" s="19">
        <v>12.23</v>
      </c>
      <c r="BU14" s="19">
        <v>12.13</v>
      </c>
      <c r="BV14" s="19">
        <v>11.8266666666667</v>
      </c>
      <c r="BW14" s="19">
        <v>11.7566666666667</v>
      </c>
      <c r="BX14" s="19">
        <v>11.73</v>
      </c>
      <c r="BY14" s="19">
        <v>11.8466666666667</v>
      </c>
      <c r="BZ14" s="19">
        <v>11.793333333333299</v>
      </c>
      <c r="CA14" s="19">
        <v>11.69</v>
      </c>
      <c r="CB14" s="19">
        <v>11.59</v>
      </c>
      <c r="CC14" s="19">
        <v>10.1558333333333</v>
      </c>
      <c r="CD14" s="19">
        <v>11.186666666666699</v>
      </c>
      <c r="CE14" s="19">
        <v>10.36</v>
      </c>
      <c r="CF14" s="19">
        <v>9.82</v>
      </c>
      <c r="CG14" s="19">
        <v>9.2566666666666695</v>
      </c>
      <c r="CH14" s="19">
        <v>8.7550000000000008</v>
      </c>
      <c r="CI14" s="19">
        <v>9</v>
      </c>
      <c r="CJ14" s="19">
        <v>8.89</v>
      </c>
      <c r="CK14" s="19">
        <v>8.6233333333333295</v>
      </c>
      <c r="CL14" s="19">
        <v>8.5066666666666695</v>
      </c>
      <c r="CM14" s="19">
        <v>8.2100000000000009</v>
      </c>
      <c r="CN14" s="19">
        <v>8.36</v>
      </c>
      <c r="CO14" s="19">
        <v>8.2166666666666703</v>
      </c>
      <c r="CP14" s="19">
        <v>8.1933333333333298</v>
      </c>
      <c r="CQ14" s="19">
        <v>8.07</v>
      </c>
      <c r="CR14" s="19">
        <v>8.5308333333333408</v>
      </c>
      <c r="CS14" s="19">
        <v>7.9566666666666697</v>
      </c>
      <c r="CT14" s="19">
        <v>8.0866666666666696</v>
      </c>
      <c r="CU14" s="19">
        <v>8.5433333333333294</v>
      </c>
      <c r="CV14" s="19">
        <v>9.5366666666666706</v>
      </c>
      <c r="CW14" s="19">
        <v>12.233054804152999</v>
      </c>
      <c r="CX14" s="19">
        <v>10.86</v>
      </c>
      <c r="CY14" s="19">
        <v>11.68</v>
      </c>
      <c r="CZ14" s="19">
        <v>12.9760168966365</v>
      </c>
      <c r="DA14" s="19">
        <v>13.4162023199756</v>
      </c>
      <c r="DB14" s="19">
        <v>10.757749426799901</v>
      </c>
      <c r="DC14" s="19">
        <v>13.201927547085401</v>
      </c>
      <c r="DD14" s="19">
        <v>11.5323389278196</v>
      </c>
      <c r="DE14" s="19">
        <v>9.42557978440502</v>
      </c>
      <c r="DF14" s="19">
        <v>8.8711514478894902</v>
      </c>
      <c r="DG14" s="19">
        <v>8.6659742147252405</v>
      </c>
      <c r="DH14" s="19">
        <v>8.6249936494252299</v>
      </c>
      <c r="DI14" s="19">
        <v>8.6788144942479395</v>
      </c>
      <c r="DJ14" s="19">
        <v>8.4890617733218505</v>
      </c>
      <c r="DK14" s="19">
        <v>8.8710269419059298</v>
      </c>
    </row>
    <row r="15" spans="1:115" ht="14.25" customHeight="1" x14ac:dyDescent="0.25">
      <c r="A15" s="1"/>
      <c r="B15" s="22" t="s">
        <v>577</v>
      </c>
      <c r="C15" s="23" t="s">
        <v>578</v>
      </c>
      <c r="D15" s="23" t="s">
        <v>579</v>
      </c>
      <c r="E15" s="24" t="s">
        <v>580</v>
      </c>
      <c r="F15" s="21" t="s">
        <v>581</v>
      </c>
      <c r="G15" s="21" t="s">
        <v>582</v>
      </c>
      <c r="H15" s="21" t="s">
        <v>583</v>
      </c>
      <c r="I15" s="21" t="s">
        <v>584</v>
      </c>
      <c r="J15" s="21" t="s">
        <v>585</v>
      </c>
      <c r="K15" s="21">
        <v>10.4933</v>
      </c>
      <c r="L15" s="21" t="s">
        <v>586</v>
      </c>
      <c r="M15" s="21" t="s">
        <v>587</v>
      </c>
      <c r="N15" s="21" t="s">
        <v>588</v>
      </c>
      <c r="O15" s="21">
        <v>10.4933</v>
      </c>
      <c r="P15" s="21">
        <v>7.9287416666666699</v>
      </c>
      <c r="Q15" s="21">
        <v>8.7613666666666692</v>
      </c>
      <c r="R15" s="21">
        <v>8.6693333333333307</v>
      </c>
      <c r="S15" s="21">
        <v>7.7892000000000001</v>
      </c>
      <c r="T15" s="21">
        <v>6.4950666666666699</v>
      </c>
      <c r="U15" s="21">
        <v>3.4075083333333298</v>
      </c>
      <c r="V15" s="21">
        <v>3.9681999999999999</v>
      </c>
      <c r="W15" s="21">
        <v>2.79186666666667</v>
      </c>
      <c r="X15" s="21">
        <v>2.7919999999999998</v>
      </c>
      <c r="Y15" s="21">
        <v>4.0779666666666703</v>
      </c>
      <c r="Z15" s="21">
        <v>4.6301666666666703</v>
      </c>
      <c r="AA15" s="21">
        <v>4.0396999999999998</v>
      </c>
      <c r="AB15" s="21">
        <v>4.0683333333333298</v>
      </c>
      <c r="AC15" s="21">
        <v>5.0121333333333302</v>
      </c>
      <c r="AD15" s="21">
        <v>5.4005000000000001</v>
      </c>
      <c r="AE15" s="21">
        <v>6.1917499999999999</v>
      </c>
      <c r="AF15" s="21">
        <v>5.7169999999999996</v>
      </c>
      <c r="AG15" s="21">
        <v>6.35</v>
      </c>
      <c r="AH15" s="21">
        <v>6.35</v>
      </c>
      <c r="AI15" s="21">
        <v>6.35</v>
      </c>
      <c r="AJ15" s="21">
        <v>8.4691666666666698</v>
      </c>
      <c r="AK15" s="21">
        <v>6.35</v>
      </c>
      <c r="AL15" s="21">
        <v>8.3766666666666705</v>
      </c>
      <c r="AM15" s="21">
        <v>9.39</v>
      </c>
      <c r="AN15" s="21">
        <v>9.76</v>
      </c>
      <c r="AO15" s="21">
        <v>9.4933333333333305</v>
      </c>
      <c r="AP15" s="21">
        <v>9.35</v>
      </c>
      <c r="AQ15" s="21">
        <v>9.3233333333333306</v>
      </c>
      <c r="AR15" s="21">
        <v>9.67</v>
      </c>
      <c r="AS15" s="21">
        <v>9.6300000000000008</v>
      </c>
      <c r="AT15" s="21">
        <v>12.105</v>
      </c>
      <c r="AU15" s="21">
        <v>10.324999999999999</v>
      </c>
      <c r="AV15" s="21">
        <v>12.3</v>
      </c>
      <c r="AW15" s="21">
        <v>13.69</v>
      </c>
      <c r="AX15" s="21" t="s">
        <v>589</v>
      </c>
      <c r="AY15" s="21">
        <v>12.725</v>
      </c>
      <c r="AZ15" s="21">
        <v>13.88</v>
      </c>
      <c r="BA15" s="21">
        <v>12.54</v>
      </c>
      <c r="BB15" s="21">
        <v>12.27</v>
      </c>
      <c r="BC15" s="21">
        <v>12.21</v>
      </c>
      <c r="BD15" s="21">
        <v>12.941216666666699</v>
      </c>
      <c r="BE15" s="21">
        <v>12.37</v>
      </c>
      <c r="BF15" s="21">
        <v>12.4207</v>
      </c>
      <c r="BG15" s="21" t="s">
        <v>590</v>
      </c>
      <c r="BH15" s="21">
        <v>14.03295</v>
      </c>
      <c r="BI15" s="21">
        <v>13.3657458333333</v>
      </c>
      <c r="BJ15" s="21">
        <v>14.12415</v>
      </c>
      <c r="BK15" s="21">
        <v>13.997999999999999</v>
      </c>
      <c r="BL15" s="21">
        <v>13.122999999999999</v>
      </c>
      <c r="BM15" s="21">
        <v>12.217833333333299</v>
      </c>
      <c r="BN15" s="21">
        <v>11.7269291666667</v>
      </c>
      <c r="BO15" s="21">
        <v>12.461499999999999</v>
      </c>
      <c r="BP15" s="21">
        <v>12.63735</v>
      </c>
      <c r="BQ15" s="21">
        <v>11.491099999999999</v>
      </c>
      <c r="BR15" s="21">
        <v>10.317766666666699</v>
      </c>
      <c r="BS15" s="21">
        <v>10.863250000000001</v>
      </c>
      <c r="BT15" s="21">
        <v>10.35</v>
      </c>
      <c r="BU15" s="21">
        <v>10.0957666666667</v>
      </c>
      <c r="BV15" s="21">
        <v>10.9857333333333</v>
      </c>
      <c r="BW15" s="21">
        <v>12.0215</v>
      </c>
      <c r="BX15" s="21">
        <v>11.8749083333333</v>
      </c>
      <c r="BY15" s="21">
        <v>11.93</v>
      </c>
      <c r="BZ15" s="21">
        <v>12.076000000000001</v>
      </c>
      <c r="CA15" s="21">
        <v>12.4372333333333</v>
      </c>
      <c r="CB15" s="21">
        <v>11.0564</v>
      </c>
      <c r="CC15" s="21">
        <v>7.7190500000000002</v>
      </c>
      <c r="CD15" s="21">
        <v>8.5203333333333298</v>
      </c>
      <c r="CE15" s="21">
        <v>7.6711999999999998</v>
      </c>
      <c r="CF15" s="21">
        <v>7.6386333333333303</v>
      </c>
      <c r="CG15" s="21">
        <v>7.0460333333333303</v>
      </c>
      <c r="CH15" s="21">
        <v>6.3181944444444396</v>
      </c>
      <c r="CI15" s="21">
        <v>6.36053333333333</v>
      </c>
      <c r="CJ15" s="21">
        <v>6.42265</v>
      </c>
      <c r="CK15" s="21">
        <v>6.1714000000000002</v>
      </c>
      <c r="CL15" s="21" t="s">
        <v>591</v>
      </c>
      <c r="CM15" s="21">
        <v>6.3917944444444403</v>
      </c>
      <c r="CN15" s="21">
        <v>6.3707333333333303</v>
      </c>
      <c r="CO15" s="21">
        <v>6.4017499999999998</v>
      </c>
      <c r="CP15" s="21">
        <v>6.4028999999999998</v>
      </c>
      <c r="CQ15" s="21" t="s">
        <v>592</v>
      </c>
      <c r="CR15" s="21">
        <v>9.7340999999999998</v>
      </c>
      <c r="CS15" s="21" t="s">
        <v>593</v>
      </c>
      <c r="CT15" s="21">
        <v>7.2766999999999999</v>
      </c>
      <c r="CU15" s="21" t="s">
        <v>594</v>
      </c>
      <c r="CV15" s="21">
        <v>12.1915</v>
      </c>
      <c r="CW15" s="21">
        <v>12.6719166666667</v>
      </c>
      <c r="CX15" s="21">
        <v>12.1397333333333</v>
      </c>
      <c r="CY15" s="21">
        <v>13.1435333333333</v>
      </c>
      <c r="CZ15" s="21">
        <v>13.6802666666667</v>
      </c>
      <c r="DA15" s="21">
        <v>11.724133333333301</v>
      </c>
      <c r="DB15" s="21">
        <v>8.9533833333333295</v>
      </c>
      <c r="DC15" s="21">
        <v>11.738633333333301</v>
      </c>
      <c r="DD15" s="21">
        <v>7.9592333333333301</v>
      </c>
      <c r="DE15" s="21">
        <v>7.8756666666666701</v>
      </c>
      <c r="DF15" s="21">
        <v>8.24</v>
      </c>
      <c r="DG15" s="21">
        <v>8.8323222222222206</v>
      </c>
      <c r="DH15" s="21">
        <v>8.8832000000000004</v>
      </c>
      <c r="DI15" s="21">
        <v>8.8180333333333305</v>
      </c>
      <c r="DJ15" s="21">
        <v>8.7957333333333292</v>
      </c>
      <c r="DK15" s="21" t="s">
        <v>595</v>
      </c>
    </row>
    <row r="19" spans="108:108" ht="14.55" customHeight="1" x14ac:dyDescent="0.25">
      <c r="DD19" s="30" t="s">
        <v>599</v>
      </c>
    </row>
  </sheetData>
  <hyperlinks>
    <hyperlink ref="DD19" r:id="rId1" xr:uid="{B6E422A4-CCEB-40D8-B22D-E475903926DB}"/>
  </hyperlink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A7D-9D25-4341-9981-6AD1187EDE0E}">
  <dimension ref="B1:I23"/>
  <sheetViews>
    <sheetView workbookViewId="0">
      <pane ySplit="1" topLeftCell="A2" activePane="bottomLeft" state="frozen"/>
      <selection pane="bottomLeft"/>
    </sheetView>
  </sheetViews>
  <sheetFormatPr defaultRowHeight="10.199999999999999" x14ac:dyDescent="0.2"/>
  <cols>
    <col min="1" max="1" width="8.88671875" style="26"/>
    <col min="2" max="2" width="3.88671875" style="26" bestFit="1" customWidth="1"/>
    <col min="3" max="3" width="9.88671875" style="27" bestFit="1" customWidth="1"/>
    <col min="4" max="4" width="13.5546875" style="27" bestFit="1" customWidth="1"/>
    <col min="5" max="5" width="12.21875" style="27" bestFit="1" customWidth="1"/>
    <col min="6" max="6" width="9.21875" style="27" bestFit="1" customWidth="1"/>
    <col min="7" max="7" width="9.109375" style="27" bestFit="1" customWidth="1"/>
    <col min="8" max="8" width="9.21875" style="27" bestFit="1" customWidth="1"/>
    <col min="9" max="9" width="13.109375" style="27" bestFit="1" customWidth="1"/>
    <col min="10" max="16384" width="8.88671875" style="26"/>
  </cols>
  <sheetData>
    <row r="1" spans="2:9" x14ac:dyDescent="0.2">
      <c r="B1" s="26" t="s">
        <v>596</v>
      </c>
      <c r="C1" s="27" t="s">
        <v>64</v>
      </c>
      <c r="D1" s="27" t="s">
        <v>68</v>
      </c>
      <c r="E1" s="27" t="s">
        <v>72</v>
      </c>
      <c r="F1" s="27" t="s">
        <v>109</v>
      </c>
      <c r="G1" s="27" t="s">
        <v>150</v>
      </c>
      <c r="H1" s="27" t="s">
        <v>194</v>
      </c>
      <c r="I1" s="27" t="s">
        <v>238</v>
      </c>
    </row>
    <row r="2" spans="2:9" x14ac:dyDescent="0.2">
      <c r="B2" s="28">
        <v>2000</v>
      </c>
      <c r="C2" s="27">
        <v>13</v>
      </c>
      <c r="D2" s="27">
        <v>8.5708333333333293</v>
      </c>
      <c r="E2" s="27">
        <v>8.375</v>
      </c>
    </row>
    <row r="3" spans="2:9" x14ac:dyDescent="0.2">
      <c r="B3" s="28">
        <v>2001</v>
      </c>
      <c r="C3" s="27">
        <v>10</v>
      </c>
      <c r="D3" s="27">
        <v>8.4933333333333305</v>
      </c>
      <c r="E3" s="27">
        <v>10.7098666666667</v>
      </c>
      <c r="F3" s="27">
        <v>4.55</v>
      </c>
      <c r="I3" s="27">
        <v>10.4933</v>
      </c>
    </row>
    <row r="4" spans="2:9" x14ac:dyDescent="0.2">
      <c r="B4" s="28">
        <v>2002</v>
      </c>
      <c r="C4" s="27">
        <v>7.5</v>
      </c>
      <c r="D4" s="27">
        <v>5.5266666666666699</v>
      </c>
      <c r="E4" s="27">
        <v>6.0781833333333299</v>
      </c>
      <c r="F4" s="27">
        <v>3.4849999999999999</v>
      </c>
      <c r="I4" s="27">
        <v>7.9287416666666699</v>
      </c>
    </row>
    <row r="5" spans="2:9" x14ac:dyDescent="0.2">
      <c r="B5" s="28">
        <v>2003</v>
      </c>
      <c r="C5" s="27">
        <v>7.5</v>
      </c>
      <c r="D5" s="27">
        <v>2.1391666666666702</v>
      </c>
      <c r="E5" s="27">
        <v>1.86504166666667</v>
      </c>
      <c r="F5" s="27">
        <v>1.51</v>
      </c>
      <c r="I5" s="27">
        <v>3.4075083333333298</v>
      </c>
    </row>
    <row r="6" spans="2:9" x14ac:dyDescent="0.2">
      <c r="B6" s="28">
        <v>2004</v>
      </c>
      <c r="C6" s="27">
        <v>7.5</v>
      </c>
      <c r="D6" s="27">
        <v>2.70333333333333</v>
      </c>
      <c r="E6" s="27">
        <v>2.4892500000000002</v>
      </c>
      <c r="F6" s="27">
        <v>0.95499999999999996</v>
      </c>
      <c r="G6" s="27">
        <v>1.6341666666666701</v>
      </c>
      <c r="H6" s="27">
        <v>7.2575000000000003</v>
      </c>
      <c r="I6" s="27">
        <v>4.6301666666666703</v>
      </c>
    </row>
    <row r="7" spans="2:9" x14ac:dyDescent="0.2">
      <c r="B7" s="28">
        <v>2005</v>
      </c>
      <c r="C7" s="27">
        <v>9</v>
      </c>
      <c r="D7" s="27">
        <v>6.8333333333333304</v>
      </c>
      <c r="E7" s="27">
        <v>7.1810999999999998</v>
      </c>
      <c r="F7" s="27">
        <v>1.45</v>
      </c>
      <c r="G7" s="27">
        <v>2.5958333333333301</v>
      </c>
      <c r="H7" s="27">
        <v>9.0716666666666708</v>
      </c>
      <c r="I7" s="27">
        <v>6.1917499999999999</v>
      </c>
    </row>
    <row r="8" spans="2:9" x14ac:dyDescent="0.2">
      <c r="B8" s="28">
        <v>2006</v>
      </c>
      <c r="C8" s="27">
        <v>9.5</v>
      </c>
      <c r="D8" s="27">
        <v>8.8891666666666698</v>
      </c>
      <c r="E8" s="27">
        <v>8.5399999999999991</v>
      </c>
      <c r="F8" s="27">
        <v>1.7949999999999999</v>
      </c>
      <c r="G8" s="27">
        <v>4.1741666666666699</v>
      </c>
      <c r="H8" s="27">
        <v>10.987500000000001</v>
      </c>
      <c r="I8" s="27">
        <v>8.4691666666666698</v>
      </c>
    </row>
    <row r="9" spans="2:9" x14ac:dyDescent="0.2">
      <c r="B9" s="28">
        <v>2007</v>
      </c>
      <c r="C9" s="27">
        <v>10</v>
      </c>
      <c r="D9" s="27">
        <v>9.3000000000000007</v>
      </c>
      <c r="E9" s="27">
        <v>8.9891666666666694</v>
      </c>
      <c r="F9" s="27">
        <v>2.0699999999999998</v>
      </c>
      <c r="G9" s="27">
        <v>5.30833333333333</v>
      </c>
      <c r="H9" s="27">
        <v>11.768333333333301</v>
      </c>
      <c r="I9" s="27">
        <v>9.4933333333333305</v>
      </c>
    </row>
    <row r="10" spans="2:9" x14ac:dyDescent="0.2">
      <c r="B10" s="28">
        <v>2008</v>
      </c>
      <c r="C10" s="27">
        <v>15</v>
      </c>
      <c r="D10" s="27">
        <v>12.3341666666667</v>
      </c>
      <c r="E10" s="27">
        <v>11.366666666666699</v>
      </c>
      <c r="F10" s="27">
        <v>4.96</v>
      </c>
      <c r="G10" s="27">
        <v>6.9183333333333303</v>
      </c>
      <c r="H10" s="27">
        <v>12.935833333333299</v>
      </c>
      <c r="I10" s="27">
        <v>12.105</v>
      </c>
    </row>
    <row r="11" spans="2:9" x14ac:dyDescent="0.2">
      <c r="B11" s="28">
        <v>2009</v>
      </c>
      <c r="C11" s="27">
        <v>12.5</v>
      </c>
      <c r="D11" s="27">
        <v>11.9625</v>
      </c>
      <c r="E11" s="27">
        <v>12.519166666666701</v>
      </c>
      <c r="F11" s="27">
        <v>5.0149499999999998</v>
      </c>
      <c r="G11" s="27">
        <v>8.6808333333333305</v>
      </c>
      <c r="H11" s="27">
        <v>14.5375</v>
      </c>
      <c r="I11" s="27">
        <v>12.725</v>
      </c>
    </row>
    <row r="12" spans="2:9" x14ac:dyDescent="0.2">
      <c r="B12" s="28">
        <v>2010</v>
      </c>
      <c r="C12" s="27">
        <v>14</v>
      </c>
      <c r="D12" s="27">
        <v>11.694091666666701</v>
      </c>
      <c r="E12" s="27">
        <v>12.54715</v>
      </c>
      <c r="F12" s="27">
        <v>5.0199999999999996</v>
      </c>
      <c r="G12" s="27">
        <v>8.1449999999999996</v>
      </c>
      <c r="H12" s="27">
        <v>14.0425</v>
      </c>
      <c r="I12" s="27">
        <v>12.941216666666699</v>
      </c>
    </row>
    <row r="13" spans="2:9" x14ac:dyDescent="0.2">
      <c r="B13" s="28">
        <v>2011</v>
      </c>
      <c r="C13" s="27">
        <v>12</v>
      </c>
      <c r="D13" s="27">
        <v>12.471975</v>
      </c>
      <c r="E13" s="27">
        <v>13.1155666666667</v>
      </c>
      <c r="F13" s="27">
        <v>5.1950000000000003</v>
      </c>
      <c r="G13" s="27">
        <v>8.2258333333333304</v>
      </c>
      <c r="H13" s="27">
        <v>14.419166666666699</v>
      </c>
      <c r="I13" s="27">
        <v>13.3657458333333</v>
      </c>
    </row>
    <row r="14" spans="2:9" x14ac:dyDescent="0.2">
      <c r="B14" s="28">
        <v>2012</v>
      </c>
      <c r="C14" s="27">
        <v>9.5</v>
      </c>
      <c r="D14" s="27">
        <v>10.453908333333301</v>
      </c>
      <c r="E14" s="27">
        <v>10.995158333333301</v>
      </c>
      <c r="F14" s="27">
        <v>5.6849999999999996</v>
      </c>
      <c r="G14" s="27">
        <v>7.9791666666666696</v>
      </c>
      <c r="H14" s="27">
        <v>13.519166666666701</v>
      </c>
      <c r="I14" s="27">
        <v>11.7269291666667</v>
      </c>
    </row>
    <row r="15" spans="2:9" x14ac:dyDescent="0.2">
      <c r="B15" s="28">
        <v>2013</v>
      </c>
      <c r="C15" s="27">
        <v>10</v>
      </c>
      <c r="D15" s="27">
        <v>8.8062416666666703</v>
      </c>
      <c r="E15" s="27">
        <v>9.3235499999999991</v>
      </c>
      <c r="F15" s="27">
        <v>6.11</v>
      </c>
      <c r="G15" s="27">
        <v>7.1716666666666704</v>
      </c>
      <c r="H15" s="27">
        <v>11.9858333333333</v>
      </c>
      <c r="I15" s="27">
        <v>10.863250000000001</v>
      </c>
    </row>
    <row r="16" spans="2:9" x14ac:dyDescent="0.2">
      <c r="B16" s="28">
        <v>2014</v>
      </c>
      <c r="C16" s="27">
        <v>9.5</v>
      </c>
      <c r="D16" s="27">
        <v>9.2440083333333298</v>
      </c>
      <c r="E16" s="27">
        <v>9.89025833333333</v>
      </c>
      <c r="F16" s="27">
        <v>6.14</v>
      </c>
      <c r="G16" s="27">
        <v>7.2649999999999997</v>
      </c>
      <c r="H16" s="27">
        <v>11.73</v>
      </c>
      <c r="I16" s="27">
        <v>11.8749083333333</v>
      </c>
    </row>
    <row r="17" spans="2:9" x14ac:dyDescent="0.2">
      <c r="B17" s="28">
        <v>2015</v>
      </c>
      <c r="C17" s="27">
        <v>6.5</v>
      </c>
      <c r="D17" s="27">
        <v>6.97793333333333</v>
      </c>
      <c r="E17" s="27">
        <v>7.1181999999999999</v>
      </c>
      <c r="F17" s="27">
        <v>4.3899999999999997</v>
      </c>
      <c r="G17" s="27">
        <v>5.9725000000000001</v>
      </c>
      <c r="H17" s="27">
        <v>10.1558333333333</v>
      </c>
      <c r="I17" s="27">
        <v>7.7190500000000002</v>
      </c>
    </row>
    <row r="18" spans="2:9" x14ac:dyDescent="0.2">
      <c r="B18" s="28">
        <v>2016</v>
      </c>
      <c r="C18" s="27">
        <v>6.25</v>
      </c>
      <c r="D18" s="27">
        <v>5.8478666666666701</v>
      </c>
      <c r="E18" s="27">
        <v>5.9887499999999996</v>
      </c>
      <c r="F18" s="27">
        <v>3.65</v>
      </c>
      <c r="G18" s="27">
        <v>4.8341666666666701</v>
      </c>
      <c r="H18" s="27">
        <v>8.7550000000000008</v>
      </c>
      <c r="I18" s="27">
        <v>6.3181944444444396</v>
      </c>
    </row>
    <row r="19" spans="2:9" x14ac:dyDescent="0.2">
      <c r="B19" s="28">
        <v>2017</v>
      </c>
      <c r="C19" s="27">
        <v>6.25</v>
      </c>
      <c r="D19" s="27">
        <v>5.8201000000000001</v>
      </c>
      <c r="E19" s="27">
        <v>5.99996666666667</v>
      </c>
      <c r="F19" s="27">
        <v>3.5598000000000001</v>
      </c>
      <c r="G19" s="27">
        <v>4.4775</v>
      </c>
      <c r="H19" s="27">
        <v>8.2100000000000009</v>
      </c>
      <c r="I19" s="27">
        <v>6.3917944444444403</v>
      </c>
    </row>
    <row r="20" spans="2:9" x14ac:dyDescent="0.2">
      <c r="B20" s="28">
        <v>2018</v>
      </c>
      <c r="C20" s="27">
        <v>10.5</v>
      </c>
      <c r="D20" s="27">
        <v>7.1677416666666698</v>
      </c>
      <c r="E20" s="27">
        <v>9.6453722222222353</v>
      </c>
      <c r="F20" s="27">
        <v>5.5729499999999996</v>
      </c>
      <c r="G20" s="27">
        <v>5.2249999999999996</v>
      </c>
      <c r="H20" s="27">
        <v>8.5308333333333408</v>
      </c>
      <c r="I20" s="27">
        <v>9.7340999999999998</v>
      </c>
    </row>
    <row r="21" spans="2:9" x14ac:dyDescent="0.2">
      <c r="B21" s="28">
        <v>2019</v>
      </c>
      <c r="C21" s="27">
        <v>13.75</v>
      </c>
      <c r="D21" s="27">
        <v>11.518883333333299</v>
      </c>
      <c r="E21" s="27">
        <v>13.2907777777778</v>
      </c>
      <c r="F21" s="27">
        <v>9.2975995456109093</v>
      </c>
      <c r="G21" s="27">
        <v>9.1319901292306191</v>
      </c>
      <c r="H21" s="27">
        <v>12.233054804152999</v>
      </c>
      <c r="I21" s="27">
        <v>12.6719166666667</v>
      </c>
    </row>
    <row r="22" spans="2:9" x14ac:dyDescent="0.2">
      <c r="B22" s="28">
        <v>2020</v>
      </c>
      <c r="C22" s="27">
        <v>8</v>
      </c>
      <c r="D22" s="27">
        <v>8.5778250000000007</v>
      </c>
      <c r="E22" s="27">
        <v>8.6497333333333302</v>
      </c>
      <c r="F22" s="27">
        <v>5.4391699834010998</v>
      </c>
      <c r="G22" s="27">
        <v>7.4745344356889101</v>
      </c>
      <c r="H22" s="27">
        <v>10.757749426799901</v>
      </c>
      <c r="I22" s="27">
        <v>8.9533833333333295</v>
      </c>
    </row>
    <row r="23" spans="2:9" x14ac:dyDescent="0.2">
      <c r="B23" s="28">
        <v>2021</v>
      </c>
      <c r="C23" s="27">
        <v>10.75</v>
      </c>
      <c r="D23" s="27">
        <v>7.27</v>
      </c>
      <c r="E23" s="27">
        <v>7.5860444444444397</v>
      </c>
      <c r="F23" s="27">
        <v>4.9721113086284197</v>
      </c>
      <c r="G23" s="27">
        <v>5.7515318760323302</v>
      </c>
      <c r="H23" s="27">
        <v>8.6659742147252405</v>
      </c>
      <c r="I23" s="27">
        <v>8.8323222222222206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D37F-DFA1-468C-8042-CD23A9C28B80}">
  <dimension ref="A1:J89"/>
  <sheetViews>
    <sheetView workbookViewId="0">
      <pane ySplit="1" topLeftCell="A5" activePane="bottomLeft" state="frozen"/>
      <selection pane="bottomLeft"/>
    </sheetView>
  </sheetViews>
  <sheetFormatPr defaultRowHeight="10.199999999999999" x14ac:dyDescent="0.2"/>
  <cols>
    <col min="1" max="1" width="8.88671875" style="26"/>
    <col min="2" max="2" width="3.88671875" style="26" bestFit="1" customWidth="1"/>
    <col min="3" max="3" width="5.77734375" style="26" bestFit="1" customWidth="1"/>
    <col min="4" max="4" width="9.88671875" style="27" bestFit="1" customWidth="1"/>
    <col min="5" max="5" width="13.5546875" style="27" bestFit="1" customWidth="1"/>
    <col min="6" max="6" width="12.21875" style="27" bestFit="1" customWidth="1"/>
    <col min="7" max="7" width="9.21875" style="27" bestFit="1" customWidth="1"/>
    <col min="8" max="8" width="9.109375" style="27" bestFit="1" customWidth="1"/>
    <col min="9" max="9" width="9.21875" style="27" bestFit="1" customWidth="1"/>
    <col min="10" max="10" width="13.109375" style="27" bestFit="1" customWidth="1"/>
    <col min="11" max="16384" width="8.88671875" style="26"/>
  </cols>
  <sheetData>
    <row r="1" spans="1:10" x14ac:dyDescent="0.2">
      <c r="A1" s="26" t="s">
        <v>598</v>
      </c>
      <c r="B1" s="26" t="s">
        <v>596</v>
      </c>
      <c r="C1" s="26" t="s">
        <v>597</v>
      </c>
      <c r="D1" s="27" t="s">
        <v>64</v>
      </c>
      <c r="E1" s="27" t="s">
        <v>68</v>
      </c>
      <c r="F1" s="27" t="s">
        <v>72</v>
      </c>
      <c r="G1" s="27" t="s">
        <v>109</v>
      </c>
      <c r="H1" s="27" t="s">
        <v>150</v>
      </c>
      <c r="I1" s="27" t="s">
        <v>194</v>
      </c>
      <c r="J1" s="27" t="s">
        <v>238</v>
      </c>
    </row>
    <row r="2" spans="1:10" x14ac:dyDescent="0.2">
      <c r="A2" s="29">
        <v>36616</v>
      </c>
      <c r="B2" s="28">
        <v>2000</v>
      </c>
      <c r="C2" s="26">
        <v>1</v>
      </c>
      <c r="D2" s="27">
        <v>11</v>
      </c>
      <c r="E2" s="27">
        <v>7.04</v>
      </c>
      <c r="F2" s="27">
        <v>7.7733333333333299</v>
      </c>
    </row>
    <row r="3" spans="1:10" x14ac:dyDescent="0.2">
      <c r="A3" s="29">
        <v>36707</v>
      </c>
      <c r="B3" s="28">
        <v>2000</v>
      </c>
      <c r="C3" s="26">
        <v>2</v>
      </c>
      <c r="D3" s="27">
        <v>11</v>
      </c>
      <c r="E3" s="27">
        <v>8.6266666666666705</v>
      </c>
      <c r="F3" s="27">
        <v>7.18333333333333</v>
      </c>
    </row>
    <row r="4" spans="1:10" x14ac:dyDescent="0.2">
      <c r="A4" s="29">
        <v>36799</v>
      </c>
      <c r="B4" s="28">
        <v>2000</v>
      </c>
      <c r="C4" s="26">
        <v>3</v>
      </c>
      <c r="D4" s="27">
        <v>12</v>
      </c>
      <c r="E4" s="27">
        <v>6.6933333333333298</v>
      </c>
      <c r="F4" s="27">
        <v>7.5833333333333304</v>
      </c>
    </row>
    <row r="5" spans="1:10" x14ac:dyDescent="0.2">
      <c r="A5" s="29">
        <v>36891</v>
      </c>
      <c r="B5" s="28">
        <v>2000</v>
      </c>
      <c r="C5" s="26">
        <v>4</v>
      </c>
      <c r="D5" s="27">
        <v>13</v>
      </c>
      <c r="E5" s="27">
        <v>11.9233333333333</v>
      </c>
      <c r="F5" s="27">
        <v>10.96</v>
      </c>
    </row>
    <row r="6" spans="1:10" x14ac:dyDescent="0.2">
      <c r="A6" s="29">
        <v>36981</v>
      </c>
      <c r="B6" s="28">
        <v>2001</v>
      </c>
      <c r="C6" s="26">
        <v>1</v>
      </c>
      <c r="D6" s="27">
        <v>13</v>
      </c>
      <c r="E6" s="27">
        <v>7.4866666666666699</v>
      </c>
      <c r="F6" s="27">
        <v>11.1566666666667</v>
      </c>
      <c r="G6" s="27">
        <f>VLOOKUP(B6,'Year Average'!B:I,5,0)</f>
        <v>4.55</v>
      </c>
      <c r="J6" s="27">
        <f>VLOOKUP(B6,'Year Average'!B:I,8,0)</f>
        <v>10.4933</v>
      </c>
    </row>
    <row r="7" spans="1:10" x14ac:dyDescent="0.2">
      <c r="A7" s="29">
        <v>37072</v>
      </c>
      <c r="B7" s="28">
        <v>2001</v>
      </c>
      <c r="C7" s="26">
        <v>2</v>
      </c>
      <c r="D7" s="27">
        <v>14</v>
      </c>
      <c r="E7" s="27">
        <v>9.7233333333333292</v>
      </c>
      <c r="F7" s="27">
        <v>12.0066666666667</v>
      </c>
      <c r="G7" s="27">
        <f>VLOOKUP(B7,'Year Average'!B:I,5,0)</f>
        <v>4.55</v>
      </c>
      <c r="J7" s="27">
        <f>VLOOKUP(B7,'Year Average'!B:I,8,0)</f>
        <v>10.4933</v>
      </c>
    </row>
    <row r="8" spans="1:10" x14ac:dyDescent="0.2">
      <c r="A8" s="29">
        <v>37164</v>
      </c>
      <c r="B8" s="28">
        <v>2001</v>
      </c>
      <c r="C8" s="26">
        <v>3</v>
      </c>
      <c r="D8" s="27">
        <v>12</v>
      </c>
      <c r="E8" s="27">
        <v>8.1433333333333309</v>
      </c>
      <c r="F8" s="27">
        <v>10.85</v>
      </c>
      <c r="G8" s="27">
        <f>VLOOKUP(B8,'Year Average'!B:I,5,0)</f>
        <v>4.55</v>
      </c>
      <c r="J8" s="27">
        <f>VLOOKUP(B8,'Year Average'!B:I,8,0)</f>
        <v>10.4933</v>
      </c>
    </row>
    <row r="9" spans="1:10" x14ac:dyDescent="0.2">
      <c r="A9" s="29">
        <v>37256</v>
      </c>
      <c r="B9" s="28">
        <v>2001</v>
      </c>
      <c r="C9" s="26">
        <v>4</v>
      </c>
      <c r="D9" s="27">
        <v>10</v>
      </c>
      <c r="E9" s="27">
        <v>8.6199999999999992</v>
      </c>
      <c r="F9" s="27">
        <v>8.8261333333333294</v>
      </c>
      <c r="G9" s="27">
        <v>4.55</v>
      </c>
      <c r="J9" s="27">
        <v>10.4933</v>
      </c>
    </row>
    <row r="10" spans="1:10" x14ac:dyDescent="0.2">
      <c r="A10" s="29">
        <v>37346</v>
      </c>
      <c r="B10" s="28">
        <v>2002</v>
      </c>
      <c r="C10" s="26">
        <v>1</v>
      </c>
      <c r="D10" s="27">
        <v>9</v>
      </c>
      <c r="E10" s="27">
        <v>4.6133333333333297</v>
      </c>
      <c r="F10" s="27">
        <v>6.3922999999999996</v>
      </c>
      <c r="G10" s="27">
        <f>VLOOKUP(B10,'Year Average'!B:I,5,0)</f>
        <v>3.4849999999999999</v>
      </c>
      <c r="J10" s="27">
        <v>8.7613666666666692</v>
      </c>
    </row>
    <row r="11" spans="1:10" x14ac:dyDescent="0.2">
      <c r="A11" s="29">
        <v>37437</v>
      </c>
      <c r="B11" s="28">
        <v>2002</v>
      </c>
      <c r="C11" s="26">
        <v>2</v>
      </c>
      <c r="D11" s="27">
        <v>9</v>
      </c>
      <c r="E11" s="27">
        <v>5.6</v>
      </c>
      <c r="F11" s="27">
        <v>6.38723333333333</v>
      </c>
      <c r="G11" s="27">
        <v>3.49</v>
      </c>
      <c r="J11" s="27">
        <v>8.6693333333333307</v>
      </c>
    </row>
    <row r="12" spans="1:10" x14ac:dyDescent="0.2">
      <c r="A12" s="29">
        <v>37529</v>
      </c>
      <c r="B12" s="28">
        <v>2002</v>
      </c>
      <c r="C12" s="26">
        <v>3</v>
      </c>
      <c r="D12" s="27">
        <v>9</v>
      </c>
      <c r="E12" s="27">
        <v>6.07</v>
      </c>
      <c r="F12" s="27">
        <v>6.3893666666666702</v>
      </c>
      <c r="G12" s="27">
        <f>VLOOKUP(B12,'Year Average'!B:I,5,0)</f>
        <v>3.4849999999999999</v>
      </c>
      <c r="J12" s="27">
        <v>7.7892000000000001</v>
      </c>
    </row>
    <row r="13" spans="1:10" x14ac:dyDescent="0.2">
      <c r="A13" s="29">
        <v>37621</v>
      </c>
      <c r="B13" s="28">
        <v>2002</v>
      </c>
      <c r="C13" s="26">
        <v>4</v>
      </c>
      <c r="D13" s="27">
        <v>7.5</v>
      </c>
      <c r="E13" s="27">
        <v>5.8233333333333297</v>
      </c>
      <c r="F13" s="27">
        <v>5.1438333333333297</v>
      </c>
      <c r="G13" s="27">
        <v>3.48</v>
      </c>
      <c r="J13" s="27">
        <v>6.4950666666666699</v>
      </c>
    </row>
    <row r="14" spans="1:10" x14ac:dyDescent="0.2">
      <c r="A14" s="29">
        <v>37711</v>
      </c>
      <c r="B14" s="28">
        <v>2003</v>
      </c>
      <c r="C14" s="26">
        <v>1</v>
      </c>
      <c r="D14" s="27">
        <v>7.5</v>
      </c>
      <c r="E14" s="27">
        <v>2.54</v>
      </c>
      <c r="F14" s="27">
        <v>3.0428333333333302</v>
      </c>
      <c r="G14" s="27">
        <f>VLOOKUP(B14,'Year Average'!B:I,5,0)</f>
        <v>1.51</v>
      </c>
      <c r="J14" s="27">
        <v>3.9681999999999999</v>
      </c>
    </row>
    <row r="15" spans="1:10" x14ac:dyDescent="0.2">
      <c r="A15" s="29">
        <v>37802</v>
      </c>
      <c r="B15" s="28">
        <v>2003</v>
      </c>
      <c r="C15" s="26">
        <v>2</v>
      </c>
      <c r="D15" s="27">
        <v>7.5</v>
      </c>
      <c r="E15" s="27">
        <v>2.4866666666666699</v>
      </c>
      <c r="F15" s="27">
        <v>1.6979</v>
      </c>
      <c r="G15" s="27">
        <v>1.69</v>
      </c>
      <c r="J15" s="27">
        <v>2.79186666666667</v>
      </c>
    </row>
    <row r="16" spans="1:10" x14ac:dyDescent="0.2">
      <c r="A16" s="29">
        <v>37894</v>
      </c>
      <c r="B16" s="28">
        <v>2003</v>
      </c>
      <c r="C16" s="26">
        <v>3</v>
      </c>
      <c r="D16" s="27">
        <v>7.5</v>
      </c>
      <c r="E16" s="27">
        <v>1.05</v>
      </c>
      <c r="F16" s="27">
        <v>1.21366666666667</v>
      </c>
      <c r="G16" s="27">
        <f>VLOOKUP(B16,'Year Average'!B:I,5,0)</f>
        <v>1.51</v>
      </c>
      <c r="J16" s="27">
        <v>2.7919999999999998</v>
      </c>
    </row>
    <row r="17" spans="1:10" x14ac:dyDescent="0.2">
      <c r="A17" s="29">
        <v>37986</v>
      </c>
      <c r="B17" s="28">
        <v>2003</v>
      </c>
      <c r="C17" s="26">
        <v>4</v>
      </c>
      <c r="D17" s="27">
        <v>7.5</v>
      </c>
      <c r="E17" s="27">
        <v>2.48</v>
      </c>
      <c r="F17" s="27">
        <v>1.50576666666667</v>
      </c>
      <c r="G17" s="27">
        <v>1.33</v>
      </c>
      <c r="J17" s="27">
        <v>4.0779666666666703</v>
      </c>
    </row>
    <row r="18" spans="1:10" x14ac:dyDescent="0.2">
      <c r="A18" s="29">
        <v>38077</v>
      </c>
      <c r="B18" s="28">
        <v>2004</v>
      </c>
      <c r="C18" s="26">
        <v>1</v>
      </c>
      <c r="D18" s="27">
        <v>7.5</v>
      </c>
      <c r="E18" s="27">
        <v>1.76</v>
      </c>
      <c r="F18" s="27">
        <v>1.6850333333333301</v>
      </c>
      <c r="G18" s="27">
        <f>VLOOKUP(B18,'Year Average'!B:I,5,0)</f>
        <v>0.95499999999999996</v>
      </c>
      <c r="H18" s="27">
        <v>1.6966666666666701</v>
      </c>
      <c r="I18" s="27">
        <v>7.5</v>
      </c>
      <c r="J18" s="27">
        <v>4.0396999999999998</v>
      </c>
    </row>
    <row r="19" spans="1:10" x14ac:dyDescent="0.2">
      <c r="A19" s="29">
        <v>38168</v>
      </c>
      <c r="B19" s="28">
        <v>2004</v>
      </c>
      <c r="C19" s="26">
        <v>2</v>
      </c>
      <c r="D19" s="27">
        <v>7.5</v>
      </c>
      <c r="E19" s="27">
        <v>2.16333333333333</v>
      </c>
      <c r="F19" s="27">
        <v>1.99766666666667</v>
      </c>
      <c r="G19" s="27">
        <v>0.98</v>
      </c>
      <c r="H19" s="27">
        <v>1.58666666666667</v>
      </c>
      <c r="I19" s="27">
        <v>7.22</v>
      </c>
      <c r="J19" s="27">
        <v>4.0683333333333298</v>
      </c>
    </row>
    <row r="20" spans="1:10" x14ac:dyDescent="0.2">
      <c r="A20" s="29">
        <v>38260</v>
      </c>
      <c r="B20" s="28">
        <v>2004</v>
      </c>
      <c r="C20" s="26">
        <v>3</v>
      </c>
      <c r="D20" s="27">
        <v>7.5</v>
      </c>
      <c r="E20" s="27">
        <v>3.48</v>
      </c>
      <c r="F20" s="27">
        <v>2.7232666666666701</v>
      </c>
      <c r="G20" s="27">
        <f>VLOOKUP(B20,'Year Average'!B:I,5,0)</f>
        <v>0.95499999999999996</v>
      </c>
      <c r="H20" s="27">
        <v>1.59</v>
      </c>
      <c r="I20" s="27">
        <v>7.1466666666666701</v>
      </c>
      <c r="J20" s="27">
        <v>5.0121333333333302</v>
      </c>
    </row>
    <row r="21" spans="1:10" x14ac:dyDescent="0.2">
      <c r="A21" s="29">
        <v>38352</v>
      </c>
      <c r="B21" s="28">
        <v>2004</v>
      </c>
      <c r="C21" s="26">
        <v>4</v>
      </c>
      <c r="D21" s="27">
        <v>7.5</v>
      </c>
      <c r="E21" s="27">
        <v>3.41</v>
      </c>
      <c r="F21" s="27">
        <v>3.5510333333333302</v>
      </c>
      <c r="G21" s="27">
        <v>0.93</v>
      </c>
      <c r="H21" s="27">
        <v>1.66333333333333</v>
      </c>
      <c r="I21" s="27">
        <v>7.1633333333333304</v>
      </c>
      <c r="J21" s="27">
        <v>5.4005000000000001</v>
      </c>
    </row>
    <row r="22" spans="1:10" x14ac:dyDescent="0.2">
      <c r="A22" s="29">
        <v>38442</v>
      </c>
      <c r="B22" s="28">
        <v>2005</v>
      </c>
      <c r="C22" s="26">
        <v>1</v>
      </c>
      <c r="D22" s="27">
        <v>7.5</v>
      </c>
      <c r="E22" s="27">
        <v>4.74</v>
      </c>
      <c r="F22" s="27">
        <v>4.8209666666666697</v>
      </c>
      <c r="G22" s="27">
        <f>VLOOKUP(B22,'Year Average'!B:I,5,0)</f>
        <v>1.45</v>
      </c>
      <c r="H22" s="27">
        <v>1.87</v>
      </c>
      <c r="I22" s="27">
        <v>7.66</v>
      </c>
      <c r="J22" s="27">
        <v>5.7169999999999996</v>
      </c>
    </row>
    <row r="23" spans="1:10" x14ac:dyDescent="0.2">
      <c r="A23" s="29">
        <v>38533</v>
      </c>
      <c r="B23" s="28">
        <v>2005</v>
      </c>
      <c r="C23" s="26">
        <v>2</v>
      </c>
      <c r="D23" s="27">
        <v>9</v>
      </c>
      <c r="E23" s="27">
        <v>5.7233333333333301</v>
      </c>
      <c r="F23" s="27">
        <v>7.6186666666666696</v>
      </c>
      <c r="G23" s="27">
        <v>1.24</v>
      </c>
      <c r="H23" s="27">
        <v>2.3233333333333301</v>
      </c>
      <c r="I23" s="27">
        <v>8.52</v>
      </c>
      <c r="J23" s="27">
        <v>6.35</v>
      </c>
    </row>
    <row r="24" spans="1:10" x14ac:dyDescent="0.2">
      <c r="A24" s="29">
        <v>38625</v>
      </c>
      <c r="B24" s="28">
        <v>2005</v>
      </c>
      <c r="C24" s="26">
        <v>3</v>
      </c>
      <c r="D24" s="27">
        <v>9</v>
      </c>
      <c r="E24" s="27">
        <v>8.1300000000000008</v>
      </c>
      <c r="F24" s="27">
        <v>8.0707000000000004</v>
      </c>
      <c r="G24" s="27">
        <f>VLOOKUP(B24,'Year Average'!B:I,5,0)</f>
        <v>1.45</v>
      </c>
      <c r="H24" s="27">
        <v>2.9066666666666698</v>
      </c>
      <c r="I24" s="27">
        <v>9.8133333333333308</v>
      </c>
      <c r="J24" s="27">
        <v>6.35</v>
      </c>
    </row>
    <row r="25" spans="1:10" x14ac:dyDescent="0.2">
      <c r="A25" s="29">
        <v>38717</v>
      </c>
      <c r="B25" s="28">
        <v>2005</v>
      </c>
      <c r="C25" s="26">
        <v>4</v>
      </c>
      <c r="D25" s="27">
        <v>9</v>
      </c>
      <c r="E25" s="27">
        <v>8.74</v>
      </c>
      <c r="F25" s="27">
        <v>8.2140666666666693</v>
      </c>
      <c r="G25" s="27">
        <v>1.66</v>
      </c>
      <c r="H25" s="27">
        <v>3.2833333333333301</v>
      </c>
      <c r="I25" s="27">
        <v>10.293333333333299</v>
      </c>
      <c r="J25" s="27">
        <v>6.35</v>
      </c>
    </row>
    <row r="26" spans="1:10" x14ac:dyDescent="0.2">
      <c r="A26" s="29">
        <v>38807</v>
      </c>
      <c r="B26" s="28">
        <v>2006</v>
      </c>
      <c r="C26" s="26">
        <v>1</v>
      </c>
      <c r="D26" s="27">
        <v>9</v>
      </c>
      <c r="E26" s="27">
        <v>8.61</v>
      </c>
      <c r="F26" s="27">
        <v>8.2899999999999991</v>
      </c>
      <c r="G26" s="27">
        <f>VLOOKUP(B26,'Year Average'!B:I,5,0)</f>
        <v>1.7949999999999999</v>
      </c>
      <c r="H26" s="27">
        <v>3.68333333333333</v>
      </c>
      <c r="I26" s="27">
        <v>10.533333333333299</v>
      </c>
      <c r="J26" s="27">
        <v>6.35</v>
      </c>
    </row>
    <row r="27" spans="1:10" x14ac:dyDescent="0.2">
      <c r="A27" s="29">
        <v>38898</v>
      </c>
      <c r="B27" s="28">
        <v>2006</v>
      </c>
      <c r="C27" s="26">
        <v>2</v>
      </c>
      <c r="D27" s="27">
        <v>9</v>
      </c>
      <c r="E27" s="27">
        <v>8.3533333333333299</v>
      </c>
      <c r="F27" s="27">
        <v>8.3566666666666691</v>
      </c>
      <c r="G27" s="27">
        <v>1.67</v>
      </c>
      <c r="H27" s="27">
        <v>3.9366666666666701</v>
      </c>
      <c r="I27" s="27">
        <v>10.83</v>
      </c>
      <c r="J27" s="27">
        <v>8.3766666666666705</v>
      </c>
    </row>
    <row r="28" spans="1:10" x14ac:dyDescent="0.2">
      <c r="A28" s="29">
        <v>38990</v>
      </c>
      <c r="B28" s="28">
        <v>2006</v>
      </c>
      <c r="C28" s="26">
        <v>3</v>
      </c>
      <c r="D28" s="27">
        <v>9.5</v>
      </c>
      <c r="E28" s="27">
        <v>8.91</v>
      </c>
      <c r="F28" s="27">
        <v>8.7033333333333296</v>
      </c>
      <c r="G28" s="27">
        <f>VLOOKUP(B28,'Year Average'!B:I,5,0)</f>
        <v>1.7949999999999999</v>
      </c>
      <c r="H28" s="27">
        <v>4.3066666666666702</v>
      </c>
      <c r="I28" s="27">
        <v>11.1366666666667</v>
      </c>
      <c r="J28" s="27">
        <v>9.39</v>
      </c>
    </row>
    <row r="29" spans="1:10" x14ac:dyDescent="0.2">
      <c r="A29" s="29">
        <v>39082</v>
      </c>
      <c r="B29" s="28">
        <v>2006</v>
      </c>
      <c r="C29" s="26">
        <v>4</v>
      </c>
      <c r="D29" s="27">
        <v>9.5</v>
      </c>
      <c r="E29" s="27">
        <v>9.68333333333333</v>
      </c>
      <c r="F29" s="27">
        <v>8.81</v>
      </c>
      <c r="G29" s="27">
        <v>1.92</v>
      </c>
      <c r="H29" s="27">
        <v>4.7699999999999996</v>
      </c>
      <c r="I29" s="27">
        <v>11.45</v>
      </c>
      <c r="J29" s="27">
        <v>9.76</v>
      </c>
    </row>
    <row r="30" spans="1:10" x14ac:dyDescent="0.2">
      <c r="A30" s="29">
        <v>39172</v>
      </c>
      <c r="B30" s="28">
        <v>2007</v>
      </c>
      <c r="C30" s="26">
        <v>1</v>
      </c>
      <c r="D30" s="27">
        <v>9.5</v>
      </c>
      <c r="E30" s="27">
        <v>10.050000000000001</v>
      </c>
      <c r="F30" s="27">
        <v>8.81666666666667</v>
      </c>
      <c r="G30" s="27">
        <f>VLOOKUP(B30,'Year Average'!B:I,5,0)</f>
        <v>2.0699999999999998</v>
      </c>
      <c r="H30" s="27">
        <v>5.09</v>
      </c>
      <c r="I30" s="27">
        <v>11.73</v>
      </c>
      <c r="J30" s="27">
        <v>9.35</v>
      </c>
    </row>
    <row r="31" spans="1:10" x14ac:dyDescent="0.2">
      <c r="A31" s="29">
        <v>39263</v>
      </c>
      <c r="B31" s="28">
        <v>2007</v>
      </c>
      <c r="C31" s="26">
        <v>2</v>
      </c>
      <c r="D31" s="27">
        <v>9.5</v>
      </c>
      <c r="E31" s="27">
        <v>8.8333333333333304</v>
      </c>
      <c r="F31" s="27">
        <v>8.9</v>
      </c>
      <c r="G31" s="27">
        <v>2.0699999999999998</v>
      </c>
      <c r="H31" s="27">
        <v>5.2633333333333301</v>
      </c>
      <c r="I31" s="27">
        <v>11.783333333333299</v>
      </c>
      <c r="J31" s="27">
        <v>9.3233333333333306</v>
      </c>
    </row>
    <row r="32" spans="1:10" x14ac:dyDescent="0.2">
      <c r="A32" s="29">
        <v>39355</v>
      </c>
      <c r="B32" s="28">
        <v>2007</v>
      </c>
      <c r="C32" s="26">
        <v>3</v>
      </c>
      <c r="D32" s="27">
        <v>10</v>
      </c>
      <c r="E32" s="27">
        <v>8.8933333333333309</v>
      </c>
      <c r="F32" s="27">
        <v>9.06</v>
      </c>
      <c r="G32" s="27">
        <f>VLOOKUP(B32,'Year Average'!B:I,5,0)</f>
        <v>2.0699999999999998</v>
      </c>
      <c r="H32" s="27">
        <v>5.4233333333333302</v>
      </c>
      <c r="I32" s="27">
        <v>11.793333333333299</v>
      </c>
      <c r="J32" s="27">
        <v>9.67</v>
      </c>
    </row>
    <row r="33" spans="1:10" x14ac:dyDescent="0.2">
      <c r="A33" s="29">
        <v>39447</v>
      </c>
      <c r="B33" s="28">
        <v>2007</v>
      </c>
      <c r="C33" s="26">
        <v>4</v>
      </c>
      <c r="D33" s="27">
        <v>10</v>
      </c>
      <c r="E33" s="27">
        <v>9.4233333333333302</v>
      </c>
      <c r="F33" s="27">
        <v>9.18</v>
      </c>
      <c r="G33" s="27">
        <v>2.0699999999999998</v>
      </c>
      <c r="H33" s="27">
        <v>5.4566666666666697</v>
      </c>
      <c r="I33" s="27">
        <v>11.766666666666699</v>
      </c>
      <c r="J33" s="27">
        <v>9.6300000000000008</v>
      </c>
    </row>
    <row r="34" spans="1:10" x14ac:dyDescent="0.2">
      <c r="A34" s="29">
        <v>39538</v>
      </c>
      <c r="B34" s="28">
        <v>2008</v>
      </c>
      <c r="C34" s="26">
        <v>1</v>
      </c>
      <c r="D34" s="27">
        <v>10.5</v>
      </c>
      <c r="E34" s="27">
        <v>9.1</v>
      </c>
      <c r="F34" s="27">
        <v>9.6199999999999992</v>
      </c>
      <c r="G34" s="27">
        <f>VLOOKUP(B34,'Year Average'!B:I,5,0)</f>
        <v>4.96</v>
      </c>
      <c r="H34" s="27">
        <v>5.51</v>
      </c>
      <c r="I34" s="27">
        <v>11.6766666666667</v>
      </c>
      <c r="J34" s="27">
        <v>10.324999999999999</v>
      </c>
    </row>
    <row r="35" spans="1:10" x14ac:dyDescent="0.2">
      <c r="A35" s="29">
        <v>39629</v>
      </c>
      <c r="B35" s="28">
        <v>2008</v>
      </c>
      <c r="C35" s="26">
        <v>2</v>
      </c>
      <c r="D35" s="27">
        <v>12</v>
      </c>
      <c r="E35" s="27">
        <v>11.8233333333333</v>
      </c>
      <c r="F35" s="27">
        <v>10.41</v>
      </c>
      <c r="G35" s="27">
        <v>4.93</v>
      </c>
      <c r="H35" s="27">
        <v>6.03</v>
      </c>
      <c r="I35" s="27">
        <v>12.04</v>
      </c>
      <c r="J35" s="27">
        <v>12.3</v>
      </c>
    </row>
    <row r="36" spans="1:10" x14ac:dyDescent="0.2">
      <c r="A36" s="29">
        <v>39721</v>
      </c>
      <c r="B36" s="28">
        <v>2008</v>
      </c>
      <c r="C36" s="26">
        <v>3</v>
      </c>
      <c r="D36" s="27">
        <v>13</v>
      </c>
      <c r="E36" s="27">
        <v>13.54</v>
      </c>
      <c r="F36" s="27">
        <v>11.876666666666701</v>
      </c>
      <c r="G36" s="27">
        <f>VLOOKUP(B36,'Year Average'!B:I,5,0)</f>
        <v>4.96</v>
      </c>
      <c r="H36" s="27">
        <v>7.5366666666666697</v>
      </c>
      <c r="I36" s="27">
        <v>13.41</v>
      </c>
      <c r="J36" s="27">
        <v>13.69</v>
      </c>
    </row>
    <row r="37" spans="1:10" x14ac:dyDescent="0.2">
      <c r="A37" s="29">
        <v>39813</v>
      </c>
      <c r="B37" s="28">
        <v>2008</v>
      </c>
      <c r="C37" s="26">
        <v>4</v>
      </c>
      <c r="D37" s="27">
        <v>15</v>
      </c>
      <c r="E37" s="27">
        <v>14.873333333333299</v>
      </c>
      <c r="F37" s="27">
        <v>13.56</v>
      </c>
      <c r="G37" s="27">
        <v>4.99</v>
      </c>
      <c r="H37" s="27">
        <v>8.5966666666666693</v>
      </c>
      <c r="I37" s="27">
        <v>14.616666666666699</v>
      </c>
      <c r="J37" s="27">
        <f>VLOOKUP(B37,'Year Average'!B:I,8,0)</f>
        <v>12.105</v>
      </c>
    </row>
    <row r="38" spans="1:10" x14ac:dyDescent="0.2">
      <c r="A38" s="29">
        <v>39903</v>
      </c>
      <c r="B38" s="28">
        <v>2009</v>
      </c>
      <c r="C38" s="26">
        <v>1</v>
      </c>
      <c r="D38" s="27">
        <v>15</v>
      </c>
      <c r="E38" s="27">
        <v>12.1133333333333</v>
      </c>
      <c r="F38" s="27">
        <v>12.9066666666667</v>
      </c>
      <c r="G38" s="27">
        <f>VLOOKUP(B38,'Year Average'!B:I,5,0)</f>
        <v>5.0149499999999998</v>
      </c>
      <c r="H38" s="27">
        <v>9.0399999999999991</v>
      </c>
      <c r="I38" s="27">
        <v>15.0766666666667</v>
      </c>
      <c r="J38" s="27">
        <v>13.88</v>
      </c>
    </row>
    <row r="39" spans="1:10" x14ac:dyDescent="0.2">
      <c r="A39" s="29">
        <v>39994</v>
      </c>
      <c r="B39" s="28">
        <v>2009</v>
      </c>
      <c r="C39" s="26">
        <v>2</v>
      </c>
      <c r="D39" s="27">
        <v>14</v>
      </c>
      <c r="E39" s="27">
        <v>12.116666666666699</v>
      </c>
      <c r="F39" s="27">
        <v>12.7</v>
      </c>
      <c r="G39" s="27">
        <v>5.08</v>
      </c>
      <c r="H39" s="27">
        <v>8.7533333333333303</v>
      </c>
      <c r="I39" s="27">
        <v>14.64</v>
      </c>
      <c r="J39" s="27">
        <v>12.54</v>
      </c>
    </row>
    <row r="40" spans="1:10" x14ac:dyDescent="0.2">
      <c r="A40" s="29">
        <v>40086</v>
      </c>
      <c r="B40" s="28">
        <v>2009</v>
      </c>
      <c r="C40" s="26">
        <v>3</v>
      </c>
      <c r="D40" s="27">
        <v>13</v>
      </c>
      <c r="E40" s="27">
        <v>11.8433333333333</v>
      </c>
      <c r="F40" s="27">
        <v>12.133333333333301</v>
      </c>
      <c r="G40" s="27">
        <f>VLOOKUP(B40,'Year Average'!B:I,5,0)</f>
        <v>5.0149499999999998</v>
      </c>
      <c r="H40" s="27">
        <v>8.5533333333333292</v>
      </c>
      <c r="I40" s="27">
        <v>14.296666666666701</v>
      </c>
      <c r="J40" s="27">
        <v>12.27</v>
      </c>
    </row>
    <row r="41" spans="1:10" x14ac:dyDescent="0.2">
      <c r="A41" s="29">
        <v>40178</v>
      </c>
      <c r="B41" s="28">
        <v>2009</v>
      </c>
      <c r="C41" s="26">
        <v>4</v>
      </c>
      <c r="D41" s="27">
        <v>12.5</v>
      </c>
      <c r="E41" s="27">
        <v>11.776666666666699</v>
      </c>
      <c r="F41" s="27">
        <v>12.3366666666667</v>
      </c>
      <c r="G41" s="27">
        <v>4.9499000000000004</v>
      </c>
      <c r="H41" s="27">
        <v>8.3766666666666705</v>
      </c>
      <c r="I41" s="27">
        <v>14.1366666666667</v>
      </c>
      <c r="J41" s="27">
        <v>12.21</v>
      </c>
    </row>
    <row r="42" spans="1:10" x14ac:dyDescent="0.2">
      <c r="A42" s="29">
        <v>40268</v>
      </c>
      <c r="B42" s="28">
        <v>2010</v>
      </c>
      <c r="C42" s="26">
        <v>1</v>
      </c>
      <c r="D42" s="27">
        <v>12.5</v>
      </c>
      <c r="E42" s="27">
        <v>11.6533333333333</v>
      </c>
      <c r="F42" s="27">
        <v>12.1533333333333</v>
      </c>
      <c r="G42" s="27">
        <f>VLOOKUP(B42,'Year Average'!B:I,5,0)</f>
        <v>5.0199999999999996</v>
      </c>
      <c r="H42" s="27">
        <v>8.16</v>
      </c>
      <c r="I42" s="27">
        <v>13.94</v>
      </c>
      <c r="J42" s="27">
        <v>12.37</v>
      </c>
    </row>
    <row r="43" spans="1:10" x14ac:dyDescent="0.2">
      <c r="A43" s="29">
        <v>40359</v>
      </c>
      <c r="B43" s="28">
        <v>2010</v>
      </c>
      <c r="C43" s="26">
        <v>2</v>
      </c>
      <c r="D43" s="27">
        <v>12.5</v>
      </c>
      <c r="E43" s="27">
        <v>11.18</v>
      </c>
      <c r="F43" s="27">
        <v>12.209633333333301</v>
      </c>
      <c r="G43" s="27">
        <v>5.0199999999999996</v>
      </c>
      <c r="H43" s="27">
        <v>8.06</v>
      </c>
      <c r="I43" s="27">
        <v>13.963333333333299</v>
      </c>
      <c r="J43" s="27">
        <v>12.4207</v>
      </c>
    </row>
    <row r="44" spans="1:10" x14ac:dyDescent="0.2">
      <c r="A44" s="29">
        <v>40451</v>
      </c>
      <c r="B44" s="28">
        <v>2010</v>
      </c>
      <c r="C44" s="26">
        <v>3</v>
      </c>
      <c r="D44" s="27">
        <v>13</v>
      </c>
      <c r="E44" s="27">
        <v>11.6717666666667</v>
      </c>
      <c r="F44" s="27">
        <v>12.602600000000001</v>
      </c>
      <c r="G44" s="27">
        <f>VLOOKUP(B44,'Year Average'!B:I,5,0)</f>
        <v>5.0199999999999996</v>
      </c>
      <c r="H44" s="27">
        <v>8.33</v>
      </c>
      <c r="I44" s="27">
        <v>14.186666666666699</v>
      </c>
      <c r="J44" s="27">
        <f>VLOOKUP(B44,'Year Average'!B:I,8,0)</f>
        <v>12.941216666666699</v>
      </c>
    </row>
    <row r="45" spans="1:10" x14ac:dyDescent="0.2">
      <c r="A45" s="29">
        <v>40543</v>
      </c>
      <c r="B45" s="28">
        <v>2010</v>
      </c>
      <c r="C45" s="26">
        <v>4</v>
      </c>
      <c r="D45" s="27">
        <v>14</v>
      </c>
      <c r="E45" s="27">
        <v>12.271266666666699</v>
      </c>
      <c r="F45" s="27">
        <v>13.2230333333333</v>
      </c>
      <c r="G45" s="27">
        <v>5.0199999999999996</v>
      </c>
      <c r="H45" s="27">
        <v>8.0299999999999994</v>
      </c>
      <c r="I45" s="27">
        <v>14.08</v>
      </c>
      <c r="J45" s="27">
        <v>14.03295</v>
      </c>
    </row>
    <row r="46" spans="1:10" x14ac:dyDescent="0.2">
      <c r="A46" s="29">
        <v>40633</v>
      </c>
      <c r="B46" s="28">
        <v>2011</v>
      </c>
      <c r="C46" s="26">
        <v>1</v>
      </c>
      <c r="D46" s="27">
        <v>14</v>
      </c>
      <c r="E46" s="27">
        <v>12.9285333333333</v>
      </c>
      <c r="F46" s="27">
        <v>13.6343333333333</v>
      </c>
      <c r="G46" s="27">
        <f>VLOOKUP(B46,'Year Average'!B:I,5,0)</f>
        <v>5.1950000000000003</v>
      </c>
      <c r="H46" s="27">
        <v>8.17</v>
      </c>
      <c r="I46" s="27">
        <v>14.303333333333301</v>
      </c>
      <c r="J46" s="27">
        <v>14.12415</v>
      </c>
    </row>
    <row r="47" spans="1:10" x14ac:dyDescent="0.2">
      <c r="A47" s="29">
        <v>40724</v>
      </c>
      <c r="B47" s="28">
        <v>2011</v>
      </c>
      <c r="C47" s="26">
        <v>2</v>
      </c>
      <c r="D47" s="27">
        <v>14</v>
      </c>
      <c r="E47" s="27">
        <v>12.5599666666667</v>
      </c>
      <c r="F47" s="27">
        <v>13.6267333333333</v>
      </c>
      <c r="G47" s="27">
        <v>5.25</v>
      </c>
      <c r="H47" s="27">
        <v>8.2333333333333307</v>
      </c>
      <c r="I47" s="27">
        <v>14.466666666666701</v>
      </c>
      <c r="J47" s="27">
        <v>13.997999999999999</v>
      </c>
    </row>
    <row r="48" spans="1:10" x14ac:dyDescent="0.2">
      <c r="A48" s="29">
        <v>40816</v>
      </c>
      <c r="B48" s="28">
        <v>2011</v>
      </c>
      <c r="C48" s="26">
        <v>3</v>
      </c>
      <c r="D48" s="27">
        <v>13.5</v>
      </c>
      <c r="E48" s="27">
        <v>13.055066666666701</v>
      </c>
      <c r="F48" s="27">
        <v>13.412000000000001</v>
      </c>
      <c r="G48" s="27">
        <f>VLOOKUP(B48,'Year Average'!B:I,5,0)</f>
        <v>5.1950000000000003</v>
      </c>
      <c r="H48" s="27">
        <v>8.3000000000000007</v>
      </c>
      <c r="I48" s="27">
        <v>14.56</v>
      </c>
      <c r="J48" s="27">
        <v>13.122999999999999</v>
      </c>
    </row>
    <row r="49" spans="1:10" x14ac:dyDescent="0.2">
      <c r="A49" s="29">
        <v>40908</v>
      </c>
      <c r="B49" s="28">
        <v>2011</v>
      </c>
      <c r="C49" s="26">
        <v>4</v>
      </c>
      <c r="D49" s="27">
        <v>12</v>
      </c>
      <c r="E49" s="27">
        <v>11.344333333333299</v>
      </c>
      <c r="F49" s="27">
        <v>11.789199999999999</v>
      </c>
      <c r="G49" s="27">
        <v>5.14</v>
      </c>
      <c r="H49" s="27">
        <v>8.1999999999999993</v>
      </c>
      <c r="I49" s="27">
        <v>14.3466666666667</v>
      </c>
      <c r="J49" s="27">
        <v>12.217833333333299</v>
      </c>
    </row>
    <row r="50" spans="1:10" x14ac:dyDescent="0.2">
      <c r="A50" s="29">
        <v>40999</v>
      </c>
      <c r="B50" s="28">
        <v>2012</v>
      </c>
      <c r="C50" s="26">
        <v>1</v>
      </c>
      <c r="D50" s="27">
        <v>12</v>
      </c>
      <c r="E50" s="27">
        <v>11.2514</v>
      </c>
      <c r="F50" s="27">
        <v>11.7874</v>
      </c>
      <c r="G50" s="27">
        <f>VLOOKUP(B50,'Year Average'!B:I,5,0)</f>
        <v>5.6849999999999996</v>
      </c>
      <c r="H50" s="27">
        <v>8.0399999999999991</v>
      </c>
      <c r="I50" s="27">
        <v>13.8966666666667</v>
      </c>
      <c r="J50" s="27">
        <v>12.461499999999999</v>
      </c>
    </row>
    <row r="51" spans="1:10" x14ac:dyDescent="0.2">
      <c r="A51" s="29">
        <v>41090</v>
      </c>
      <c r="B51" s="28">
        <v>2012</v>
      </c>
      <c r="C51" s="26">
        <v>2</v>
      </c>
      <c r="D51" s="27">
        <v>12</v>
      </c>
      <c r="E51" s="27">
        <v>11.094333333333299</v>
      </c>
      <c r="F51" s="27">
        <v>11.9417666666667</v>
      </c>
      <c r="G51" s="27">
        <v>5.68</v>
      </c>
      <c r="H51" s="27">
        <v>8.1</v>
      </c>
      <c r="I51" s="27">
        <v>13.73</v>
      </c>
      <c r="J51" s="27">
        <v>12.63735</v>
      </c>
    </row>
    <row r="52" spans="1:10" x14ac:dyDescent="0.2">
      <c r="A52" s="29">
        <v>41182</v>
      </c>
      <c r="B52" s="28">
        <v>2012</v>
      </c>
      <c r="C52" s="26">
        <v>3</v>
      </c>
      <c r="D52" s="27">
        <v>10.5</v>
      </c>
      <c r="E52" s="27">
        <v>10.440466666666699</v>
      </c>
      <c r="F52" s="27">
        <v>10.8348333333333</v>
      </c>
      <c r="G52" s="27">
        <f>VLOOKUP(B52,'Year Average'!B:I,5,0)</f>
        <v>5.6849999999999996</v>
      </c>
      <c r="H52" s="27">
        <v>8.0833333333333304</v>
      </c>
      <c r="I52" s="27">
        <v>13.546666666666701</v>
      </c>
      <c r="J52" s="27">
        <v>11.491099999999999</v>
      </c>
    </row>
    <row r="53" spans="1:10" x14ac:dyDescent="0.2">
      <c r="A53" s="29">
        <v>41274</v>
      </c>
      <c r="B53" s="28">
        <v>2012</v>
      </c>
      <c r="C53" s="26">
        <v>4</v>
      </c>
      <c r="D53" s="27">
        <v>9.5</v>
      </c>
      <c r="E53" s="27">
        <v>9.0294333333333299</v>
      </c>
      <c r="F53" s="27">
        <v>9.4166333333333299</v>
      </c>
      <c r="G53" s="27">
        <v>5.69</v>
      </c>
      <c r="H53" s="27">
        <v>7.6933333333333298</v>
      </c>
      <c r="I53" s="27">
        <v>12.9033333333333</v>
      </c>
      <c r="J53" s="27">
        <v>10.317766666666699</v>
      </c>
    </row>
    <row r="54" spans="1:10" x14ac:dyDescent="0.2">
      <c r="A54" s="29">
        <v>41364</v>
      </c>
      <c r="B54" s="28">
        <v>2013</v>
      </c>
      <c r="C54" s="26">
        <v>1</v>
      </c>
      <c r="D54" s="27">
        <v>9.5</v>
      </c>
      <c r="E54" s="27">
        <v>8.9356666666666698</v>
      </c>
      <c r="F54" s="27">
        <v>9.3001666666666694</v>
      </c>
      <c r="G54" s="27">
        <f>VLOOKUP(B54,'Year Average'!B:I,5,0)</f>
        <v>6.11</v>
      </c>
      <c r="H54" s="27">
        <v>7.39333333333333</v>
      </c>
      <c r="I54" s="27">
        <v>12.23</v>
      </c>
      <c r="J54" s="27">
        <v>10.35</v>
      </c>
    </row>
    <row r="55" spans="1:10" x14ac:dyDescent="0.2">
      <c r="A55" s="29">
        <v>41455</v>
      </c>
      <c r="B55" s="28">
        <v>2013</v>
      </c>
      <c r="C55" s="26">
        <v>2</v>
      </c>
      <c r="D55" s="27">
        <v>9</v>
      </c>
      <c r="E55" s="27">
        <v>9.1478999999999999</v>
      </c>
      <c r="F55" s="27">
        <v>9.2253666666666696</v>
      </c>
      <c r="G55" s="27">
        <v>5.9</v>
      </c>
      <c r="H55" s="27">
        <v>7.2533333333333303</v>
      </c>
      <c r="I55" s="27">
        <v>12.13</v>
      </c>
      <c r="J55" s="27">
        <v>10.0957666666667</v>
      </c>
    </row>
    <row r="56" spans="1:10" x14ac:dyDescent="0.2">
      <c r="A56" s="29">
        <v>41547</v>
      </c>
      <c r="B56" s="28">
        <v>2013</v>
      </c>
      <c r="C56" s="26">
        <v>3</v>
      </c>
      <c r="D56" s="27">
        <v>9.5</v>
      </c>
      <c r="E56" s="27">
        <v>8.0061333333333309</v>
      </c>
      <c r="F56" s="27">
        <v>9.13296666666667</v>
      </c>
      <c r="G56" s="27">
        <f>VLOOKUP(B56,'Year Average'!B:I,5,0)</f>
        <v>6.11</v>
      </c>
      <c r="H56" s="27">
        <v>6.9833333333333298</v>
      </c>
      <c r="I56" s="27">
        <v>11.8266666666667</v>
      </c>
      <c r="J56" s="27">
        <v>10.9857333333333</v>
      </c>
    </row>
    <row r="57" spans="1:10" x14ac:dyDescent="0.2">
      <c r="A57" s="29">
        <v>41639</v>
      </c>
      <c r="B57" s="28">
        <v>2013</v>
      </c>
      <c r="C57" s="26">
        <v>4</v>
      </c>
      <c r="D57" s="27">
        <v>10</v>
      </c>
      <c r="E57" s="27">
        <v>9.13526666666667</v>
      </c>
      <c r="F57" s="27">
        <v>9.6356999999999999</v>
      </c>
      <c r="G57" s="27">
        <v>6.32</v>
      </c>
      <c r="H57" s="27">
        <v>7.0566666666666702</v>
      </c>
      <c r="I57" s="27">
        <v>11.7566666666667</v>
      </c>
      <c r="J57" s="27">
        <v>12.0215</v>
      </c>
    </row>
    <row r="58" spans="1:10" x14ac:dyDescent="0.2">
      <c r="A58" s="29">
        <v>41729</v>
      </c>
      <c r="B58" s="28">
        <v>2014</v>
      </c>
      <c r="C58" s="26">
        <v>1</v>
      </c>
      <c r="D58" s="27">
        <v>10</v>
      </c>
      <c r="E58" s="27">
        <v>9.1073000000000004</v>
      </c>
      <c r="F58" s="27">
        <v>9.97753333333333</v>
      </c>
      <c r="G58" s="27">
        <f>VLOOKUP(B58,'Year Average'!B:I,5,0)</f>
        <v>6.14</v>
      </c>
      <c r="H58" s="27">
        <v>7.2966666666666704</v>
      </c>
      <c r="I58" s="27">
        <v>11.8466666666667</v>
      </c>
      <c r="J58" s="27">
        <v>11.93</v>
      </c>
    </row>
    <row r="59" spans="1:10" x14ac:dyDescent="0.2">
      <c r="A59" s="29">
        <v>41820</v>
      </c>
      <c r="B59" s="28">
        <v>2014</v>
      </c>
      <c r="C59" s="26">
        <v>2</v>
      </c>
      <c r="D59" s="27">
        <v>10</v>
      </c>
      <c r="E59" s="27">
        <v>9.0792666666666708</v>
      </c>
      <c r="F59" s="27">
        <v>9.9730666666666696</v>
      </c>
      <c r="G59" s="27">
        <v>6.34</v>
      </c>
      <c r="H59" s="27">
        <v>7.2933333333333303</v>
      </c>
      <c r="I59" s="27">
        <v>11.793333333333299</v>
      </c>
      <c r="J59" s="27">
        <v>12.076000000000001</v>
      </c>
    </row>
    <row r="60" spans="1:10" x14ac:dyDescent="0.2">
      <c r="A60" s="29">
        <v>41912</v>
      </c>
      <c r="B60" s="28">
        <v>2014</v>
      </c>
      <c r="C60" s="26">
        <v>3</v>
      </c>
      <c r="D60" s="27">
        <v>10</v>
      </c>
      <c r="E60" s="27">
        <v>9.4071333333333307</v>
      </c>
      <c r="F60" s="27">
        <v>9.9791000000000007</v>
      </c>
      <c r="G60" s="27">
        <f>VLOOKUP(B60,'Year Average'!B:I,5,0)</f>
        <v>6.14</v>
      </c>
      <c r="H60" s="27">
        <v>7.1766666666666703</v>
      </c>
      <c r="I60" s="27">
        <v>11.69</v>
      </c>
      <c r="J60" s="27">
        <v>12.4372333333333</v>
      </c>
    </row>
    <row r="61" spans="1:10" x14ac:dyDescent="0.2">
      <c r="A61" s="29">
        <v>42004</v>
      </c>
      <c r="B61" s="28">
        <v>2014</v>
      </c>
      <c r="C61" s="26">
        <v>4</v>
      </c>
      <c r="D61" s="27">
        <v>9.5</v>
      </c>
      <c r="E61" s="27">
        <v>9.3823333333333299</v>
      </c>
      <c r="F61" s="27">
        <v>9.6313333333333304</v>
      </c>
      <c r="G61" s="27">
        <v>5.94</v>
      </c>
      <c r="H61" s="27">
        <v>7.2933333333333303</v>
      </c>
      <c r="I61" s="27">
        <v>11.59</v>
      </c>
      <c r="J61" s="27">
        <v>11.0564</v>
      </c>
    </row>
    <row r="62" spans="1:10" x14ac:dyDescent="0.2">
      <c r="A62" s="29">
        <v>42094</v>
      </c>
      <c r="B62" s="28">
        <v>2015</v>
      </c>
      <c r="C62" s="26">
        <v>1</v>
      </c>
      <c r="D62" s="27">
        <v>8</v>
      </c>
      <c r="E62" s="27">
        <v>8.4716666666666693</v>
      </c>
      <c r="F62" s="27">
        <v>8.3959333333333301</v>
      </c>
      <c r="G62" s="27">
        <f>VLOOKUP(B62,'Year Average'!B:I,5,0)</f>
        <v>4.3899999999999997</v>
      </c>
      <c r="H62" s="27">
        <v>6.81</v>
      </c>
      <c r="I62" s="27">
        <v>11.186666666666699</v>
      </c>
      <c r="J62" s="27">
        <v>8.5203333333333298</v>
      </c>
    </row>
    <row r="63" spans="1:10" x14ac:dyDescent="0.2">
      <c r="A63" s="29">
        <v>42185</v>
      </c>
      <c r="B63" s="28">
        <v>2015</v>
      </c>
      <c r="C63" s="26">
        <v>2</v>
      </c>
      <c r="D63" s="27">
        <v>7</v>
      </c>
      <c r="E63" s="27">
        <v>6.8061333333333298</v>
      </c>
      <c r="F63" s="27">
        <v>6.9447999999999999</v>
      </c>
      <c r="G63" s="27">
        <v>4.6900000000000004</v>
      </c>
      <c r="H63" s="27">
        <v>6.16</v>
      </c>
      <c r="I63" s="27">
        <v>10.36</v>
      </c>
      <c r="J63" s="27">
        <v>7.6711999999999998</v>
      </c>
    </row>
    <row r="64" spans="1:10" x14ac:dyDescent="0.2">
      <c r="A64" s="29">
        <v>42277</v>
      </c>
      <c r="B64" s="28">
        <v>2015</v>
      </c>
      <c r="C64" s="26">
        <v>3</v>
      </c>
      <c r="D64" s="27">
        <v>6.5</v>
      </c>
      <c r="E64" s="27">
        <v>6.5261666666666702</v>
      </c>
      <c r="F64" s="27">
        <v>6.7817666666666696</v>
      </c>
      <c r="G64" s="27">
        <f>VLOOKUP(B64,'Year Average'!B:I,5,0)</f>
        <v>4.3899999999999997</v>
      </c>
      <c r="H64" s="27">
        <v>5.68</v>
      </c>
      <c r="I64" s="27">
        <v>9.82</v>
      </c>
      <c r="J64" s="27">
        <v>7.6386333333333303</v>
      </c>
    </row>
    <row r="65" spans="1:10" x14ac:dyDescent="0.2">
      <c r="A65" s="29">
        <v>42369</v>
      </c>
      <c r="B65" s="28">
        <v>2015</v>
      </c>
      <c r="C65" s="26">
        <v>4</v>
      </c>
      <c r="D65" s="27">
        <v>6.5</v>
      </c>
      <c r="E65" s="27">
        <v>6.1077666666666701</v>
      </c>
      <c r="F65" s="27">
        <v>6.3502999999999998</v>
      </c>
      <c r="G65" s="27">
        <v>4.09</v>
      </c>
      <c r="H65" s="27">
        <v>5.24</v>
      </c>
      <c r="I65" s="27">
        <v>9.2566666666666695</v>
      </c>
      <c r="J65" s="27">
        <v>7.0460333333333303</v>
      </c>
    </row>
    <row r="66" spans="1:10" x14ac:dyDescent="0.2">
      <c r="A66" s="29">
        <v>42460</v>
      </c>
      <c r="B66" s="28">
        <v>2016</v>
      </c>
      <c r="C66" s="26">
        <v>1</v>
      </c>
      <c r="D66" s="27">
        <v>6.5</v>
      </c>
      <c r="E66" s="27">
        <v>6.0052333333333303</v>
      </c>
      <c r="F66" s="27">
        <v>6.1904333333333303</v>
      </c>
      <c r="G66" s="27">
        <f>VLOOKUP(B66,'Year Average'!B:I,5,0)</f>
        <v>3.65</v>
      </c>
      <c r="H66" s="27">
        <v>5.0533333333333301</v>
      </c>
      <c r="I66" s="27">
        <v>9</v>
      </c>
      <c r="J66" s="27">
        <v>6.36053333333333</v>
      </c>
    </row>
    <row r="67" spans="1:10" x14ac:dyDescent="0.2">
      <c r="A67" s="29">
        <v>42551</v>
      </c>
      <c r="B67" s="28">
        <v>2016</v>
      </c>
      <c r="C67" s="26">
        <v>2</v>
      </c>
      <c r="D67" s="27">
        <v>6.25</v>
      </c>
      <c r="E67" s="27">
        <v>5.7414333333333296</v>
      </c>
      <c r="F67" s="27">
        <v>5.9451000000000001</v>
      </c>
      <c r="G67" s="27">
        <v>3.73</v>
      </c>
      <c r="H67" s="27">
        <v>4.9133333333333304</v>
      </c>
      <c r="I67" s="27">
        <v>8.89</v>
      </c>
      <c r="J67" s="27">
        <v>6.42265</v>
      </c>
    </row>
    <row r="68" spans="1:10" x14ac:dyDescent="0.2">
      <c r="A68" s="29">
        <v>42643</v>
      </c>
      <c r="B68" s="28">
        <v>2016</v>
      </c>
      <c r="C68" s="26">
        <v>3</v>
      </c>
      <c r="D68" s="27">
        <v>6.25</v>
      </c>
      <c r="E68" s="27">
        <v>5.9061666666666701</v>
      </c>
      <c r="F68" s="27">
        <v>5.87686666666667</v>
      </c>
      <c r="G68" s="27">
        <f>VLOOKUP(B68,'Year Average'!B:I,5,0)</f>
        <v>3.65</v>
      </c>
      <c r="H68" s="27">
        <v>4.7133333333333303</v>
      </c>
      <c r="I68" s="27">
        <v>8.6233333333333295</v>
      </c>
      <c r="J68" s="27">
        <v>6.1714000000000002</v>
      </c>
    </row>
    <row r="69" spans="1:10" x14ac:dyDescent="0.2">
      <c r="A69" s="29">
        <v>42735</v>
      </c>
      <c r="B69" s="28">
        <v>2016</v>
      </c>
      <c r="C69" s="26">
        <v>4</v>
      </c>
      <c r="D69" s="27">
        <v>6.25</v>
      </c>
      <c r="E69" s="27">
        <v>5.7386333333333299</v>
      </c>
      <c r="F69" s="27">
        <v>5.9425999999999997</v>
      </c>
      <c r="G69" s="27">
        <v>3.57</v>
      </c>
      <c r="H69" s="27">
        <v>4.6566666666666698</v>
      </c>
      <c r="I69" s="27">
        <v>8.5066666666666695</v>
      </c>
      <c r="J69" s="27">
        <f>VLOOKUP(B69,'Year Average'!B:I,8,0)</f>
        <v>6.3181944444444396</v>
      </c>
    </row>
    <row r="70" spans="1:10" x14ac:dyDescent="0.2">
      <c r="A70" s="29">
        <v>42825</v>
      </c>
      <c r="B70" s="28">
        <v>2017</v>
      </c>
      <c r="C70" s="26">
        <v>1</v>
      </c>
      <c r="D70" s="27">
        <v>6.25</v>
      </c>
      <c r="E70" s="27">
        <v>5.8319666666666699</v>
      </c>
      <c r="F70" s="27">
        <v>5.9680666666666697</v>
      </c>
      <c r="G70" s="27">
        <f>VLOOKUP(B70,'Year Average'!B:I,5,0)</f>
        <v>3.5598000000000001</v>
      </c>
      <c r="H70" s="27">
        <v>4.5566666666666702</v>
      </c>
      <c r="I70" s="27">
        <v>8.36</v>
      </c>
      <c r="J70" s="27">
        <v>6.3707333333333303</v>
      </c>
    </row>
    <row r="71" spans="1:10" x14ac:dyDescent="0.2">
      <c r="A71" s="29">
        <v>42916</v>
      </c>
      <c r="B71" s="28">
        <v>2017</v>
      </c>
      <c r="C71" s="26">
        <v>2</v>
      </c>
      <c r="D71" s="27">
        <v>6.25</v>
      </c>
      <c r="E71" s="27">
        <v>5.8146000000000004</v>
      </c>
      <c r="F71" s="27">
        <v>6.01</v>
      </c>
      <c r="G71" s="27">
        <v>3.5400999999999998</v>
      </c>
      <c r="H71" s="27">
        <v>4.4733333333333301</v>
      </c>
      <c r="I71" s="27">
        <v>8.2166666666666703</v>
      </c>
      <c r="J71" s="27">
        <v>6.4017499999999998</v>
      </c>
    </row>
    <row r="72" spans="1:10" x14ac:dyDescent="0.2">
      <c r="A72" s="29">
        <v>43008</v>
      </c>
      <c r="B72" s="28">
        <v>2017</v>
      </c>
      <c r="C72" s="26">
        <v>3</v>
      </c>
      <c r="D72" s="27">
        <v>6.25</v>
      </c>
      <c r="E72" s="27">
        <v>5.7888333333333302</v>
      </c>
      <c r="F72" s="27">
        <v>6.0109000000000004</v>
      </c>
      <c r="G72" s="27">
        <f>VLOOKUP(B72,'Year Average'!B:I,5,0)</f>
        <v>3.5598000000000001</v>
      </c>
      <c r="H72" s="27">
        <v>4.4366666666666701</v>
      </c>
      <c r="I72" s="27">
        <v>8.1933333333333298</v>
      </c>
      <c r="J72" s="27">
        <v>6.4028999999999998</v>
      </c>
    </row>
    <row r="73" spans="1:10" x14ac:dyDescent="0.2">
      <c r="A73" s="29">
        <v>43100</v>
      </c>
      <c r="B73" s="28">
        <v>2017</v>
      </c>
      <c r="C73" s="26">
        <v>4</v>
      </c>
      <c r="D73" s="27">
        <v>6.25</v>
      </c>
      <c r="E73" s="27">
        <v>5.8449999999999998</v>
      </c>
      <c r="F73" s="27">
        <v>6.0109000000000004</v>
      </c>
      <c r="G73" s="27">
        <v>3.5794999999999999</v>
      </c>
      <c r="H73" s="27">
        <v>4.4433333333333298</v>
      </c>
      <c r="I73" s="27">
        <v>8.07</v>
      </c>
      <c r="J73" s="27">
        <f>VLOOKUP(B73,'Year Average'!B:I,8,0)</f>
        <v>6.3917944444444403</v>
      </c>
    </row>
    <row r="74" spans="1:10" x14ac:dyDescent="0.2">
      <c r="A74" s="29">
        <v>43190</v>
      </c>
      <c r="B74" s="28">
        <v>2018</v>
      </c>
      <c r="C74" s="26">
        <v>1</v>
      </c>
      <c r="D74" s="27">
        <v>6.5</v>
      </c>
      <c r="E74" s="27">
        <v>5.9229333333333303</v>
      </c>
      <c r="F74" s="27">
        <f>VLOOKUP(B74,'Year Average'!B:I,4,0)</f>
        <v>9.6453722222222353</v>
      </c>
      <c r="G74" s="27">
        <f>VLOOKUP(B74,'Year Average'!B:I,5,0)</f>
        <v>5.5729499999999996</v>
      </c>
      <c r="H74" s="27">
        <v>4.51</v>
      </c>
      <c r="I74" s="27">
        <v>7.9566666666666697</v>
      </c>
      <c r="J74" s="27">
        <f>VLOOKUP(B74,'Year Average'!B:I,8,0)</f>
        <v>9.7340999999999998</v>
      </c>
    </row>
    <row r="75" spans="1:10" x14ac:dyDescent="0.2">
      <c r="A75" s="29">
        <v>43281</v>
      </c>
      <c r="B75" s="28">
        <v>2018</v>
      </c>
      <c r="C75" s="26">
        <v>2</v>
      </c>
      <c r="D75" s="27">
        <v>7</v>
      </c>
      <c r="E75" s="27">
        <v>6.3180333333333296</v>
      </c>
      <c r="F75" s="27">
        <f>VLOOKUP(B75,'Year Average'!B:I,4,0)</f>
        <v>9.6453722222222353</v>
      </c>
      <c r="G75" s="27">
        <v>4.1428000000000003</v>
      </c>
      <c r="H75" s="27">
        <v>4.6399999999999997</v>
      </c>
      <c r="I75" s="27">
        <v>8.0866666666666696</v>
      </c>
      <c r="J75" s="27">
        <v>7.2766999999999999</v>
      </c>
    </row>
    <row r="76" spans="1:10" x14ac:dyDescent="0.2">
      <c r="A76" s="29">
        <v>43373</v>
      </c>
      <c r="B76" s="28">
        <v>2018</v>
      </c>
      <c r="C76" s="26">
        <v>3</v>
      </c>
      <c r="D76" s="27">
        <v>9</v>
      </c>
      <c r="E76" s="27">
        <v>7.4002999999999997</v>
      </c>
      <c r="F76" s="27">
        <f>VLOOKUP(B76,'Year Average'!B:I,4,0)</f>
        <v>9.6453722222222353</v>
      </c>
      <c r="G76" s="27">
        <f>VLOOKUP(B76,'Year Average'!B:I,5,0)</f>
        <v>5.5729499999999996</v>
      </c>
      <c r="H76" s="27">
        <v>5.2933333333333303</v>
      </c>
      <c r="I76" s="27">
        <v>8.5433333333333294</v>
      </c>
      <c r="J76" s="27">
        <f>VLOOKUP(B76,'Year Average'!B:I,8,0)</f>
        <v>9.7340999999999998</v>
      </c>
    </row>
    <row r="77" spans="1:10" x14ac:dyDescent="0.2">
      <c r="A77" s="29">
        <v>43465</v>
      </c>
      <c r="B77" s="28">
        <v>2018</v>
      </c>
      <c r="C77" s="26">
        <v>4</v>
      </c>
      <c r="D77" s="27">
        <v>10.5</v>
      </c>
      <c r="E77" s="27">
        <v>9.0297000000000001</v>
      </c>
      <c r="F77" s="27">
        <f>VLOOKUP(B77,'Year Average'!B:I,4,0)</f>
        <v>9.6453722222222353</v>
      </c>
      <c r="G77" s="27">
        <v>7.0030999999999999</v>
      </c>
      <c r="H77" s="27">
        <v>6.4566666666666697</v>
      </c>
      <c r="I77" s="27">
        <v>9.5366666666666706</v>
      </c>
      <c r="J77" s="27">
        <v>12.1915</v>
      </c>
    </row>
    <row r="78" spans="1:10" x14ac:dyDescent="0.2">
      <c r="A78" s="29">
        <v>43555</v>
      </c>
      <c r="B78" s="28">
        <v>2019</v>
      </c>
      <c r="C78" s="26">
        <v>1</v>
      </c>
      <c r="D78" s="27">
        <v>11.25</v>
      </c>
      <c r="E78" s="27">
        <v>9.9438666666666702</v>
      </c>
      <c r="F78" s="27">
        <f>VLOOKUP(B78,'Year Average'!B:I,4,0)</f>
        <v>13.2907777777778</v>
      </c>
      <c r="G78" s="27">
        <f>VLOOKUP(B78,'Year Average'!B:I,5,0)</f>
        <v>9.2975995456109093</v>
      </c>
      <c r="H78" s="27">
        <v>7.7166666666666703</v>
      </c>
      <c r="I78" s="27">
        <v>10.86</v>
      </c>
      <c r="J78" s="27">
        <v>12.1397333333333</v>
      </c>
    </row>
    <row r="79" spans="1:10" x14ac:dyDescent="0.2">
      <c r="A79" s="29">
        <v>43646</v>
      </c>
      <c r="B79" s="28">
        <v>2019</v>
      </c>
      <c r="C79" s="26">
        <v>2</v>
      </c>
      <c r="D79" s="27">
        <v>12.75</v>
      </c>
      <c r="E79" s="27">
        <v>10.907766666666699</v>
      </c>
      <c r="F79" s="27">
        <v>12.6958</v>
      </c>
      <c r="G79" s="27">
        <v>8.5872753107053192</v>
      </c>
      <c r="H79" s="27">
        <v>8.5133333333333301</v>
      </c>
      <c r="I79" s="27">
        <v>11.68</v>
      </c>
      <c r="J79" s="27">
        <v>13.1435333333333</v>
      </c>
    </row>
    <row r="80" spans="1:10" x14ac:dyDescent="0.2">
      <c r="A80" s="29">
        <v>43738</v>
      </c>
      <c r="B80" s="28">
        <v>2019</v>
      </c>
      <c r="C80" s="26">
        <v>3</v>
      </c>
      <c r="D80" s="27">
        <v>13.75</v>
      </c>
      <c r="E80" s="27">
        <v>12.6238666666667</v>
      </c>
      <c r="F80" s="27">
        <v>13.906233333333301</v>
      </c>
      <c r="G80" s="27">
        <f>VLOOKUP(B80,'Year Average'!B:I,5,0)</f>
        <v>9.2975995456109093</v>
      </c>
      <c r="H80" s="27">
        <v>9.9318323445165699</v>
      </c>
      <c r="I80" s="27">
        <v>12.9760168966365</v>
      </c>
      <c r="J80" s="27">
        <v>13.6802666666667</v>
      </c>
    </row>
    <row r="81" spans="1:10" x14ac:dyDescent="0.2">
      <c r="A81" s="29">
        <v>43830</v>
      </c>
      <c r="B81" s="28">
        <v>2019</v>
      </c>
      <c r="C81" s="26">
        <v>4</v>
      </c>
      <c r="D81" s="27">
        <v>13.75</v>
      </c>
      <c r="E81" s="27">
        <v>12.6000333333333</v>
      </c>
      <c r="F81" s="27">
        <v>13.270300000000001</v>
      </c>
      <c r="G81" s="27">
        <v>10.007923780516499</v>
      </c>
      <c r="H81" s="27">
        <v>10.366128172405899</v>
      </c>
      <c r="I81" s="27">
        <v>13.4162023199756</v>
      </c>
      <c r="J81" s="27">
        <v>11.724133333333301</v>
      </c>
    </row>
    <row r="82" spans="1:10" x14ac:dyDescent="0.2">
      <c r="A82" s="29">
        <v>43921</v>
      </c>
      <c r="B82" s="28">
        <v>2020</v>
      </c>
      <c r="C82" s="26">
        <v>1</v>
      </c>
      <c r="D82" s="27">
        <v>12</v>
      </c>
      <c r="E82" s="27">
        <v>11.840066666666701</v>
      </c>
      <c r="F82" s="27">
        <v>12.588233333333299</v>
      </c>
      <c r="G82" s="27">
        <f>VLOOKUP(B82,'Year Average'!B:I,5,0)</f>
        <v>5.4391699834010998</v>
      </c>
      <c r="H82" s="27">
        <v>10.4746508301644</v>
      </c>
      <c r="I82" s="27">
        <v>13.201927547085401</v>
      </c>
      <c r="J82" s="27">
        <v>11.738633333333301</v>
      </c>
    </row>
    <row r="83" spans="1:10" x14ac:dyDescent="0.2">
      <c r="A83" s="29">
        <v>44012</v>
      </c>
      <c r="B83" s="28">
        <v>2020</v>
      </c>
      <c r="C83" s="26">
        <v>2</v>
      </c>
      <c r="D83" s="27">
        <v>8</v>
      </c>
      <c r="E83" s="27">
        <v>8.4609000000000005</v>
      </c>
      <c r="F83" s="27">
        <v>7.7026666666666701</v>
      </c>
      <c r="G83" s="27">
        <v>5.8598001588193602</v>
      </c>
      <c r="H83" s="27">
        <v>7.8361246626737699</v>
      </c>
      <c r="I83" s="27">
        <v>11.5323389278196</v>
      </c>
      <c r="J83" s="27">
        <v>7.9592333333333301</v>
      </c>
    </row>
    <row r="84" spans="1:10" x14ac:dyDescent="0.2">
      <c r="A84" s="29">
        <v>44104</v>
      </c>
      <c r="B84" s="28">
        <v>2020</v>
      </c>
      <c r="C84" s="26">
        <v>3</v>
      </c>
      <c r="D84" s="27">
        <v>8</v>
      </c>
      <c r="E84" s="27">
        <v>6.84113333333333</v>
      </c>
      <c r="F84" s="27">
        <v>7.1123666666666701</v>
      </c>
      <c r="G84" s="27">
        <f>VLOOKUP(B84,'Year Average'!B:I,5,0)</f>
        <v>5.4391699834010998</v>
      </c>
      <c r="H84" s="27">
        <v>5.8763470020553399</v>
      </c>
      <c r="I84" s="27">
        <v>9.42557978440502</v>
      </c>
      <c r="J84" s="27">
        <v>7.8756666666666701</v>
      </c>
    </row>
    <row r="85" spans="1:10" x14ac:dyDescent="0.2">
      <c r="A85" s="29">
        <v>44196</v>
      </c>
      <c r="B85" s="28">
        <v>2020</v>
      </c>
      <c r="C85" s="26">
        <v>4</v>
      </c>
      <c r="D85" s="27">
        <v>8</v>
      </c>
      <c r="E85" s="27">
        <v>7.1692</v>
      </c>
      <c r="F85" s="27">
        <v>7.1956666666666704</v>
      </c>
      <c r="G85" s="27">
        <v>5.0185398079828296</v>
      </c>
      <c r="H85" s="27">
        <v>5.7110152478620897</v>
      </c>
      <c r="I85" s="27">
        <v>8.8711514478894902</v>
      </c>
      <c r="J85" s="27">
        <v>8.24</v>
      </c>
    </row>
    <row r="86" spans="1:10" x14ac:dyDescent="0.2">
      <c r="A86" s="29">
        <v>44286</v>
      </c>
      <c r="B86" s="28">
        <v>2021</v>
      </c>
      <c r="C86" s="26">
        <v>1</v>
      </c>
      <c r="D86" s="27">
        <v>8</v>
      </c>
      <c r="E86" s="27">
        <v>7.2066666666666697</v>
      </c>
      <c r="F86" s="27">
        <v>7.5414000000000003</v>
      </c>
      <c r="G86" s="27">
        <f>VLOOKUP(B86,'Year Average'!B:I,5,0)</f>
        <v>4.9721113086284197</v>
      </c>
      <c r="H86" s="27">
        <v>5.5424648706228403</v>
      </c>
      <c r="I86" s="27">
        <v>8.6249936494252299</v>
      </c>
      <c r="J86" s="27">
        <v>8.8832000000000004</v>
      </c>
    </row>
    <row r="87" spans="1:10" x14ac:dyDescent="0.2">
      <c r="A87" s="29">
        <v>44377</v>
      </c>
      <c r="B87" s="28">
        <v>2021</v>
      </c>
      <c r="C87" s="26">
        <v>2</v>
      </c>
      <c r="D87" s="27">
        <v>8</v>
      </c>
      <c r="E87" s="27">
        <v>7.2833333333333297</v>
      </c>
      <c r="F87" s="27">
        <v>7.5918000000000001</v>
      </c>
      <c r="G87" s="27">
        <v>4.9721113086284197</v>
      </c>
      <c r="H87" s="27">
        <v>5.5412079689663596</v>
      </c>
      <c r="I87" s="27">
        <v>8.6788144942479395</v>
      </c>
      <c r="J87" s="27">
        <v>8.8180333333333305</v>
      </c>
    </row>
    <row r="88" spans="1:10" x14ac:dyDescent="0.2">
      <c r="A88" s="29">
        <v>44469</v>
      </c>
      <c r="B88" s="28">
        <v>2021</v>
      </c>
      <c r="C88" s="26">
        <v>3</v>
      </c>
      <c r="D88" s="27">
        <v>8.25</v>
      </c>
      <c r="E88" s="27">
        <v>7.32</v>
      </c>
      <c r="F88" s="27">
        <v>7.6249333333333302</v>
      </c>
      <c r="G88" s="27">
        <f>VLOOKUP(B88,'Year Average'!B:I,5,0)</f>
        <v>4.9721113086284197</v>
      </c>
      <c r="H88" s="27">
        <v>5.5963391446258504</v>
      </c>
      <c r="I88" s="27">
        <v>8.4890617733218505</v>
      </c>
      <c r="J88" s="27">
        <v>8.7957333333333292</v>
      </c>
    </row>
    <row r="89" spans="1:10" x14ac:dyDescent="0.2">
      <c r="A89" s="29">
        <v>44561</v>
      </c>
      <c r="B89" s="28">
        <v>2021</v>
      </c>
      <c r="C89" s="26">
        <v>4</v>
      </c>
      <c r="D89" s="27">
        <v>10.75</v>
      </c>
      <c r="E89" s="27">
        <f>'Year Average'!D23</f>
        <v>7.27</v>
      </c>
      <c r="F89" s="27">
        <f>'Year Average'!E23</f>
        <v>7.5860444444444397</v>
      </c>
      <c r="G89" s="27">
        <f>VLOOKUP(B89,'Year Average'!B:I,5,0)</f>
        <v>4.9721113086284197</v>
      </c>
      <c r="H89" s="27">
        <v>6.3261155199142598</v>
      </c>
      <c r="I89" s="27">
        <v>8.8710269419059298</v>
      </c>
      <c r="J89" s="27">
        <f>VLOOKUP(B89,'Year Average'!B:I,8,0)</f>
        <v>8.8323222222222206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3C8D-0F0A-4D15-9238-AA8F1D25E63B}">
  <dimension ref="A1:AI113"/>
  <sheetViews>
    <sheetView showGridLines="0" tabSelected="1" workbookViewId="0">
      <pane ySplit="9" topLeftCell="A78" activePane="bottomLeft" state="frozen"/>
      <selection pane="bottomLeft" activeCell="E98" sqref="E98"/>
    </sheetView>
  </sheetViews>
  <sheetFormatPr defaultRowHeight="10.199999999999999" x14ac:dyDescent="0.2"/>
  <cols>
    <col min="1" max="1" width="4" style="26" bestFit="1" customWidth="1"/>
    <col min="2" max="2" width="6.21875" style="26" bestFit="1" customWidth="1"/>
    <col min="3" max="3" width="7.33203125" style="26" bestFit="1" customWidth="1"/>
    <col min="4" max="4" width="13" style="38" bestFit="1" customWidth="1"/>
    <col min="5" max="5" width="10.44140625" style="38" bestFit="1" customWidth="1"/>
    <col min="6" max="6" width="5.5546875" style="39" bestFit="1" customWidth="1"/>
    <col min="7" max="7" width="5.109375" style="39" bestFit="1" customWidth="1"/>
    <col min="8" max="8" width="5.5546875" style="39" bestFit="1" customWidth="1"/>
    <col min="9" max="9" width="8" style="38" bestFit="1" customWidth="1"/>
    <col min="10" max="10" width="5.5546875" style="39" customWidth="1"/>
    <col min="11" max="11" width="14.6640625" style="39" bestFit="1" customWidth="1"/>
    <col min="12" max="12" width="5.5546875" style="39" bestFit="1" customWidth="1"/>
    <col min="13" max="14" width="5.5546875" style="39" customWidth="1"/>
    <col min="15" max="16" width="8.88671875" style="39"/>
    <col min="17" max="17" width="11" style="39" bestFit="1" customWidth="1"/>
    <col min="18" max="18" width="5.109375" style="39" bestFit="1" customWidth="1"/>
    <col min="19" max="19" width="7" style="39" bestFit="1" customWidth="1"/>
    <col min="20" max="20" width="15.44140625" style="39" bestFit="1" customWidth="1"/>
    <col min="21" max="21" width="8.88671875" style="26"/>
    <col min="22" max="22" width="11" style="26" bestFit="1" customWidth="1"/>
    <col min="23" max="23" width="5.88671875" style="26" bestFit="1" customWidth="1"/>
    <col min="24" max="24" width="7" style="26" bestFit="1" customWidth="1"/>
    <col min="25" max="25" width="15.44140625" style="26" bestFit="1" customWidth="1"/>
    <col min="26" max="26" width="8.88671875" style="26"/>
    <col min="27" max="27" width="15" style="26" bestFit="1" customWidth="1"/>
    <col min="28" max="28" width="5.88671875" style="26" bestFit="1" customWidth="1"/>
    <col min="29" max="29" width="7" style="26" bestFit="1" customWidth="1"/>
    <col min="30" max="30" width="15.44140625" style="26" bestFit="1" customWidth="1"/>
    <col min="31" max="31" width="8.88671875" style="26"/>
    <col min="32" max="32" width="14.6640625" style="26" bestFit="1" customWidth="1"/>
    <col min="33" max="33" width="5.109375" style="26" bestFit="1" customWidth="1"/>
    <col min="34" max="34" width="7" style="26" bestFit="1" customWidth="1"/>
    <col min="35" max="35" width="15.44140625" style="26" bestFit="1" customWidth="1"/>
    <col min="36" max="16384" width="8.88671875" style="26"/>
  </cols>
  <sheetData>
    <row r="1" spans="1:35" x14ac:dyDescent="0.2">
      <c r="Q1" s="42" t="s">
        <v>608</v>
      </c>
      <c r="R1" s="43"/>
      <c r="S1" s="43"/>
      <c r="T1" s="42" t="s">
        <v>609</v>
      </c>
      <c r="V1" s="50" t="s">
        <v>624</v>
      </c>
      <c r="W1" s="51"/>
      <c r="X1" s="51"/>
      <c r="Y1" s="50" t="s">
        <v>609</v>
      </c>
      <c r="AA1" s="60" t="s">
        <v>625</v>
      </c>
      <c r="AB1" s="61"/>
      <c r="AC1" s="61"/>
      <c r="AD1" s="60" t="s">
        <v>609</v>
      </c>
      <c r="AF1" s="68" t="s">
        <v>626</v>
      </c>
      <c r="AG1" s="69"/>
      <c r="AH1" s="69"/>
      <c r="AI1" s="68" t="s">
        <v>609</v>
      </c>
    </row>
    <row r="2" spans="1:35" x14ac:dyDescent="0.2">
      <c r="Q2" s="44" t="s">
        <v>609</v>
      </c>
      <c r="R2" s="45" t="s">
        <v>610</v>
      </c>
      <c r="S2" s="45" t="s">
        <v>614</v>
      </c>
      <c r="T2" s="44" t="s">
        <v>609</v>
      </c>
      <c r="V2" s="52" t="s">
        <v>609</v>
      </c>
      <c r="W2" s="53" t="s">
        <v>610</v>
      </c>
      <c r="X2" s="53" t="s">
        <v>614</v>
      </c>
      <c r="Y2" s="52" t="s">
        <v>609</v>
      </c>
      <c r="AA2" s="58" t="s">
        <v>609</v>
      </c>
      <c r="AB2" s="59" t="s">
        <v>610</v>
      </c>
      <c r="AC2" s="59" t="s">
        <v>614</v>
      </c>
      <c r="AD2" s="58" t="s">
        <v>609</v>
      </c>
      <c r="AF2" s="74" t="s">
        <v>609</v>
      </c>
      <c r="AG2" s="75" t="s">
        <v>610</v>
      </c>
      <c r="AH2" s="75" t="s">
        <v>614</v>
      </c>
      <c r="AI2" s="74" t="s">
        <v>609</v>
      </c>
    </row>
    <row r="3" spans="1:35" x14ac:dyDescent="0.2">
      <c r="C3" s="31"/>
      <c r="G3" s="54" t="s">
        <v>619</v>
      </c>
      <c r="H3" s="54">
        <f>MIN(H10:H97)</f>
        <v>-4.4289566403348496E-2</v>
      </c>
      <c r="J3" s="54">
        <f>MIN(J10:J97)</f>
        <v>-5.1350670190219952E-2</v>
      </c>
      <c r="L3" s="54">
        <f>MIN(L10:L97)</f>
        <v>-4.8996968927929471E-2</v>
      </c>
      <c r="Q3" s="45" t="s">
        <v>610</v>
      </c>
      <c r="R3" s="46">
        <f t="array" ref="R3:S7">LINEST(E10:E97,C10:C97,TRUE,TRUE)</f>
        <v>-1.9265041923784637E-6</v>
      </c>
      <c r="S3" s="46">
        <v>0.17668731412626146</v>
      </c>
      <c r="T3" s="45" t="s">
        <v>614</v>
      </c>
      <c r="V3" s="53" t="s">
        <v>610</v>
      </c>
      <c r="W3" s="46">
        <f t="array" ref="W3:X7">LINEST(G10:G113,C10:C113,TRUE,TRUE)</f>
        <v>4.1548459223011481E-6</v>
      </c>
      <c r="X3" s="46">
        <v>-5.6630871129008595E-2</v>
      </c>
      <c r="Y3" s="53" t="s">
        <v>614</v>
      </c>
      <c r="AA3" s="59" t="s">
        <v>610</v>
      </c>
      <c r="AB3" s="46">
        <f t="array" ref="AB3:AC7">LINEST(I10:I113,C10:C113,TRUE,TRUE)</f>
        <v>-4.2033169303128002E-6</v>
      </c>
      <c r="AC3" s="46">
        <v>0.26732465513503628</v>
      </c>
      <c r="AD3" s="59" t="s">
        <v>614</v>
      </c>
      <c r="AF3" s="75" t="s">
        <v>610</v>
      </c>
      <c r="AG3" s="46">
        <f t="array" ref="AG3:AH7">LINEST(K10:K113,C10:C113,TRUE,TRUE)</f>
        <v>1.4401568161799967E-6</v>
      </c>
      <c r="AH3" s="46">
        <v>4.8924357031755711E-2</v>
      </c>
      <c r="AI3" s="75" t="s">
        <v>614</v>
      </c>
    </row>
    <row r="4" spans="1:35" x14ac:dyDescent="0.2">
      <c r="C4" s="31"/>
      <c r="G4" s="55" t="s">
        <v>620</v>
      </c>
      <c r="H4" s="55">
        <f>MAX(H10:H97)</f>
        <v>1.7176687314126263E-2</v>
      </c>
      <c r="J4" s="55">
        <f>MAX(J10:J97)</f>
        <v>2.6331731838744626E-2</v>
      </c>
      <c r="L4" s="55">
        <f>MAX(L10:L97)</f>
        <v>1.4419145144816653E-2</v>
      </c>
      <c r="Q4" s="44" t="s">
        <v>601</v>
      </c>
      <c r="R4" s="46">
        <v>1.1322620117309844E-6</v>
      </c>
      <c r="S4" s="46">
        <v>4.6031258237158798E-2</v>
      </c>
      <c r="T4" s="44" t="s">
        <v>601</v>
      </c>
      <c r="V4" s="52" t="s">
        <v>601</v>
      </c>
      <c r="W4" s="46">
        <v>1.2201464824674172E-6</v>
      </c>
      <c r="X4" s="46">
        <v>5.0525478710530508E-2</v>
      </c>
      <c r="Y4" s="52" t="s">
        <v>601</v>
      </c>
      <c r="AA4" s="58" t="s">
        <v>601</v>
      </c>
      <c r="AB4" s="46">
        <v>9.6366617585218544E-7</v>
      </c>
      <c r="AC4" s="46">
        <v>3.990479467155137E-2</v>
      </c>
      <c r="AD4" s="58" t="s">
        <v>601</v>
      </c>
      <c r="AF4" s="74" t="s">
        <v>601</v>
      </c>
      <c r="AG4" s="46">
        <v>9.650223425680705E-7</v>
      </c>
      <c r="AH4" s="46">
        <v>3.9960952660379745E-2</v>
      </c>
      <c r="AI4" s="74" t="s">
        <v>601</v>
      </c>
    </row>
    <row r="5" spans="1:35" x14ac:dyDescent="0.2">
      <c r="C5" s="31"/>
      <c r="D5" s="41" t="s">
        <v>605</v>
      </c>
      <c r="E5" s="37">
        <v>7.3815944005580798E-3</v>
      </c>
      <c r="G5" s="56" t="s">
        <v>621</v>
      </c>
      <c r="H5" s="56">
        <f>AVERAGE(H10:H97)</f>
        <v>-7.1870251966991159E-3</v>
      </c>
      <c r="J5" s="56">
        <f>AVERAGE(J10:J97)</f>
        <v>-1.1914021685136375E-3</v>
      </c>
      <c r="L5" s="56">
        <f>AVERAGE(L10:L97)</f>
        <v>-5.7831557655403732E-3</v>
      </c>
      <c r="Q5" s="44" t="s">
        <v>611</v>
      </c>
      <c r="R5" s="46">
        <v>3.2566327915657105E-2</v>
      </c>
      <c r="S5" s="46">
        <v>2.4636797501658796E-2</v>
      </c>
      <c r="T5" s="44" t="s">
        <v>615</v>
      </c>
      <c r="V5" s="52" t="s">
        <v>611</v>
      </c>
      <c r="W5" s="46">
        <v>0.1020763516918559</v>
      </c>
      <c r="X5" s="46">
        <v>3.4110081786297208E-2</v>
      </c>
      <c r="Y5" s="52" t="s">
        <v>615</v>
      </c>
      <c r="AA5" s="58" t="s">
        <v>611</v>
      </c>
      <c r="AB5" s="46">
        <v>0.15720087129611404</v>
      </c>
      <c r="AC5" s="46">
        <v>2.6939988391011967E-2</v>
      </c>
      <c r="AD5" s="58" t="s">
        <v>615</v>
      </c>
      <c r="AF5" s="74" t="s">
        <v>611</v>
      </c>
      <c r="AG5" s="46">
        <v>2.1368009505343132E-2</v>
      </c>
      <c r="AH5" s="46">
        <v>2.6977901017290369E-2</v>
      </c>
      <c r="AI5" s="74" t="s">
        <v>615</v>
      </c>
    </row>
    <row r="6" spans="1:35" x14ac:dyDescent="0.2">
      <c r="C6" s="31"/>
      <c r="D6" s="41" t="s">
        <v>606</v>
      </c>
      <c r="E6" s="37">
        <v>0.17668731412626146</v>
      </c>
      <c r="Q6" s="44" t="s">
        <v>602</v>
      </c>
      <c r="R6" s="46">
        <v>2.89498317203739</v>
      </c>
      <c r="S6" s="46">
        <v>86</v>
      </c>
      <c r="T6" s="45" t="s">
        <v>616</v>
      </c>
      <c r="V6" s="52" t="s">
        <v>602</v>
      </c>
      <c r="W6" s="46">
        <v>11.595404455809861</v>
      </c>
      <c r="X6" s="46">
        <v>102</v>
      </c>
      <c r="Y6" s="53" t="s">
        <v>616</v>
      </c>
      <c r="AA6" s="58" t="s">
        <v>602</v>
      </c>
      <c r="AB6" s="46">
        <v>19.025279365039882</v>
      </c>
      <c r="AC6" s="46">
        <v>102</v>
      </c>
      <c r="AD6" s="59" t="s">
        <v>616</v>
      </c>
      <c r="AF6" s="74" t="s">
        <v>602</v>
      </c>
      <c r="AG6" s="46">
        <v>2.2271262238661711</v>
      </c>
      <c r="AH6" s="46">
        <v>102</v>
      </c>
      <c r="AI6" s="75" t="s">
        <v>616</v>
      </c>
    </row>
    <row r="7" spans="1:35" x14ac:dyDescent="0.2">
      <c r="C7" s="35"/>
      <c r="J7" s="66"/>
      <c r="K7" s="66"/>
      <c r="L7" s="66"/>
      <c r="Q7" s="45" t="s">
        <v>617</v>
      </c>
      <c r="R7" s="46">
        <v>1.7571731212451536E-3</v>
      </c>
      <c r="S7" s="46">
        <v>5.2199574037845725E-2</v>
      </c>
      <c r="T7" s="45" t="s">
        <v>618</v>
      </c>
      <c r="V7" s="53" t="s">
        <v>617</v>
      </c>
      <c r="W7" s="46">
        <v>1.349122617682634E-2</v>
      </c>
      <c r="X7" s="46">
        <v>0.1186767633057242</v>
      </c>
      <c r="Y7" s="53" t="s">
        <v>618</v>
      </c>
      <c r="AA7" s="59" t="s">
        <v>617</v>
      </c>
      <c r="AB7" s="46">
        <v>1.3807843342814347E-2</v>
      </c>
      <c r="AC7" s="46">
        <v>7.4027823399801684E-2</v>
      </c>
      <c r="AD7" s="59" t="s">
        <v>618</v>
      </c>
      <c r="AF7" s="75" t="s">
        <v>617</v>
      </c>
      <c r="AG7" s="46">
        <v>1.6209183747576961E-3</v>
      </c>
      <c r="AH7" s="46">
        <v>7.4236328616469102E-2</v>
      </c>
      <c r="AI7" s="75" t="s">
        <v>618</v>
      </c>
    </row>
    <row r="8" spans="1:35" x14ac:dyDescent="0.2">
      <c r="A8" s="36"/>
      <c r="B8" s="36"/>
      <c r="C8" s="36"/>
      <c r="D8" s="47"/>
      <c r="E8" s="47"/>
      <c r="F8" s="47"/>
      <c r="G8" s="47"/>
      <c r="H8" s="47"/>
      <c r="I8" s="47"/>
      <c r="J8" s="47"/>
      <c r="K8" s="47"/>
      <c r="L8" s="47"/>
      <c r="Q8" s="76" t="s">
        <v>612</v>
      </c>
      <c r="R8" s="77">
        <f>ABS(R3/R4)</f>
        <v>1.7014650075853506</v>
      </c>
      <c r="S8" s="78"/>
      <c r="T8" s="79" t="s">
        <v>609</v>
      </c>
      <c r="V8" s="80" t="s">
        <v>612</v>
      </c>
      <c r="W8" s="81">
        <f>ABS(W3/W4)</f>
        <v>3.4052025572364828</v>
      </c>
      <c r="X8" s="82"/>
      <c r="Y8" s="83" t="s">
        <v>609</v>
      </c>
      <c r="AA8" s="62" t="s">
        <v>612</v>
      </c>
      <c r="AB8" s="63">
        <f>ABS(AB3/AB4)</f>
        <v>4.3617977217014383</v>
      </c>
      <c r="AC8" s="64"/>
      <c r="AD8" s="65" t="s">
        <v>609</v>
      </c>
      <c r="AF8" s="70" t="s">
        <v>612</v>
      </c>
      <c r="AG8" s="71">
        <f>ABS(AG3/AG4)</f>
        <v>1.4923559306901863</v>
      </c>
      <c r="AH8" s="72"/>
      <c r="AI8" s="73" t="s">
        <v>609</v>
      </c>
    </row>
    <row r="9" spans="1:35" x14ac:dyDescent="0.2">
      <c r="A9" s="32" t="s">
        <v>596</v>
      </c>
      <c r="B9" s="32" t="s">
        <v>597</v>
      </c>
      <c r="C9" s="33" t="s">
        <v>598</v>
      </c>
      <c r="D9" s="48" t="s">
        <v>600</v>
      </c>
      <c r="E9" s="48" t="s">
        <v>64</v>
      </c>
      <c r="F9" s="49" t="s">
        <v>603</v>
      </c>
      <c r="G9" s="49" t="s">
        <v>604</v>
      </c>
      <c r="H9" s="49" t="s">
        <v>607</v>
      </c>
      <c r="I9" s="49" t="s">
        <v>622</v>
      </c>
      <c r="J9" s="49" t="s">
        <v>623</v>
      </c>
      <c r="K9" s="49" t="s">
        <v>626</v>
      </c>
      <c r="L9" s="49" t="s">
        <v>623</v>
      </c>
      <c r="Q9" s="76" t="s">
        <v>613</v>
      </c>
      <c r="R9" s="77">
        <f>TDIST(R8,S6,2)</f>
        <v>9.2468638389735625E-2</v>
      </c>
      <c r="S9" s="78"/>
      <c r="T9" s="79" t="s">
        <v>609</v>
      </c>
      <c r="V9" s="80" t="s">
        <v>613</v>
      </c>
      <c r="W9" s="81">
        <f>TDIST(W8,X6,2)</f>
        <v>9.4663185851702393E-4</v>
      </c>
      <c r="X9" s="82"/>
      <c r="Y9" s="83" t="s">
        <v>609</v>
      </c>
      <c r="AA9" s="62" t="s">
        <v>613</v>
      </c>
      <c r="AB9" s="63">
        <f>TDIST(AB8,AC6,2)</f>
        <v>3.0916387711131666E-5</v>
      </c>
      <c r="AC9" s="64"/>
      <c r="AD9" s="65" t="s">
        <v>609</v>
      </c>
      <c r="AF9" s="70" t="s">
        <v>613</v>
      </c>
      <c r="AG9" s="71">
        <f>TDIST(AG8,AH6,2)</f>
        <v>0.13869247357767756</v>
      </c>
      <c r="AH9" s="72"/>
      <c r="AI9" s="73" t="s">
        <v>609</v>
      </c>
    </row>
    <row r="10" spans="1:35" x14ac:dyDescent="0.2">
      <c r="A10" s="28">
        <v>2000</v>
      </c>
      <c r="B10" s="26">
        <v>1</v>
      </c>
      <c r="C10" s="34">
        <v>36616</v>
      </c>
      <c r="D10" s="38">
        <v>11</v>
      </c>
      <c r="E10" s="38">
        <f>D10/100</f>
        <v>0.11</v>
      </c>
      <c r="F10" s="39">
        <v>0</v>
      </c>
      <c r="G10" s="40">
        <f>E10</f>
        <v>0.11</v>
      </c>
      <c r="H10" s="39">
        <f>E10-G10</f>
        <v>0</v>
      </c>
      <c r="I10" s="40">
        <f>G10</f>
        <v>0.11</v>
      </c>
      <c r="J10" s="39">
        <f>E10-I10</f>
        <v>0</v>
      </c>
      <c r="K10" s="40">
        <f>+AVERAGE(MAX(G10,I10),G10,I10)</f>
        <v>0.11</v>
      </c>
      <c r="L10" s="39">
        <f>+E10-K10</f>
        <v>0</v>
      </c>
    </row>
    <row r="11" spans="1:35" x14ac:dyDescent="0.2">
      <c r="A11" s="28">
        <v>2000</v>
      </c>
      <c r="B11" s="26">
        <f t="shared" ref="B11:B42" si="0">+B10+1</f>
        <v>2</v>
      </c>
      <c r="C11" s="34">
        <v>36707</v>
      </c>
      <c r="D11" s="38">
        <v>11</v>
      </c>
      <c r="E11" s="38">
        <f t="shared" ref="E11:E74" si="1">D11/100</f>
        <v>0.11</v>
      </c>
      <c r="F11" s="39">
        <f>E11-E10</f>
        <v>0</v>
      </c>
      <c r="G11" s="40">
        <f>E11</f>
        <v>0.11</v>
      </c>
      <c r="H11" s="39">
        <f t="shared" ref="H11:H74" si="2">E11-G11</f>
        <v>0</v>
      </c>
      <c r="I11" s="40">
        <f>G11</f>
        <v>0.11</v>
      </c>
      <c r="J11" s="39">
        <f t="shared" ref="J11:J74" si="3">E11-I11</f>
        <v>0</v>
      </c>
      <c r="K11" s="40">
        <f t="shared" ref="K11:K74" si="4">+AVERAGE(MAX(G11,I11),G11,I11)</f>
        <v>0.11</v>
      </c>
      <c r="L11" s="39">
        <f t="shared" ref="L11:L74" si="5">+E11-K11</f>
        <v>0</v>
      </c>
    </row>
    <row r="12" spans="1:35" x14ac:dyDescent="0.2">
      <c r="A12" s="28">
        <v>2000</v>
      </c>
      <c r="B12" s="26">
        <f t="shared" si="0"/>
        <v>3</v>
      </c>
      <c r="C12" s="34">
        <v>36799</v>
      </c>
      <c r="D12" s="38">
        <v>12</v>
      </c>
      <c r="E12" s="38">
        <f t="shared" si="1"/>
        <v>0.12</v>
      </c>
      <c r="F12" s="39">
        <f t="shared" ref="F12:F75" si="6">E12-E11</f>
        <v>9.999999999999995E-3</v>
      </c>
      <c r="G12" s="41">
        <f>$E$5+E11+$E$6*(E11-E10)</f>
        <v>0.11738159440055808</v>
      </c>
      <c r="H12" s="39">
        <f t="shared" si="2"/>
        <v>2.618405599441917E-3</v>
      </c>
      <c r="I12" s="57">
        <f>_xlfn.FORECAST.ETS(C12,$E$10:E11,$C$10:C11,26,1,4)</f>
        <v>0.11</v>
      </c>
      <c r="J12" s="39">
        <f t="shared" si="3"/>
        <v>9.999999999999995E-3</v>
      </c>
      <c r="K12" s="67">
        <f t="shared" si="4"/>
        <v>0.1149210629337054</v>
      </c>
      <c r="L12" s="39">
        <f t="shared" si="5"/>
        <v>5.0789370662946004E-3</v>
      </c>
    </row>
    <row r="13" spans="1:35" x14ac:dyDescent="0.2">
      <c r="A13" s="28">
        <v>2000</v>
      </c>
      <c r="B13" s="26">
        <f t="shared" si="0"/>
        <v>4</v>
      </c>
      <c r="C13" s="34">
        <v>36891</v>
      </c>
      <c r="D13" s="38">
        <v>13</v>
      </c>
      <c r="E13" s="38">
        <f t="shared" si="1"/>
        <v>0.13</v>
      </c>
      <c r="F13" s="39">
        <f>E13-E12</f>
        <v>1.0000000000000009E-2</v>
      </c>
      <c r="G13" s="41">
        <f>$E$5+E12+$E$6*(E12-E11)</f>
        <v>0.12914846754182069</v>
      </c>
      <c r="H13" s="39">
        <f t="shared" si="2"/>
        <v>8.51532458179316E-4</v>
      </c>
      <c r="I13" s="57">
        <f>_xlfn.FORECAST.ETS(C13,$E$10:E12,$C$10:C12,26,1,4)</f>
        <v>0.12375915505555544</v>
      </c>
      <c r="J13" s="39">
        <f t="shared" si="3"/>
        <v>6.2408449444445596E-3</v>
      </c>
      <c r="K13" s="67">
        <f t="shared" si="4"/>
        <v>0.12735203004639895</v>
      </c>
      <c r="L13" s="39">
        <f t="shared" si="5"/>
        <v>2.6479699536010592E-3</v>
      </c>
    </row>
    <row r="14" spans="1:35" x14ac:dyDescent="0.2">
      <c r="A14" s="28">
        <v>2001</v>
      </c>
      <c r="B14" s="26">
        <f t="shared" si="0"/>
        <v>5</v>
      </c>
      <c r="C14" s="34">
        <v>36981</v>
      </c>
      <c r="D14" s="38">
        <v>13</v>
      </c>
      <c r="E14" s="38">
        <f t="shared" si="1"/>
        <v>0.13</v>
      </c>
      <c r="F14" s="39">
        <f t="shared" si="6"/>
        <v>0</v>
      </c>
      <c r="G14" s="41">
        <f t="shared" ref="G14:G77" si="7">$E$5+E13+$E$6*(E13-E12)</f>
        <v>0.1391484675418207</v>
      </c>
      <c r="H14" s="39">
        <f t="shared" si="2"/>
        <v>-9.1484675418206929E-3</v>
      </c>
      <c r="I14" s="57">
        <f>_xlfn.FORECAST.ETS(C14,$E$10:E13,$C$10:C13,26,1,4)</f>
        <v>0.1363863667785716</v>
      </c>
      <c r="J14" s="39">
        <f t="shared" si="3"/>
        <v>-6.3863667785716005E-3</v>
      </c>
      <c r="K14" s="67">
        <f t="shared" si="4"/>
        <v>0.13822776728740435</v>
      </c>
      <c r="L14" s="39">
        <f t="shared" si="5"/>
        <v>-8.2277672874043473E-3</v>
      </c>
    </row>
    <row r="15" spans="1:35" x14ac:dyDescent="0.2">
      <c r="A15" s="28">
        <v>2001</v>
      </c>
      <c r="B15" s="26">
        <f t="shared" si="0"/>
        <v>6</v>
      </c>
      <c r="C15" s="34">
        <v>37072</v>
      </c>
      <c r="D15" s="38">
        <v>14</v>
      </c>
      <c r="E15" s="38">
        <f t="shared" si="1"/>
        <v>0.14000000000000001</v>
      </c>
      <c r="F15" s="39">
        <f t="shared" si="6"/>
        <v>1.0000000000000009E-2</v>
      </c>
      <c r="G15" s="41">
        <f t="shared" si="7"/>
        <v>0.13738159440055808</v>
      </c>
      <c r="H15" s="39">
        <f t="shared" si="2"/>
        <v>2.6184055994419309E-3</v>
      </c>
      <c r="I15" s="57">
        <f>_xlfn.FORECAST.ETS(C15,$E$10:E14,$C$10:C14,26,1,4)</f>
        <v>0.13720665963379183</v>
      </c>
      <c r="J15" s="39">
        <f t="shared" si="3"/>
        <v>2.7933403662081802E-3</v>
      </c>
      <c r="K15" s="67">
        <f t="shared" si="4"/>
        <v>0.137323282811636</v>
      </c>
      <c r="L15" s="39">
        <f t="shared" si="5"/>
        <v>2.676717188364014E-3</v>
      </c>
    </row>
    <row r="16" spans="1:35" x14ac:dyDescent="0.2">
      <c r="A16" s="28">
        <v>2001</v>
      </c>
      <c r="B16" s="26">
        <f t="shared" si="0"/>
        <v>7</v>
      </c>
      <c r="C16" s="34">
        <v>37164</v>
      </c>
      <c r="D16" s="38">
        <v>12</v>
      </c>
      <c r="E16" s="38">
        <f t="shared" si="1"/>
        <v>0.12</v>
      </c>
      <c r="F16" s="39">
        <f t="shared" si="6"/>
        <v>-2.0000000000000018E-2</v>
      </c>
      <c r="G16" s="41">
        <f t="shared" si="7"/>
        <v>0.14914846754182071</v>
      </c>
      <c r="H16" s="39">
        <f t="shared" si="2"/>
        <v>-2.9148467541820711E-2</v>
      </c>
      <c r="I16" s="57">
        <f>_xlfn.FORECAST.ETS(C16,$E$10:E15,$C$10:C15,26,1,4)</f>
        <v>0.14659718995823487</v>
      </c>
      <c r="J16" s="39">
        <f t="shared" si="3"/>
        <v>-2.6597189958234874E-2</v>
      </c>
      <c r="K16" s="67">
        <f t="shared" si="4"/>
        <v>0.14829804168062544</v>
      </c>
      <c r="L16" s="39">
        <f t="shared" si="5"/>
        <v>-2.8298041680625441E-2</v>
      </c>
    </row>
    <row r="17" spans="1:12" x14ac:dyDescent="0.2">
      <c r="A17" s="28">
        <v>2001</v>
      </c>
      <c r="B17" s="26">
        <f t="shared" si="0"/>
        <v>8</v>
      </c>
      <c r="C17" s="34">
        <v>37256</v>
      </c>
      <c r="D17" s="38">
        <v>10</v>
      </c>
      <c r="E17" s="38">
        <f t="shared" si="1"/>
        <v>0.1</v>
      </c>
      <c r="F17" s="39">
        <f t="shared" si="6"/>
        <v>-1.999999999999999E-2</v>
      </c>
      <c r="G17" s="41">
        <f t="shared" si="7"/>
        <v>0.12384784811803284</v>
      </c>
      <c r="H17" s="39">
        <f t="shared" si="2"/>
        <v>-2.3847848118032838E-2</v>
      </c>
      <c r="I17" s="57">
        <f>_xlfn.FORECAST.ETS(C17,$E$10:E16,$C$10:C16,26,1,4)</f>
        <v>0.13512936740447662</v>
      </c>
      <c r="J17" s="39">
        <f t="shared" si="3"/>
        <v>-3.5129367404476614E-2</v>
      </c>
      <c r="K17" s="67">
        <f t="shared" si="4"/>
        <v>0.13136886097566203</v>
      </c>
      <c r="L17" s="39">
        <f t="shared" si="5"/>
        <v>-3.1368860975662022E-2</v>
      </c>
    </row>
    <row r="18" spans="1:12" x14ac:dyDescent="0.2">
      <c r="A18" s="28">
        <v>2002</v>
      </c>
      <c r="B18" s="26">
        <f t="shared" si="0"/>
        <v>9</v>
      </c>
      <c r="C18" s="34">
        <v>37346</v>
      </c>
      <c r="D18" s="38">
        <v>9</v>
      </c>
      <c r="E18" s="38">
        <f t="shared" si="1"/>
        <v>0.09</v>
      </c>
      <c r="F18" s="39">
        <f t="shared" si="6"/>
        <v>-1.0000000000000009E-2</v>
      </c>
      <c r="G18" s="41">
        <f t="shared" si="7"/>
        <v>0.10384784811803285</v>
      </c>
      <c r="H18" s="39">
        <f t="shared" si="2"/>
        <v>-1.3847848118032857E-2</v>
      </c>
      <c r="I18" s="57">
        <f>_xlfn.FORECAST.ETS(C18,$E$10:E17,$C$10:C17,26,1,4)</f>
        <v>0.10047619047619047</v>
      </c>
      <c r="J18" s="39">
        <f t="shared" si="3"/>
        <v>-1.0476190476190472E-2</v>
      </c>
      <c r="K18" s="67">
        <f t="shared" si="4"/>
        <v>0.10272396223741871</v>
      </c>
      <c r="L18" s="39">
        <f t="shared" si="5"/>
        <v>-1.2723962237418715E-2</v>
      </c>
    </row>
    <row r="19" spans="1:12" x14ac:dyDescent="0.2">
      <c r="A19" s="28">
        <v>2002</v>
      </c>
      <c r="B19" s="26">
        <f t="shared" si="0"/>
        <v>10</v>
      </c>
      <c r="C19" s="34">
        <v>37437</v>
      </c>
      <c r="D19" s="38">
        <v>9</v>
      </c>
      <c r="E19" s="38">
        <f t="shared" si="1"/>
        <v>0.09</v>
      </c>
      <c r="F19" s="39">
        <f t="shared" si="6"/>
        <v>0</v>
      </c>
      <c r="G19" s="41">
        <f t="shared" si="7"/>
        <v>9.561472125929546E-2</v>
      </c>
      <c r="H19" s="39">
        <f t="shared" si="2"/>
        <v>-5.6147212592954632E-3</v>
      </c>
      <c r="I19" s="57">
        <f>_xlfn.FORECAST.ETS(C19,$E$10:E18,$C$10:C18,26,1,4)</f>
        <v>8.8351449275362301E-2</v>
      </c>
      <c r="J19" s="39">
        <f t="shared" si="3"/>
        <v>1.6485507246376957E-3</v>
      </c>
      <c r="K19" s="67">
        <f t="shared" si="4"/>
        <v>9.3193630597984412E-2</v>
      </c>
      <c r="L19" s="39">
        <f t="shared" si="5"/>
        <v>-3.1936305979844148E-3</v>
      </c>
    </row>
    <row r="20" spans="1:12" x14ac:dyDescent="0.2">
      <c r="A20" s="28">
        <v>2002</v>
      </c>
      <c r="B20" s="26">
        <f t="shared" si="0"/>
        <v>11</v>
      </c>
      <c r="C20" s="34">
        <v>37529</v>
      </c>
      <c r="D20" s="38">
        <v>9</v>
      </c>
      <c r="E20" s="38">
        <f t="shared" si="1"/>
        <v>0.09</v>
      </c>
      <c r="F20" s="39">
        <f t="shared" si="6"/>
        <v>0</v>
      </c>
      <c r="G20" s="41">
        <f t="shared" si="7"/>
        <v>9.7381594400558075E-2</v>
      </c>
      <c r="H20" s="39">
        <f t="shared" si="2"/>
        <v>-7.381594400558078E-3</v>
      </c>
      <c r="I20" s="57">
        <f>_xlfn.FORECAST.ETS(C20,$E$10:E19,$C$10:C19,26,1,4)</f>
        <v>8.7333333333333305E-2</v>
      </c>
      <c r="J20" s="39">
        <f t="shared" si="3"/>
        <v>2.6666666666666922E-3</v>
      </c>
      <c r="K20" s="67">
        <f t="shared" si="4"/>
        <v>9.4032174044816494E-2</v>
      </c>
      <c r="L20" s="39">
        <f t="shared" si="5"/>
        <v>-4.0321740448164972E-3</v>
      </c>
    </row>
    <row r="21" spans="1:12" x14ac:dyDescent="0.2">
      <c r="A21" s="28">
        <v>2002</v>
      </c>
      <c r="B21" s="26">
        <f t="shared" si="0"/>
        <v>12</v>
      </c>
      <c r="C21" s="34">
        <v>37621</v>
      </c>
      <c r="D21" s="38">
        <v>7.5</v>
      </c>
      <c r="E21" s="38">
        <f t="shared" si="1"/>
        <v>7.4999999999999997E-2</v>
      </c>
      <c r="F21" s="39">
        <f t="shared" si="6"/>
        <v>-1.4999999999999999E-2</v>
      </c>
      <c r="G21" s="41">
        <f t="shared" si="7"/>
        <v>9.7381594400558075E-2</v>
      </c>
      <c r="H21" s="39">
        <f t="shared" si="2"/>
        <v>-2.2381594400558077E-2</v>
      </c>
      <c r="I21" s="57">
        <f>_xlfn.FORECAST.ETS(C21,$E$10:E20,$C$10:C20,26,1,4)</f>
        <v>9.0562305170015081E-2</v>
      </c>
      <c r="J21" s="39">
        <f t="shared" si="3"/>
        <v>-1.5562305170015084E-2</v>
      </c>
      <c r="K21" s="67">
        <f t="shared" si="4"/>
        <v>9.5108497990377072E-2</v>
      </c>
      <c r="L21" s="39">
        <f t="shared" si="5"/>
        <v>-2.0108497990377075E-2</v>
      </c>
    </row>
    <row r="22" spans="1:12" x14ac:dyDescent="0.2">
      <c r="A22" s="28">
        <v>2003</v>
      </c>
      <c r="B22" s="26">
        <f t="shared" si="0"/>
        <v>13</v>
      </c>
      <c r="C22" s="34">
        <v>37711</v>
      </c>
      <c r="D22" s="38">
        <v>7.5</v>
      </c>
      <c r="E22" s="38">
        <f t="shared" si="1"/>
        <v>7.4999999999999997E-2</v>
      </c>
      <c r="F22" s="39">
        <f t="shared" si="6"/>
        <v>0</v>
      </c>
      <c r="G22" s="41">
        <f t="shared" si="7"/>
        <v>7.9731284688664153E-2</v>
      </c>
      <c r="H22" s="39">
        <f t="shared" si="2"/>
        <v>-4.7312846886641557E-3</v>
      </c>
      <c r="I22" s="57">
        <f>_xlfn.FORECAST.ETS(C22,$E$10:E21,$C$10:C21,26,1,4)</f>
        <v>6.8182522209316213E-2</v>
      </c>
      <c r="J22" s="39">
        <f t="shared" si="3"/>
        <v>6.8174777906837847E-3</v>
      </c>
      <c r="K22" s="67">
        <f t="shared" si="4"/>
        <v>7.5881697195548173E-2</v>
      </c>
      <c r="L22" s="39">
        <f t="shared" si="5"/>
        <v>-8.8169719554817561E-4</v>
      </c>
    </row>
    <row r="23" spans="1:12" x14ac:dyDescent="0.2">
      <c r="A23" s="28">
        <v>2003</v>
      </c>
      <c r="B23" s="26">
        <f t="shared" si="0"/>
        <v>14</v>
      </c>
      <c r="C23" s="34">
        <v>37802</v>
      </c>
      <c r="D23" s="38">
        <v>7.5</v>
      </c>
      <c r="E23" s="38">
        <f t="shared" si="1"/>
        <v>7.4999999999999997E-2</v>
      </c>
      <c r="F23" s="39">
        <f t="shared" si="6"/>
        <v>0</v>
      </c>
      <c r="G23" s="41">
        <f t="shared" si="7"/>
        <v>8.2381594400558075E-2</v>
      </c>
      <c r="H23" s="39">
        <f t="shared" si="2"/>
        <v>-7.381594400558078E-3</v>
      </c>
      <c r="I23" s="57">
        <f>_xlfn.FORECAST.ETS(C23,$E$10:E22,$C$10:C22,26,1,4)</f>
        <v>7.0850074201557811E-2</v>
      </c>
      <c r="J23" s="39">
        <f t="shared" si="3"/>
        <v>4.1499257984421861E-3</v>
      </c>
      <c r="K23" s="67">
        <f t="shared" si="4"/>
        <v>7.8537754334224649E-2</v>
      </c>
      <c r="L23" s="39">
        <f t="shared" si="5"/>
        <v>-3.537754334224652E-3</v>
      </c>
    </row>
    <row r="24" spans="1:12" x14ac:dyDescent="0.2">
      <c r="A24" s="28">
        <v>2003</v>
      </c>
      <c r="B24" s="26">
        <f t="shared" si="0"/>
        <v>15</v>
      </c>
      <c r="C24" s="34">
        <v>37894</v>
      </c>
      <c r="D24" s="38">
        <v>7.5</v>
      </c>
      <c r="E24" s="38">
        <f t="shared" si="1"/>
        <v>7.4999999999999997E-2</v>
      </c>
      <c r="F24" s="39">
        <f t="shared" si="6"/>
        <v>0</v>
      </c>
      <c r="G24" s="41">
        <f t="shared" si="7"/>
        <v>8.2381594400558075E-2</v>
      </c>
      <c r="H24" s="39">
        <f t="shared" si="2"/>
        <v>-7.381594400558078E-3</v>
      </c>
      <c r="I24" s="57">
        <f>_xlfn.FORECAST.ETS(C24,$E$10:E23,$C$10:C23,26,1,4)</f>
        <v>7.0409608632574519E-2</v>
      </c>
      <c r="J24" s="39">
        <f t="shared" si="3"/>
        <v>4.5903913674254782E-3</v>
      </c>
      <c r="K24" s="67">
        <f t="shared" si="4"/>
        <v>7.8390932477896899E-2</v>
      </c>
      <c r="L24" s="39">
        <f t="shared" si="5"/>
        <v>-3.3909324778969019E-3</v>
      </c>
    </row>
    <row r="25" spans="1:12" x14ac:dyDescent="0.2">
      <c r="A25" s="28">
        <v>2003</v>
      </c>
      <c r="B25" s="26">
        <f t="shared" si="0"/>
        <v>16</v>
      </c>
      <c r="C25" s="34">
        <v>37986</v>
      </c>
      <c r="D25" s="38">
        <v>7.5</v>
      </c>
      <c r="E25" s="38">
        <f t="shared" si="1"/>
        <v>7.4999999999999997E-2</v>
      </c>
      <c r="F25" s="39">
        <f t="shared" si="6"/>
        <v>0</v>
      </c>
      <c r="G25" s="41">
        <f t="shared" si="7"/>
        <v>8.2381594400558075E-2</v>
      </c>
      <c r="H25" s="39">
        <f t="shared" si="2"/>
        <v>-7.381594400558078E-3</v>
      </c>
      <c r="I25" s="57">
        <f>_xlfn.FORECAST.ETS(C25,$E$10:E24,$C$10:C24,26,1,4)</f>
        <v>7.0419415194351534E-2</v>
      </c>
      <c r="J25" s="39">
        <f t="shared" si="3"/>
        <v>4.5805848056484633E-3</v>
      </c>
      <c r="K25" s="67">
        <f t="shared" si="4"/>
        <v>7.8394201331822566E-2</v>
      </c>
      <c r="L25" s="39">
        <f t="shared" si="5"/>
        <v>-3.3942013318225689E-3</v>
      </c>
    </row>
    <row r="26" spans="1:12" x14ac:dyDescent="0.2">
      <c r="A26" s="28">
        <v>2004</v>
      </c>
      <c r="B26" s="26">
        <f t="shared" si="0"/>
        <v>17</v>
      </c>
      <c r="C26" s="34">
        <v>38077</v>
      </c>
      <c r="D26" s="38">
        <v>7.5</v>
      </c>
      <c r="E26" s="38">
        <f t="shared" si="1"/>
        <v>7.4999999999999997E-2</v>
      </c>
      <c r="F26" s="39">
        <f t="shared" si="6"/>
        <v>0</v>
      </c>
      <c r="G26" s="41">
        <f t="shared" si="7"/>
        <v>8.2381594400558075E-2</v>
      </c>
      <c r="H26" s="39">
        <f t="shared" si="2"/>
        <v>-7.381594400558078E-3</v>
      </c>
      <c r="I26" s="57">
        <f>_xlfn.FORECAST.ETS(C26,$E$10:E25,$C$10:C25,26,1,4)</f>
        <v>7.1957660874553755E-2</v>
      </c>
      <c r="J26" s="39">
        <f t="shared" si="3"/>
        <v>3.0423391254462417E-3</v>
      </c>
      <c r="K26" s="67">
        <f t="shared" si="4"/>
        <v>7.8906949891889969E-2</v>
      </c>
      <c r="L26" s="39">
        <f t="shared" si="5"/>
        <v>-3.9069498918899714E-3</v>
      </c>
    </row>
    <row r="27" spans="1:12" x14ac:dyDescent="0.2">
      <c r="A27" s="28">
        <v>2004</v>
      </c>
      <c r="B27" s="26">
        <f t="shared" si="0"/>
        <v>18</v>
      </c>
      <c r="C27" s="34">
        <v>38168</v>
      </c>
      <c r="D27" s="38">
        <v>7.5</v>
      </c>
      <c r="E27" s="38">
        <f t="shared" si="1"/>
        <v>7.4999999999999997E-2</v>
      </c>
      <c r="F27" s="39">
        <f t="shared" si="6"/>
        <v>0</v>
      </c>
      <c r="G27" s="41">
        <f t="shared" si="7"/>
        <v>8.2381594400558075E-2</v>
      </c>
      <c r="H27" s="39">
        <f t="shared" si="2"/>
        <v>-7.381594400558078E-3</v>
      </c>
      <c r="I27" s="57">
        <f>_xlfn.FORECAST.ETS(C27,$E$10:E26,$C$10:C26,26,1,4)</f>
        <v>7.2320295800526957E-2</v>
      </c>
      <c r="J27" s="39">
        <f t="shared" si="3"/>
        <v>2.6797041994730403E-3</v>
      </c>
      <c r="K27" s="67">
        <f t="shared" si="4"/>
        <v>7.9027828200547698E-2</v>
      </c>
      <c r="L27" s="39">
        <f t="shared" si="5"/>
        <v>-4.0278282005477006E-3</v>
      </c>
    </row>
    <row r="28" spans="1:12" x14ac:dyDescent="0.2">
      <c r="A28" s="28">
        <v>2004</v>
      </c>
      <c r="B28" s="26">
        <f t="shared" si="0"/>
        <v>19</v>
      </c>
      <c r="C28" s="34">
        <v>38260</v>
      </c>
      <c r="D28" s="38">
        <v>7.5</v>
      </c>
      <c r="E28" s="38">
        <f t="shared" si="1"/>
        <v>7.4999999999999997E-2</v>
      </c>
      <c r="F28" s="39">
        <f t="shared" si="6"/>
        <v>0</v>
      </c>
      <c r="G28" s="41">
        <f t="shared" si="7"/>
        <v>8.2381594400558075E-2</v>
      </c>
      <c r="H28" s="39">
        <f t="shared" si="2"/>
        <v>-7.381594400558078E-3</v>
      </c>
      <c r="I28" s="57">
        <f>_xlfn.FORECAST.ETS(C28,$E$10:E27,$C$10:C27,26,1,4)</f>
        <v>7.2590898964777592E-2</v>
      </c>
      <c r="J28" s="39">
        <f t="shared" si="3"/>
        <v>2.4091010352224052E-3</v>
      </c>
      <c r="K28" s="67">
        <f t="shared" si="4"/>
        <v>7.9118029255297914E-2</v>
      </c>
      <c r="L28" s="39">
        <f t="shared" si="5"/>
        <v>-4.118029255297917E-3</v>
      </c>
    </row>
    <row r="29" spans="1:12" x14ac:dyDescent="0.2">
      <c r="A29" s="28">
        <v>2004</v>
      </c>
      <c r="B29" s="26">
        <f t="shared" si="0"/>
        <v>20</v>
      </c>
      <c r="C29" s="34">
        <v>38352</v>
      </c>
      <c r="D29" s="38">
        <v>7.5</v>
      </c>
      <c r="E29" s="38">
        <f t="shared" si="1"/>
        <v>7.4999999999999997E-2</v>
      </c>
      <c r="F29" s="39">
        <f t="shared" si="6"/>
        <v>0</v>
      </c>
      <c r="G29" s="41">
        <f t="shared" si="7"/>
        <v>8.2381594400558075E-2</v>
      </c>
      <c r="H29" s="39">
        <f t="shared" si="2"/>
        <v>-7.381594400558078E-3</v>
      </c>
      <c r="I29" s="57">
        <f>_xlfn.FORECAST.ETS(C29,$E$10:E28,$C$10:C28,26,1,4)</f>
        <v>7.0420690719223605E-2</v>
      </c>
      <c r="J29" s="39">
        <f t="shared" si="3"/>
        <v>4.5793092807763919E-3</v>
      </c>
      <c r="K29" s="67">
        <f t="shared" si="4"/>
        <v>7.8394626506779919E-2</v>
      </c>
      <c r="L29" s="39">
        <f t="shared" si="5"/>
        <v>-3.3946265067799214E-3</v>
      </c>
    </row>
    <row r="30" spans="1:12" x14ac:dyDescent="0.2">
      <c r="A30" s="28">
        <v>2005</v>
      </c>
      <c r="B30" s="26">
        <f t="shared" si="0"/>
        <v>21</v>
      </c>
      <c r="C30" s="34">
        <v>38442</v>
      </c>
      <c r="D30" s="38">
        <v>7.5</v>
      </c>
      <c r="E30" s="38">
        <f t="shared" si="1"/>
        <v>7.4999999999999997E-2</v>
      </c>
      <c r="F30" s="39">
        <f t="shared" si="6"/>
        <v>0</v>
      </c>
      <c r="G30" s="41">
        <f t="shared" si="7"/>
        <v>8.2381594400558075E-2</v>
      </c>
      <c r="H30" s="39">
        <f t="shared" si="2"/>
        <v>-7.381594400558078E-3</v>
      </c>
      <c r="I30" s="57">
        <f>_xlfn.FORECAST.ETS(C30,$E$10:E29,$C$10:C29,26,1,4)</f>
        <v>7.0707340828329981E-2</v>
      </c>
      <c r="J30" s="39">
        <f t="shared" si="3"/>
        <v>4.2926591716700158E-3</v>
      </c>
      <c r="K30" s="67">
        <f t="shared" si="4"/>
        <v>7.8490176543148715E-2</v>
      </c>
      <c r="L30" s="39">
        <f t="shared" si="5"/>
        <v>-3.4901765431487181E-3</v>
      </c>
    </row>
    <row r="31" spans="1:12" x14ac:dyDescent="0.2">
      <c r="A31" s="28">
        <v>2005</v>
      </c>
      <c r="B31" s="26">
        <f t="shared" si="0"/>
        <v>22</v>
      </c>
      <c r="C31" s="34">
        <v>38533</v>
      </c>
      <c r="D31" s="38">
        <v>9</v>
      </c>
      <c r="E31" s="38">
        <f t="shared" si="1"/>
        <v>0.09</v>
      </c>
      <c r="F31" s="39">
        <f t="shared" si="6"/>
        <v>1.4999999999999999E-2</v>
      </c>
      <c r="G31" s="41">
        <f t="shared" si="7"/>
        <v>8.2381594400558075E-2</v>
      </c>
      <c r="H31" s="39">
        <f t="shared" si="2"/>
        <v>7.6184055994419214E-3</v>
      </c>
      <c r="I31" s="57">
        <f>_xlfn.FORECAST.ETS(C31,$E$10:E30,$C$10:C30,26,1,4)</f>
        <v>7.1961956521739132E-2</v>
      </c>
      <c r="J31" s="39">
        <f t="shared" si="3"/>
        <v>1.8038043478260865E-2</v>
      </c>
      <c r="K31" s="67">
        <f t="shared" si="4"/>
        <v>7.8908381774285094E-2</v>
      </c>
      <c r="L31" s="39">
        <f t="shared" si="5"/>
        <v>1.1091618225714903E-2</v>
      </c>
    </row>
    <row r="32" spans="1:12" x14ac:dyDescent="0.2">
      <c r="A32" s="28">
        <v>2005</v>
      </c>
      <c r="B32" s="26">
        <f t="shared" si="0"/>
        <v>23</v>
      </c>
      <c r="C32" s="34">
        <v>38625</v>
      </c>
      <c r="D32" s="38">
        <v>9</v>
      </c>
      <c r="E32" s="38">
        <f t="shared" si="1"/>
        <v>0.09</v>
      </c>
      <c r="F32" s="39">
        <f t="shared" si="6"/>
        <v>0</v>
      </c>
      <c r="G32" s="41">
        <f t="shared" si="7"/>
        <v>0.100031904112452</v>
      </c>
      <c r="H32" s="39">
        <f t="shared" si="2"/>
        <v>-1.0031904112452E-2</v>
      </c>
      <c r="I32" s="57">
        <f>_xlfn.FORECAST.ETS(C32,$E$10:E31,$C$10:C31,26,1,4)</f>
        <v>8.7278373800112927E-2</v>
      </c>
      <c r="J32" s="39">
        <f t="shared" si="3"/>
        <v>2.72162619988707E-3</v>
      </c>
      <c r="K32" s="67">
        <f t="shared" si="4"/>
        <v>9.5780727341672312E-2</v>
      </c>
      <c r="L32" s="39">
        <f t="shared" si="5"/>
        <v>-5.7807273416723148E-3</v>
      </c>
    </row>
    <row r="33" spans="1:12" x14ac:dyDescent="0.2">
      <c r="A33" s="28">
        <v>2005</v>
      </c>
      <c r="B33" s="26">
        <f t="shared" si="0"/>
        <v>24</v>
      </c>
      <c r="C33" s="34">
        <v>38717</v>
      </c>
      <c r="D33" s="38">
        <v>9</v>
      </c>
      <c r="E33" s="38">
        <f t="shared" si="1"/>
        <v>0.09</v>
      </c>
      <c r="F33" s="39">
        <f t="shared" si="6"/>
        <v>0</v>
      </c>
      <c r="G33" s="41">
        <f t="shared" si="7"/>
        <v>9.7381594400558075E-2</v>
      </c>
      <c r="H33" s="39">
        <f t="shared" si="2"/>
        <v>-7.381594400558078E-3</v>
      </c>
      <c r="I33" s="57">
        <f>_xlfn.FORECAST.ETS(C33,$E$10:E32,$C$10:C32,26,1,4)</f>
        <v>8.7547156346069382E-2</v>
      </c>
      <c r="J33" s="39">
        <f t="shared" si="3"/>
        <v>2.4528436539306142E-3</v>
      </c>
      <c r="K33" s="67">
        <f t="shared" si="4"/>
        <v>9.4103448382395191E-2</v>
      </c>
      <c r="L33" s="39">
        <f t="shared" si="5"/>
        <v>-4.1034483823951945E-3</v>
      </c>
    </row>
    <row r="34" spans="1:12" x14ac:dyDescent="0.2">
      <c r="A34" s="28">
        <v>2006</v>
      </c>
      <c r="B34" s="26">
        <f t="shared" si="0"/>
        <v>25</v>
      </c>
      <c r="C34" s="34">
        <v>38807</v>
      </c>
      <c r="D34" s="38">
        <v>9</v>
      </c>
      <c r="E34" s="38">
        <f t="shared" si="1"/>
        <v>0.09</v>
      </c>
      <c r="F34" s="39">
        <f t="shared" si="6"/>
        <v>0</v>
      </c>
      <c r="G34" s="41">
        <f t="shared" si="7"/>
        <v>9.7381594400558075E-2</v>
      </c>
      <c r="H34" s="39">
        <f t="shared" si="2"/>
        <v>-7.381594400558078E-3</v>
      </c>
      <c r="I34" s="57">
        <f>_xlfn.FORECAST.ETS(C34,$E$10:E33,$C$10:C33,26,1,4)</f>
        <v>8.7826086956521734E-2</v>
      </c>
      <c r="J34" s="39">
        <f t="shared" si="3"/>
        <v>2.1739130434782622E-3</v>
      </c>
      <c r="K34" s="67">
        <f t="shared" si="4"/>
        <v>9.4196425252545957E-2</v>
      </c>
      <c r="L34" s="39">
        <f t="shared" si="5"/>
        <v>-4.19642525254596E-3</v>
      </c>
    </row>
    <row r="35" spans="1:12" x14ac:dyDescent="0.2">
      <c r="A35" s="28">
        <v>2006</v>
      </c>
      <c r="B35" s="26">
        <f t="shared" si="0"/>
        <v>26</v>
      </c>
      <c r="C35" s="34">
        <v>38898</v>
      </c>
      <c r="D35" s="38">
        <v>9</v>
      </c>
      <c r="E35" s="38">
        <f t="shared" si="1"/>
        <v>0.09</v>
      </c>
      <c r="F35" s="39">
        <f t="shared" si="6"/>
        <v>0</v>
      </c>
      <c r="G35" s="41">
        <f t="shared" si="7"/>
        <v>9.7381594400558075E-2</v>
      </c>
      <c r="H35" s="39">
        <f t="shared" si="2"/>
        <v>-7.381594400558078E-3</v>
      </c>
      <c r="I35" s="57">
        <f>_xlfn.FORECAST.ETS(C35,$E$10:E34,$C$10:C34,26,1,4)</f>
        <v>8.806358695652175E-2</v>
      </c>
      <c r="J35" s="39">
        <f t="shared" si="3"/>
        <v>1.9364130434782467E-3</v>
      </c>
      <c r="K35" s="67">
        <f t="shared" si="4"/>
        <v>9.4275591919212642E-2</v>
      </c>
      <c r="L35" s="39">
        <f t="shared" si="5"/>
        <v>-4.2755919192126457E-3</v>
      </c>
    </row>
    <row r="36" spans="1:12" x14ac:dyDescent="0.2">
      <c r="A36" s="28">
        <v>2006</v>
      </c>
      <c r="B36" s="26">
        <f t="shared" si="0"/>
        <v>27</v>
      </c>
      <c r="C36" s="34">
        <v>38990</v>
      </c>
      <c r="D36" s="38">
        <v>9.5</v>
      </c>
      <c r="E36" s="38">
        <f t="shared" si="1"/>
        <v>9.5000000000000001E-2</v>
      </c>
      <c r="F36" s="39">
        <f t="shared" si="6"/>
        <v>5.0000000000000044E-3</v>
      </c>
      <c r="G36" s="41">
        <f t="shared" si="7"/>
        <v>9.7381594400558075E-2</v>
      </c>
      <c r="H36" s="39">
        <f t="shared" si="2"/>
        <v>-2.3815944005580736E-3</v>
      </c>
      <c r="I36" s="57">
        <f>_xlfn.FORECAST.ETS(C36,$E$10:E35,$C$10:C35,26,1,4)</f>
        <v>8.8229059829059833E-2</v>
      </c>
      <c r="J36" s="39">
        <f t="shared" si="3"/>
        <v>6.7709401709401679E-3</v>
      </c>
      <c r="K36" s="67">
        <f t="shared" si="4"/>
        <v>9.433074954339199E-2</v>
      </c>
      <c r="L36" s="39">
        <f t="shared" si="5"/>
        <v>6.6925045660801152E-4</v>
      </c>
    </row>
    <row r="37" spans="1:12" x14ac:dyDescent="0.2">
      <c r="A37" s="28">
        <v>2006</v>
      </c>
      <c r="B37" s="26">
        <f t="shared" si="0"/>
        <v>28</v>
      </c>
      <c r="C37" s="34">
        <v>39082</v>
      </c>
      <c r="D37" s="38">
        <v>9.5</v>
      </c>
      <c r="E37" s="38">
        <f t="shared" si="1"/>
        <v>9.5000000000000001E-2</v>
      </c>
      <c r="F37" s="39">
        <f t="shared" si="6"/>
        <v>0</v>
      </c>
      <c r="G37" s="41">
        <f t="shared" si="7"/>
        <v>0.10326503097118939</v>
      </c>
      <c r="H37" s="39">
        <f t="shared" si="2"/>
        <v>-8.2650309711893855E-3</v>
      </c>
      <c r="I37" s="57">
        <f>_xlfn.FORECAST.ETS(C37,$E$10:E36,$C$10:C36,26,1,4)</f>
        <v>9.3413580246913597E-2</v>
      </c>
      <c r="J37" s="39">
        <f t="shared" si="3"/>
        <v>1.5864197530864044E-3</v>
      </c>
      <c r="K37" s="67">
        <f t="shared" si="4"/>
        <v>9.9981214063097457E-2</v>
      </c>
      <c r="L37" s="39">
        <f t="shared" si="5"/>
        <v>-4.9812140630974555E-3</v>
      </c>
    </row>
    <row r="38" spans="1:12" x14ac:dyDescent="0.2">
      <c r="A38" s="28">
        <v>2007</v>
      </c>
      <c r="B38" s="26">
        <f t="shared" si="0"/>
        <v>29</v>
      </c>
      <c r="C38" s="34">
        <v>39172</v>
      </c>
      <c r="D38" s="38">
        <v>9.5</v>
      </c>
      <c r="E38" s="38">
        <f t="shared" si="1"/>
        <v>9.5000000000000001E-2</v>
      </c>
      <c r="F38" s="39">
        <f t="shared" si="6"/>
        <v>0</v>
      </c>
      <c r="G38" s="41">
        <f t="shared" si="7"/>
        <v>0.10238159440055808</v>
      </c>
      <c r="H38" s="39">
        <f t="shared" si="2"/>
        <v>-7.381594400558078E-3</v>
      </c>
      <c r="I38" s="57">
        <f>_xlfn.FORECAST.ETS(C38,$E$10:E37,$C$10:C37,26,1,4)</f>
        <v>9.3604269293924472E-2</v>
      </c>
      <c r="J38" s="39">
        <f t="shared" si="3"/>
        <v>1.3957307060755292E-3</v>
      </c>
      <c r="K38" s="67">
        <f t="shared" si="4"/>
        <v>9.9455819365013534E-2</v>
      </c>
      <c r="L38" s="39">
        <f t="shared" si="5"/>
        <v>-4.455819365013533E-3</v>
      </c>
    </row>
    <row r="39" spans="1:12" x14ac:dyDescent="0.2">
      <c r="A39" s="28">
        <v>2007</v>
      </c>
      <c r="B39" s="26">
        <f t="shared" si="0"/>
        <v>30</v>
      </c>
      <c r="C39" s="34">
        <v>39263</v>
      </c>
      <c r="D39" s="38">
        <v>9.5</v>
      </c>
      <c r="E39" s="38">
        <f t="shared" si="1"/>
        <v>9.5000000000000001E-2</v>
      </c>
      <c r="F39" s="39">
        <f t="shared" si="6"/>
        <v>0</v>
      </c>
      <c r="G39" s="41">
        <f t="shared" si="7"/>
        <v>0.10238159440055808</v>
      </c>
      <c r="H39" s="39">
        <f t="shared" si="2"/>
        <v>-7.381594400558078E-3</v>
      </c>
      <c r="I39" s="57">
        <f>_xlfn.FORECAST.ETS(C39,$E$10:E38,$C$10:C38,26,1,4)</f>
        <v>9.6715213893885058E-2</v>
      </c>
      <c r="J39" s="39">
        <f t="shared" si="3"/>
        <v>-1.7152138938850564E-3</v>
      </c>
      <c r="K39" s="67">
        <f t="shared" si="4"/>
        <v>0.10049280089833373</v>
      </c>
      <c r="L39" s="39">
        <f t="shared" si="5"/>
        <v>-5.4928008983337329E-3</v>
      </c>
    </row>
    <row r="40" spans="1:12" x14ac:dyDescent="0.2">
      <c r="A40" s="28">
        <v>2007</v>
      </c>
      <c r="B40" s="26">
        <f t="shared" si="0"/>
        <v>31</v>
      </c>
      <c r="C40" s="34">
        <v>39355</v>
      </c>
      <c r="D40" s="38">
        <v>10</v>
      </c>
      <c r="E40" s="38">
        <f t="shared" si="1"/>
        <v>0.1</v>
      </c>
      <c r="F40" s="39">
        <f t="shared" si="6"/>
        <v>5.0000000000000044E-3</v>
      </c>
      <c r="G40" s="41">
        <f t="shared" si="7"/>
        <v>0.10238159440055808</v>
      </c>
      <c r="H40" s="39">
        <f t="shared" si="2"/>
        <v>-2.3815944005580736E-3</v>
      </c>
      <c r="I40" s="57">
        <f>_xlfn.FORECAST.ETS(C40,$E$10:E39,$C$10:C39,26,1,4)</f>
        <v>9.3883203559510575E-2</v>
      </c>
      <c r="J40" s="39">
        <f t="shared" si="3"/>
        <v>6.1167964404894304E-3</v>
      </c>
      <c r="K40" s="67">
        <f t="shared" si="4"/>
        <v>9.954879745354224E-2</v>
      </c>
      <c r="L40" s="39">
        <f t="shared" si="5"/>
        <v>4.512025464577657E-4</v>
      </c>
    </row>
    <row r="41" spans="1:12" x14ac:dyDescent="0.2">
      <c r="A41" s="28">
        <v>2007</v>
      </c>
      <c r="B41" s="26">
        <f t="shared" si="0"/>
        <v>32</v>
      </c>
      <c r="C41" s="34">
        <v>39447</v>
      </c>
      <c r="D41" s="38">
        <v>10</v>
      </c>
      <c r="E41" s="38">
        <f t="shared" si="1"/>
        <v>0.1</v>
      </c>
      <c r="F41" s="39">
        <f t="shared" si="6"/>
        <v>0</v>
      </c>
      <c r="G41" s="41">
        <f t="shared" si="7"/>
        <v>0.10826503097118939</v>
      </c>
      <c r="H41" s="39">
        <f t="shared" si="2"/>
        <v>-8.2650309711893855E-3</v>
      </c>
      <c r="I41" s="57">
        <f>_xlfn.FORECAST.ETS(C41,$E$10:E40,$C$10:C40,26,1,4)</f>
        <v>9.9015508684863529E-2</v>
      </c>
      <c r="J41" s="39">
        <f t="shared" si="3"/>
        <v>9.8449131513647647E-4</v>
      </c>
      <c r="K41" s="67">
        <f t="shared" si="4"/>
        <v>0.10518185687574744</v>
      </c>
      <c r="L41" s="39">
        <f t="shared" si="5"/>
        <v>-5.1818568757474315E-3</v>
      </c>
    </row>
    <row r="42" spans="1:12" x14ac:dyDescent="0.2">
      <c r="A42" s="28">
        <v>2008</v>
      </c>
      <c r="B42" s="26">
        <f t="shared" si="0"/>
        <v>33</v>
      </c>
      <c r="C42" s="34">
        <v>39538</v>
      </c>
      <c r="D42" s="38">
        <v>10.5</v>
      </c>
      <c r="E42" s="38">
        <f t="shared" si="1"/>
        <v>0.105</v>
      </c>
      <c r="F42" s="39">
        <f t="shared" si="6"/>
        <v>4.9999999999999906E-3</v>
      </c>
      <c r="G42" s="41">
        <f t="shared" si="7"/>
        <v>0.10738159440055808</v>
      </c>
      <c r="H42" s="39">
        <f t="shared" si="2"/>
        <v>-2.3815944005580875E-3</v>
      </c>
      <c r="I42" s="57">
        <f>_xlfn.FORECAST.ETS(C42,$E$10:E41,$C$10:C41,26,1,4)</f>
        <v>9.9149560117302055E-2</v>
      </c>
      <c r="J42" s="39">
        <f t="shared" si="3"/>
        <v>5.8504398826979415E-3</v>
      </c>
      <c r="K42" s="67">
        <f t="shared" si="4"/>
        <v>0.10463758297280608</v>
      </c>
      <c r="L42" s="39">
        <f t="shared" si="5"/>
        <v>3.6241702719391755E-4</v>
      </c>
    </row>
    <row r="43" spans="1:12" x14ac:dyDescent="0.2">
      <c r="A43" s="28">
        <v>2008</v>
      </c>
      <c r="B43" s="26">
        <f t="shared" ref="B43:B74" si="8">+B42+1</f>
        <v>34</v>
      </c>
      <c r="C43" s="34">
        <v>39629</v>
      </c>
      <c r="D43" s="38">
        <v>12</v>
      </c>
      <c r="E43" s="38">
        <f t="shared" si="1"/>
        <v>0.12</v>
      </c>
      <c r="F43" s="39">
        <f t="shared" si="6"/>
        <v>1.4999999999999999E-2</v>
      </c>
      <c r="G43" s="41">
        <f t="shared" si="7"/>
        <v>0.11326503097118938</v>
      </c>
      <c r="H43" s="39">
        <f t="shared" si="2"/>
        <v>6.734969028810614E-3</v>
      </c>
      <c r="I43" s="57">
        <f>_xlfn.FORECAST.ETS(C43,$E$10:E42,$C$10:C42,26,1,4)</f>
        <v>0.10429088075447569</v>
      </c>
      <c r="J43" s="39">
        <f t="shared" si="3"/>
        <v>1.5709119245524303E-2</v>
      </c>
      <c r="K43" s="67">
        <f t="shared" si="4"/>
        <v>0.11027364756561815</v>
      </c>
      <c r="L43" s="39">
        <f t="shared" si="5"/>
        <v>9.7263524343818436E-3</v>
      </c>
    </row>
    <row r="44" spans="1:12" x14ac:dyDescent="0.2">
      <c r="A44" s="28">
        <v>2008</v>
      </c>
      <c r="B44" s="26">
        <f t="shared" si="8"/>
        <v>35</v>
      </c>
      <c r="C44" s="34">
        <v>39721</v>
      </c>
      <c r="D44" s="38">
        <v>13</v>
      </c>
      <c r="E44" s="38">
        <f t="shared" si="1"/>
        <v>0.13</v>
      </c>
      <c r="F44" s="39">
        <f t="shared" si="6"/>
        <v>1.0000000000000009E-2</v>
      </c>
      <c r="G44" s="41">
        <f t="shared" si="7"/>
        <v>0.130031904112452</v>
      </c>
      <c r="H44" s="39">
        <f t="shared" si="2"/>
        <v>-3.1904112451991429E-5</v>
      </c>
      <c r="I44" s="57">
        <f>_xlfn.FORECAST.ETS(C44,$E$10:E43,$C$10:C43,26,1,4)</f>
        <v>0.11947364400305575</v>
      </c>
      <c r="J44" s="39">
        <f t="shared" si="3"/>
        <v>1.0526355996944251E-2</v>
      </c>
      <c r="K44" s="67">
        <f t="shared" si="4"/>
        <v>0.12651248407598659</v>
      </c>
      <c r="L44" s="39">
        <f t="shared" si="5"/>
        <v>3.4875159240134179E-3</v>
      </c>
    </row>
    <row r="45" spans="1:12" x14ac:dyDescent="0.2">
      <c r="A45" s="28">
        <v>2008</v>
      </c>
      <c r="B45" s="26">
        <f t="shared" si="8"/>
        <v>36</v>
      </c>
      <c r="C45" s="34">
        <v>39813</v>
      </c>
      <c r="D45" s="38">
        <v>15</v>
      </c>
      <c r="E45" s="38">
        <f t="shared" si="1"/>
        <v>0.15</v>
      </c>
      <c r="F45" s="39">
        <f t="shared" si="6"/>
        <v>1.999999999999999E-2</v>
      </c>
      <c r="G45" s="41">
        <f t="shared" si="7"/>
        <v>0.1391484675418207</v>
      </c>
      <c r="H45" s="39">
        <f t="shared" si="2"/>
        <v>1.0851532458179297E-2</v>
      </c>
      <c r="I45" s="57">
        <f>_xlfn.FORECAST.ETS(C45,$E$10:E44,$C$10:C44,26,1,4)</f>
        <v>0.12967995642701524</v>
      </c>
      <c r="J45" s="39">
        <f t="shared" si="3"/>
        <v>2.0320043572984753E-2</v>
      </c>
      <c r="K45" s="67">
        <f t="shared" si="4"/>
        <v>0.13599229717021888</v>
      </c>
      <c r="L45" s="39">
        <f t="shared" si="5"/>
        <v>1.4007702829781116E-2</v>
      </c>
    </row>
    <row r="46" spans="1:12" x14ac:dyDescent="0.2">
      <c r="A46" s="28">
        <v>2009</v>
      </c>
      <c r="B46" s="26">
        <f t="shared" si="8"/>
        <v>37</v>
      </c>
      <c r="C46" s="34">
        <v>39903</v>
      </c>
      <c r="D46" s="38">
        <v>15</v>
      </c>
      <c r="E46" s="38">
        <f t="shared" si="1"/>
        <v>0.15</v>
      </c>
      <c r="F46" s="39">
        <f t="shared" si="6"/>
        <v>0</v>
      </c>
      <c r="G46" s="41">
        <f t="shared" si="7"/>
        <v>0.1609153406830833</v>
      </c>
      <c r="H46" s="39">
        <f t="shared" si="2"/>
        <v>-1.0915340683083308E-2</v>
      </c>
      <c r="I46" s="57">
        <f>_xlfn.FORECAST.ETS(C46,$E$10:E45,$C$10:C45,26,1,4)</f>
        <v>0.15322489559579566</v>
      </c>
      <c r="J46" s="39">
        <f t="shared" si="3"/>
        <v>-3.2248955957956682E-3</v>
      </c>
      <c r="K46" s="67">
        <f t="shared" si="4"/>
        <v>0.15835185898732076</v>
      </c>
      <c r="L46" s="39">
        <f t="shared" si="5"/>
        <v>-8.3518589873207705E-3</v>
      </c>
    </row>
    <row r="47" spans="1:12" x14ac:dyDescent="0.2">
      <c r="A47" s="28">
        <v>2009</v>
      </c>
      <c r="B47" s="26">
        <f t="shared" si="8"/>
        <v>38</v>
      </c>
      <c r="C47" s="34">
        <v>39994</v>
      </c>
      <c r="D47" s="38">
        <v>14</v>
      </c>
      <c r="E47" s="38">
        <f t="shared" si="1"/>
        <v>0.14000000000000001</v>
      </c>
      <c r="F47" s="39">
        <f t="shared" si="6"/>
        <v>-9.9999999999999811E-3</v>
      </c>
      <c r="G47" s="41">
        <f t="shared" si="7"/>
        <v>0.15738159440055807</v>
      </c>
      <c r="H47" s="39">
        <f t="shared" si="2"/>
        <v>-1.7381594400558059E-2</v>
      </c>
      <c r="I47" s="57">
        <f>_xlfn.FORECAST.ETS(C47,$E$10:E46,$C$10:C46,26,1,4)</f>
        <v>0.15017704918877689</v>
      </c>
      <c r="J47" s="39">
        <f t="shared" si="3"/>
        <v>-1.0177049188776877E-2</v>
      </c>
      <c r="K47" s="67">
        <f t="shared" si="4"/>
        <v>0.15498007932996435</v>
      </c>
      <c r="L47" s="39">
        <f t="shared" si="5"/>
        <v>-1.4980079329964341E-2</v>
      </c>
    </row>
    <row r="48" spans="1:12" x14ac:dyDescent="0.2">
      <c r="A48" s="28">
        <v>2009</v>
      </c>
      <c r="B48" s="26">
        <f t="shared" si="8"/>
        <v>39</v>
      </c>
      <c r="C48" s="34">
        <v>40086</v>
      </c>
      <c r="D48" s="38">
        <v>13</v>
      </c>
      <c r="E48" s="38">
        <f t="shared" si="1"/>
        <v>0.13</v>
      </c>
      <c r="F48" s="39">
        <f t="shared" si="6"/>
        <v>-1.0000000000000009E-2</v>
      </c>
      <c r="G48" s="41">
        <f t="shared" si="7"/>
        <v>0.14561472125929548</v>
      </c>
      <c r="H48" s="39">
        <f t="shared" si="2"/>
        <v>-1.5614721259295472E-2</v>
      </c>
      <c r="I48" s="57">
        <f>_xlfn.FORECAST.ETS(C48,$E$10:E47,$C$10:C47,26,1,4)</f>
        <v>0.14033099901520957</v>
      </c>
      <c r="J48" s="39">
        <f t="shared" si="3"/>
        <v>-1.0330999015209563E-2</v>
      </c>
      <c r="K48" s="67">
        <f t="shared" si="4"/>
        <v>0.14385348051126684</v>
      </c>
      <c r="L48" s="39">
        <f t="shared" si="5"/>
        <v>-1.3853480511266836E-2</v>
      </c>
    </row>
    <row r="49" spans="1:12" x14ac:dyDescent="0.2">
      <c r="A49" s="28">
        <v>2009</v>
      </c>
      <c r="B49" s="26">
        <f t="shared" si="8"/>
        <v>40</v>
      </c>
      <c r="C49" s="34">
        <v>40178</v>
      </c>
      <c r="D49" s="38">
        <v>12.5</v>
      </c>
      <c r="E49" s="38">
        <f t="shared" si="1"/>
        <v>0.125</v>
      </c>
      <c r="F49" s="39">
        <f t="shared" si="6"/>
        <v>-5.0000000000000044E-3</v>
      </c>
      <c r="G49" s="41">
        <f t="shared" si="7"/>
        <v>0.13561472125929547</v>
      </c>
      <c r="H49" s="39">
        <f t="shared" si="2"/>
        <v>-1.0614721259295468E-2</v>
      </c>
      <c r="I49" s="57">
        <f>_xlfn.FORECAST.ETS(C49,$E$10:E48,$C$10:C48,26,1,4)</f>
        <v>0.12663943674930603</v>
      </c>
      <c r="J49" s="39">
        <f t="shared" si="3"/>
        <v>-1.639436749306028E-3</v>
      </c>
      <c r="K49" s="67">
        <f t="shared" si="4"/>
        <v>0.13262295975596564</v>
      </c>
      <c r="L49" s="39">
        <f t="shared" si="5"/>
        <v>-7.6229597559656359E-3</v>
      </c>
    </row>
    <row r="50" spans="1:12" x14ac:dyDescent="0.2">
      <c r="A50" s="28">
        <v>2010</v>
      </c>
      <c r="B50" s="26">
        <f t="shared" si="8"/>
        <v>41</v>
      </c>
      <c r="C50" s="34">
        <v>40268</v>
      </c>
      <c r="D50" s="38">
        <v>12.5</v>
      </c>
      <c r="E50" s="38">
        <f t="shared" si="1"/>
        <v>0.125</v>
      </c>
      <c r="F50" s="39">
        <f t="shared" si="6"/>
        <v>0</v>
      </c>
      <c r="G50" s="41">
        <f t="shared" si="7"/>
        <v>0.13149815782992677</v>
      </c>
      <c r="H50" s="39">
        <f t="shared" si="2"/>
        <v>-6.4981578299267706E-3</v>
      </c>
      <c r="I50" s="57">
        <f>_xlfn.FORECAST.ETS(C50,$E$10:E49,$C$10:C49,26,1,4)</f>
        <v>0.12409973356632267</v>
      </c>
      <c r="J50" s="39">
        <f t="shared" si="3"/>
        <v>9.0026643367732695E-4</v>
      </c>
      <c r="K50" s="67">
        <f t="shared" si="4"/>
        <v>0.12903201640872541</v>
      </c>
      <c r="L50" s="39">
        <f t="shared" si="5"/>
        <v>-4.032016408725414E-3</v>
      </c>
    </row>
    <row r="51" spans="1:12" x14ac:dyDescent="0.2">
      <c r="A51" s="28">
        <v>2010</v>
      </c>
      <c r="B51" s="26">
        <f t="shared" si="8"/>
        <v>42</v>
      </c>
      <c r="C51" s="34">
        <v>40359</v>
      </c>
      <c r="D51" s="38">
        <v>12.5</v>
      </c>
      <c r="E51" s="38">
        <f t="shared" si="1"/>
        <v>0.125</v>
      </c>
      <c r="F51" s="39">
        <f t="shared" si="6"/>
        <v>0</v>
      </c>
      <c r="G51" s="41">
        <f t="shared" si="7"/>
        <v>0.13238159440055808</v>
      </c>
      <c r="H51" s="39">
        <f t="shared" si="2"/>
        <v>-7.381594400558078E-3</v>
      </c>
      <c r="I51" s="57">
        <f>_xlfn.FORECAST.ETS(C51,$E$10:E50,$C$10:C50,26,1,4)</f>
        <v>0.1225695879215379</v>
      </c>
      <c r="J51" s="39">
        <f t="shared" si="3"/>
        <v>2.4304120784621047E-3</v>
      </c>
      <c r="K51" s="67">
        <f t="shared" si="4"/>
        <v>0.12911092557421802</v>
      </c>
      <c r="L51" s="39">
        <f t="shared" si="5"/>
        <v>-4.1109255742180217E-3</v>
      </c>
    </row>
    <row r="52" spans="1:12" x14ac:dyDescent="0.2">
      <c r="A52" s="28">
        <v>2010</v>
      </c>
      <c r="B52" s="26">
        <f t="shared" si="8"/>
        <v>43</v>
      </c>
      <c r="C52" s="34">
        <v>40451</v>
      </c>
      <c r="D52" s="38">
        <v>13</v>
      </c>
      <c r="E52" s="38">
        <f t="shared" si="1"/>
        <v>0.13</v>
      </c>
      <c r="F52" s="39">
        <f t="shared" si="6"/>
        <v>5.0000000000000044E-3</v>
      </c>
      <c r="G52" s="41">
        <f t="shared" si="7"/>
        <v>0.13238159440055808</v>
      </c>
      <c r="H52" s="39">
        <f t="shared" si="2"/>
        <v>-2.3815944005580736E-3</v>
      </c>
      <c r="I52" s="57">
        <f>_xlfn.FORECAST.ETS(C52,$E$10:E51,$C$10:C51,26,1,4)</f>
        <v>0.12160301222168664</v>
      </c>
      <c r="J52" s="39">
        <f t="shared" si="3"/>
        <v>8.3969877783133667E-3</v>
      </c>
      <c r="K52" s="67">
        <f t="shared" si="4"/>
        <v>0.1287887336742676</v>
      </c>
      <c r="L52" s="39">
        <f t="shared" si="5"/>
        <v>1.2112663257324019E-3</v>
      </c>
    </row>
    <row r="53" spans="1:12" x14ac:dyDescent="0.2">
      <c r="A53" s="28">
        <v>2010</v>
      </c>
      <c r="B53" s="26">
        <f t="shared" si="8"/>
        <v>44</v>
      </c>
      <c r="C53" s="34">
        <v>40543</v>
      </c>
      <c r="D53" s="38">
        <v>14</v>
      </c>
      <c r="E53" s="38">
        <f t="shared" si="1"/>
        <v>0.14000000000000001</v>
      </c>
      <c r="F53" s="39">
        <f t="shared" si="6"/>
        <v>1.0000000000000009E-2</v>
      </c>
      <c r="G53" s="41">
        <f t="shared" si="7"/>
        <v>0.13826503097118939</v>
      </c>
      <c r="H53" s="39">
        <f t="shared" si="2"/>
        <v>1.7349690288106234E-3</v>
      </c>
      <c r="I53" s="57">
        <f>_xlfn.FORECAST.ETS(C53,$E$10:E52,$C$10:C52,26,1,4)</f>
        <v>0.12262387189687844</v>
      </c>
      <c r="J53" s="39">
        <f t="shared" si="3"/>
        <v>1.7376128103121571E-2</v>
      </c>
      <c r="K53" s="67">
        <f t="shared" si="4"/>
        <v>0.13305131127975242</v>
      </c>
      <c r="L53" s="39">
        <f t="shared" si="5"/>
        <v>6.9486887202475922E-3</v>
      </c>
    </row>
    <row r="54" spans="1:12" x14ac:dyDescent="0.2">
      <c r="A54" s="28">
        <v>2011</v>
      </c>
      <c r="B54" s="26">
        <f t="shared" si="8"/>
        <v>45</v>
      </c>
      <c r="C54" s="34">
        <v>40633</v>
      </c>
      <c r="D54" s="38">
        <v>14</v>
      </c>
      <c r="E54" s="38">
        <f t="shared" si="1"/>
        <v>0.14000000000000001</v>
      </c>
      <c r="F54" s="39">
        <f t="shared" si="6"/>
        <v>0</v>
      </c>
      <c r="G54" s="41">
        <f t="shared" si="7"/>
        <v>0.14914846754182071</v>
      </c>
      <c r="H54" s="39">
        <f t="shared" si="2"/>
        <v>-9.1484675418206929E-3</v>
      </c>
      <c r="I54" s="57">
        <f>_xlfn.FORECAST.ETS(C54,$E$10:E53,$C$10:C53,26,1,4)</f>
        <v>0.12666273556439145</v>
      </c>
      <c r="J54" s="39">
        <f t="shared" si="3"/>
        <v>1.3337264435608565E-2</v>
      </c>
      <c r="K54" s="67">
        <f t="shared" si="4"/>
        <v>0.14165322354934429</v>
      </c>
      <c r="L54" s="39">
        <f t="shared" si="5"/>
        <v>-1.6532235493442737E-3</v>
      </c>
    </row>
    <row r="55" spans="1:12" x14ac:dyDescent="0.2">
      <c r="A55" s="28">
        <v>2011</v>
      </c>
      <c r="B55" s="26">
        <f t="shared" si="8"/>
        <v>46</v>
      </c>
      <c r="C55" s="34">
        <v>40724</v>
      </c>
      <c r="D55" s="38">
        <v>14</v>
      </c>
      <c r="E55" s="38">
        <f t="shared" si="1"/>
        <v>0.14000000000000001</v>
      </c>
      <c r="F55" s="39">
        <f t="shared" si="6"/>
        <v>0</v>
      </c>
      <c r="G55" s="41">
        <f t="shared" si="7"/>
        <v>0.14738159440055809</v>
      </c>
      <c r="H55" s="39">
        <f t="shared" si="2"/>
        <v>-7.381594400558078E-3</v>
      </c>
      <c r="I55" s="57">
        <f>_xlfn.FORECAST.ETS(C55,$E$10:E54,$C$10:C54,26,1,4)</f>
        <v>0.12956123083155993</v>
      </c>
      <c r="J55" s="39">
        <f t="shared" si="3"/>
        <v>1.0438769168440082E-2</v>
      </c>
      <c r="K55" s="67">
        <f t="shared" si="4"/>
        <v>0.14144147321089204</v>
      </c>
      <c r="L55" s="39">
        <f t="shared" si="5"/>
        <v>-1.4414732108920247E-3</v>
      </c>
    </row>
    <row r="56" spans="1:12" x14ac:dyDescent="0.2">
      <c r="A56" s="28">
        <v>2011</v>
      </c>
      <c r="B56" s="26">
        <f t="shared" si="8"/>
        <v>47</v>
      </c>
      <c r="C56" s="34">
        <v>40816</v>
      </c>
      <c r="D56" s="38">
        <v>13.5</v>
      </c>
      <c r="E56" s="38">
        <f t="shared" si="1"/>
        <v>0.13500000000000001</v>
      </c>
      <c r="F56" s="39">
        <f t="shared" si="6"/>
        <v>-5.0000000000000044E-3</v>
      </c>
      <c r="G56" s="41">
        <f t="shared" si="7"/>
        <v>0.14738159440055809</v>
      </c>
      <c r="H56" s="39">
        <f t="shared" si="2"/>
        <v>-1.2381594400558082E-2</v>
      </c>
      <c r="I56" s="57">
        <f>_xlfn.FORECAST.ETS(C56,$E$10:E55,$C$10:C55,26,1,4)</f>
        <v>0.13144822089014918</v>
      </c>
      <c r="J56" s="39">
        <f t="shared" si="3"/>
        <v>3.5517791098508278E-3</v>
      </c>
      <c r="K56" s="67">
        <f t="shared" si="4"/>
        <v>0.14207046989708846</v>
      </c>
      <c r="L56" s="39">
        <f t="shared" si="5"/>
        <v>-7.070469897088455E-3</v>
      </c>
    </row>
    <row r="57" spans="1:12" x14ac:dyDescent="0.2">
      <c r="A57" s="28">
        <v>2011</v>
      </c>
      <c r="B57" s="26">
        <f t="shared" si="8"/>
        <v>48</v>
      </c>
      <c r="C57" s="34">
        <v>40908</v>
      </c>
      <c r="D57" s="38">
        <v>12</v>
      </c>
      <c r="E57" s="38">
        <f t="shared" si="1"/>
        <v>0.12</v>
      </c>
      <c r="F57" s="39">
        <f t="shared" si="6"/>
        <v>-1.5000000000000013E-2</v>
      </c>
      <c r="G57" s="41">
        <f t="shared" si="7"/>
        <v>0.14149815782992678</v>
      </c>
      <c r="H57" s="39">
        <f t="shared" si="2"/>
        <v>-2.1498157829926784E-2</v>
      </c>
      <c r="I57" s="57">
        <f>_xlfn.FORECAST.ETS(C57,$E$10:E56,$C$10:C56,26,1,4)</f>
        <v>0.14628423935829774</v>
      </c>
      <c r="J57" s="39">
        <f t="shared" si="3"/>
        <v>-2.628423935829774E-2</v>
      </c>
      <c r="K57" s="67">
        <f t="shared" si="4"/>
        <v>0.14468887884884074</v>
      </c>
      <c r="L57" s="39">
        <f t="shared" si="5"/>
        <v>-2.4688878848840745E-2</v>
      </c>
    </row>
    <row r="58" spans="1:12" x14ac:dyDescent="0.2">
      <c r="A58" s="28">
        <v>2012</v>
      </c>
      <c r="B58" s="26">
        <f t="shared" si="8"/>
        <v>49</v>
      </c>
      <c r="C58" s="34">
        <v>40999</v>
      </c>
      <c r="D58" s="38">
        <v>12</v>
      </c>
      <c r="E58" s="38">
        <f t="shared" si="1"/>
        <v>0.12</v>
      </c>
      <c r="F58" s="39">
        <f t="shared" si="6"/>
        <v>0</v>
      </c>
      <c r="G58" s="41">
        <f t="shared" si="7"/>
        <v>0.12473128468866415</v>
      </c>
      <c r="H58" s="39">
        <f t="shared" si="2"/>
        <v>-4.7312846886641557E-3</v>
      </c>
      <c r="I58" s="57">
        <f>_xlfn.FORECAST.ETS(C58,$E$10:E57,$C$10:C57,26,1,4)</f>
        <v>0.136780562194904</v>
      </c>
      <c r="J58" s="39">
        <f t="shared" si="3"/>
        <v>-1.6780562194904008E-2</v>
      </c>
      <c r="K58" s="67">
        <f t="shared" si="4"/>
        <v>0.13276413635949072</v>
      </c>
      <c r="L58" s="39">
        <f t="shared" si="5"/>
        <v>-1.2764136359490724E-2</v>
      </c>
    </row>
    <row r="59" spans="1:12" x14ac:dyDescent="0.2">
      <c r="A59" s="28">
        <v>2012</v>
      </c>
      <c r="B59" s="26">
        <f t="shared" si="8"/>
        <v>50</v>
      </c>
      <c r="C59" s="34">
        <v>41090</v>
      </c>
      <c r="D59" s="38">
        <v>12</v>
      </c>
      <c r="E59" s="38">
        <f t="shared" si="1"/>
        <v>0.12</v>
      </c>
      <c r="F59" s="39">
        <f t="shared" si="6"/>
        <v>0</v>
      </c>
      <c r="G59" s="41">
        <f t="shared" si="7"/>
        <v>0.12738159440055807</v>
      </c>
      <c r="H59" s="39">
        <f t="shared" si="2"/>
        <v>-7.381594400558078E-3</v>
      </c>
      <c r="I59" s="57">
        <f>_xlfn.FORECAST.ETS(C59,$E$10:E58,$C$10:C58,26,1,4)</f>
        <v>0.13028763236395277</v>
      </c>
      <c r="J59" s="39">
        <f t="shared" si="3"/>
        <v>-1.0287632363952776E-2</v>
      </c>
      <c r="K59" s="67">
        <f t="shared" si="4"/>
        <v>0.12931895304282123</v>
      </c>
      <c r="L59" s="39">
        <f t="shared" si="5"/>
        <v>-9.3189530428212375E-3</v>
      </c>
    </row>
    <row r="60" spans="1:12" x14ac:dyDescent="0.2">
      <c r="A60" s="28">
        <v>2012</v>
      </c>
      <c r="B60" s="26">
        <f t="shared" si="8"/>
        <v>51</v>
      </c>
      <c r="C60" s="34">
        <v>41182</v>
      </c>
      <c r="D60" s="38">
        <v>10.5</v>
      </c>
      <c r="E60" s="38">
        <f t="shared" si="1"/>
        <v>0.105</v>
      </c>
      <c r="F60" s="39">
        <f t="shared" si="6"/>
        <v>-1.4999999999999999E-2</v>
      </c>
      <c r="G60" s="41">
        <f t="shared" si="7"/>
        <v>0.12738159440055807</v>
      </c>
      <c r="H60" s="39">
        <f t="shared" si="2"/>
        <v>-2.2381594400558077E-2</v>
      </c>
      <c r="I60" s="57">
        <f>_xlfn.FORECAST.ETS(C60,$E$10:E59,$C$10:C59,26,1,4)</f>
        <v>0.12621698890257407</v>
      </c>
      <c r="J60" s="39">
        <f t="shared" si="3"/>
        <v>-2.1216988902574077E-2</v>
      </c>
      <c r="K60" s="67">
        <f t="shared" si="4"/>
        <v>0.12699339256789674</v>
      </c>
      <c r="L60" s="39">
        <f t="shared" si="5"/>
        <v>-2.1993392567896744E-2</v>
      </c>
    </row>
    <row r="61" spans="1:12" x14ac:dyDescent="0.2">
      <c r="A61" s="28">
        <v>2012</v>
      </c>
      <c r="B61" s="26">
        <f t="shared" si="8"/>
        <v>52</v>
      </c>
      <c r="C61" s="34">
        <v>41274</v>
      </c>
      <c r="D61" s="38">
        <v>9.5</v>
      </c>
      <c r="E61" s="38">
        <f t="shared" si="1"/>
        <v>9.5000000000000001E-2</v>
      </c>
      <c r="F61" s="39">
        <f t="shared" si="6"/>
        <v>-9.999999999999995E-3</v>
      </c>
      <c r="G61" s="41">
        <f t="shared" si="7"/>
        <v>0.10973128468866415</v>
      </c>
      <c r="H61" s="39">
        <f t="shared" si="2"/>
        <v>-1.4731284688664151E-2</v>
      </c>
      <c r="I61" s="57">
        <f>_xlfn.FORECAST.ETS(C61,$E$10:E60,$C$10:C60,26,1,4)</f>
        <v>0.11932339219072084</v>
      </c>
      <c r="J61" s="39">
        <f t="shared" si="3"/>
        <v>-2.4323392190720841E-2</v>
      </c>
      <c r="K61" s="67">
        <f t="shared" si="4"/>
        <v>0.11612602302336861</v>
      </c>
      <c r="L61" s="39">
        <f t="shared" si="5"/>
        <v>-2.1126023023368606E-2</v>
      </c>
    </row>
    <row r="62" spans="1:12" x14ac:dyDescent="0.2">
      <c r="A62" s="28">
        <v>2013</v>
      </c>
      <c r="B62" s="26">
        <f t="shared" si="8"/>
        <v>53</v>
      </c>
      <c r="C62" s="34">
        <v>41364</v>
      </c>
      <c r="D62" s="38">
        <v>9.5</v>
      </c>
      <c r="E62" s="38">
        <f t="shared" si="1"/>
        <v>9.5000000000000001E-2</v>
      </c>
      <c r="F62" s="39">
        <f t="shared" si="6"/>
        <v>0</v>
      </c>
      <c r="G62" s="41">
        <f t="shared" si="7"/>
        <v>0.10061472125929546</v>
      </c>
      <c r="H62" s="39">
        <f t="shared" si="2"/>
        <v>-5.6147212592954632E-3</v>
      </c>
      <c r="I62" s="57">
        <f>_xlfn.FORECAST.ETS(C62,$E$10:E61,$C$10:C61,26,1,4)</f>
        <v>0.11770784646943216</v>
      </c>
      <c r="J62" s="39">
        <f t="shared" si="3"/>
        <v>-2.2707846469432164E-2</v>
      </c>
      <c r="K62" s="67">
        <f t="shared" si="4"/>
        <v>0.11201013806605327</v>
      </c>
      <c r="L62" s="39">
        <f t="shared" si="5"/>
        <v>-1.7010138066053268E-2</v>
      </c>
    </row>
    <row r="63" spans="1:12" x14ac:dyDescent="0.2">
      <c r="A63" s="28">
        <v>2013</v>
      </c>
      <c r="B63" s="26">
        <f t="shared" si="8"/>
        <v>54</v>
      </c>
      <c r="C63" s="34">
        <v>41455</v>
      </c>
      <c r="D63" s="38">
        <v>9</v>
      </c>
      <c r="E63" s="38">
        <f t="shared" si="1"/>
        <v>0.09</v>
      </c>
      <c r="F63" s="39">
        <f t="shared" si="6"/>
        <v>-5.0000000000000044E-3</v>
      </c>
      <c r="G63" s="41">
        <f t="shared" si="7"/>
        <v>0.10238159440055808</v>
      </c>
      <c r="H63" s="39">
        <f t="shared" si="2"/>
        <v>-1.2381594400558082E-2</v>
      </c>
      <c r="I63" s="57">
        <f>_xlfn.FORECAST.ETS(C63,$E$10:E62,$C$10:C62,26,1,4)</f>
        <v>0.11145615091745617</v>
      </c>
      <c r="J63" s="39">
        <f t="shared" si="3"/>
        <v>-2.1456150917456174E-2</v>
      </c>
      <c r="K63" s="67">
        <f t="shared" si="4"/>
        <v>0.10843129874515682</v>
      </c>
      <c r="L63" s="39">
        <f t="shared" si="5"/>
        <v>-1.8431298745156824E-2</v>
      </c>
    </row>
    <row r="64" spans="1:12" x14ac:dyDescent="0.2">
      <c r="A64" s="28">
        <v>2013</v>
      </c>
      <c r="B64" s="26">
        <f t="shared" si="8"/>
        <v>55</v>
      </c>
      <c r="C64" s="34">
        <v>41547</v>
      </c>
      <c r="D64" s="38">
        <v>9.5</v>
      </c>
      <c r="E64" s="38">
        <f t="shared" si="1"/>
        <v>9.5000000000000001E-2</v>
      </c>
      <c r="F64" s="39">
        <f t="shared" si="6"/>
        <v>5.0000000000000044E-3</v>
      </c>
      <c r="G64" s="41">
        <f t="shared" si="7"/>
        <v>9.6498157829926767E-2</v>
      </c>
      <c r="H64" s="39">
        <f t="shared" si="2"/>
        <v>-1.4981578299267662E-3</v>
      </c>
      <c r="I64" s="57">
        <f>_xlfn.FORECAST.ETS(C64,$E$10:E63,$C$10:C63,26,1,4)</f>
        <v>9.8967579042607196E-2</v>
      </c>
      <c r="J64" s="39">
        <f t="shared" si="3"/>
        <v>-3.9675790426071944E-3</v>
      </c>
      <c r="K64" s="67">
        <f t="shared" si="4"/>
        <v>9.8144438638380391E-2</v>
      </c>
      <c r="L64" s="39">
        <f t="shared" si="5"/>
        <v>-3.1444386383803896E-3</v>
      </c>
    </row>
    <row r="65" spans="1:12" x14ac:dyDescent="0.2">
      <c r="A65" s="28">
        <v>2013</v>
      </c>
      <c r="B65" s="26">
        <f t="shared" si="8"/>
        <v>56</v>
      </c>
      <c r="C65" s="34">
        <v>41639</v>
      </c>
      <c r="D65" s="38">
        <v>10</v>
      </c>
      <c r="E65" s="38">
        <f t="shared" si="1"/>
        <v>0.1</v>
      </c>
      <c r="F65" s="39">
        <f t="shared" si="6"/>
        <v>5.0000000000000044E-3</v>
      </c>
      <c r="G65" s="41">
        <f t="shared" si="7"/>
        <v>0.10326503097118939</v>
      </c>
      <c r="H65" s="39">
        <f t="shared" si="2"/>
        <v>-3.265030971189381E-3</v>
      </c>
      <c r="I65" s="57">
        <f>_xlfn.FORECAST.ETS(C65,$E$10:E64,$C$10:C64,26,1,4)</f>
        <v>9.4985973182317246E-2</v>
      </c>
      <c r="J65" s="39">
        <f t="shared" si="3"/>
        <v>5.0140268176827596E-3</v>
      </c>
      <c r="K65" s="67">
        <f t="shared" si="4"/>
        <v>0.10050534504156534</v>
      </c>
      <c r="L65" s="39">
        <f t="shared" si="5"/>
        <v>-5.0534504156533877E-4</v>
      </c>
    </row>
    <row r="66" spans="1:12" x14ac:dyDescent="0.2">
      <c r="A66" s="28">
        <v>2014</v>
      </c>
      <c r="B66" s="26">
        <f t="shared" si="8"/>
        <v>57</v>
      </c>
      <c r="C66" s="34">
        <v>41729</v>
      </c>
      <c r="D66" s="38">
        <v>10</v>
      </c>
      <c r="E66" s="38">
        <f t="shared" si="1"/>
        <v>0.1</v>
      </c>
      <c r="F66" s="39">
        <f t="shared" si="6"/>
        <v>0</v>
      </c>
      <c r="G66" s="41">
        <f t="shared" si="7"/>
        <v>0.10826503097118939</v>
      </c>
      <c r="H66" s="39">
        <f t="shared" si="2"/>
        <v>-8.2650309711893855E-3</v>
      </c>
      <c r="I66" s="57">
        <f>_xlfn.FORECAST.ETS(C66,$E$10:E65,$C$10:C65,26,1,4)</f>
        <v>0.10491698149760283</v>
      </c>
      <c r="J66" s="39">
        <f t="shared" si="3"/>
        <v>-4.9169814976028209E-3</v>
      </c>
      <c r="K66" s="67">
        <f t="shared" si="4"/>
        <v>0.10714901447999386</v>
      </c>
      <c r="L66" s="39">
        <f t="shared" si="5"/>
        <v>-7.1490144799938593E-3</v>
      </c>
    </row>
    <row r="67" spans="1:12" x14ac:dyDescent="0.2">
      <c r="A67" s="28">
        <v>2014</v>
      </c>
      <c r="B67" s="26">
        <f t="shared" si="8"/>
        <v>58</v>
      </c>
      <c r="C67" s="34">
        <v>41820</v>
      </c>
      <c r="D67" s="38">
        <v>10</v>
      </c>
      <c r="E67" s="38">
        <f t="shared" si="1"/>
        <v>0.1</v>
      </c>
      <c r="F67" s="39">
        <f t="shared" si="6"/>
        <v>0</v>
      </c>
      <c r="G67" s="41">
        <f t="shared" si="7"/>
        <v>0.10738159440055808</v>
      </c>
      <c r="H67" s="39">
        <f t="shared" si="2"/>
        <v>-7.381594400558078E-3</v>
      </c>
      <c r="I67" s="57">
        <f>_xlfn.FORECAST.ETS(C67,$E$10:E66,$C$10:C66,26,1,4)</f>
        <v>9.9957065675856327E-2</v>
      </c>
      <c r="J67" s="39">
        <f t="shared" si="3"/>
        <v>4.2934324143678593E-5</v>
      </c>
      <c r="K67" s="67">
        <f t="shared" si="4"/>
        <v>0.10490675149232416</v>
      </c>
      <c r="L67" s="39">
        <f t="shared" si="5"/>
        <v>-4.9067514923241545E-3</v>
      </c>
    </row>
    <row r="68" spans="1:12" x14ac:dyDescent="0.2">
      <c r="A68" s="28">
        <v>2014</v>
      </c>
      <c r="B68" s="26">
        <f t="shared" si="8"/>
        <v>59</v>
      </c>
      <c r="C68" s="34">
        <v>41912</v>
      </c>
      <c r="D68" s="38">
        <v>10</v>
      </c>
      <c r="E68" s="38">
        <f t="shared" si="1"/>
        <v>0.1</v>
      </c>
      <c r="F68" s="39">
        <f t="shared" si="6"/>
        <v>0</v>
      </c>
      <c r="G68" s="41">
        <f t="shared" si="7"/>
        <v>0.10738159440055808</v>
      </c>
      <c r="H68" s="39">
        <f t="shared" si="2"/>
        <v>-7.381594400558078E-3</v>
      </c>
      <c r="I68" s="57">
        <f>_xlfn.FORECAST.ETS(C68,$E$10:E67,$C$10:C67,26,1,4)</f>
        <v>0.10485680195180845</v>
      </c>
      <c r="J68" s="39">
        <f t="shared" si="3"/>
        <v>-4.8568019518084454E-3</v>
      </c>
      <c r="K68" s="67">
        <f t="shared" si="4"/>
        <v>0.10653999691764154</v>
      </c>
      <c r="L68" s="39">
        <f t="shared" si="5"/>
        <v>-6.5399969176415385E-3</v>
      </c>
    </row>
    <row r="69" spans="1:12" x14ac:dyDescent="0.2">
      <c r="A69" s="28">
        <v>2014</v>
      </c>
      <c r="B69" s="26">
        <f t="shared" si="8"/>
        <v>60</v>
      </c>
      <c r="C69" s="34">
        <v>42004</v>
      </c>
      <c r="D69" s="38">
        <v>9.5</v>
      </c>
      <c r="E69" s="38">
        <f t="shared" si="1"/>
        <v>9.5000000000000001E-2</v>
      </c>
      <c r="F69" s="39">
        <f t="shared" si="6"/>
        <v>-5.0000000000000044E-3</v>
      </c>
      <c r="G69" s="41">
        <f t="shared" si="7"/>
        <v>0.10738159440055808</v>
      </c>
      <c r="H69" s="39">
        <f t="shared" si="2"/>
        <v>-1.2381594400558082E-2</v>
      </c>
      <c r="I69" s="57">
        <f>_xlfn.FORECAST.ETS(C69,$E$10:E68,$C$10:C68,26,1,4)</f>
        <v>0.11501409304429563</v>
      </c>
      <c r="J69" s="39">
        <f t="shared" si="3"/>
        <v>-2.0014093044295633E-2</v>
      </c>
      <c r="K69" s="67">
        <f t="shared" si="4"/>
        <v>0.11246992682971646</v>
      </c>
      <c r="L69" s="39">
        <f t="shared" si="5"/>
        <v>-1.7469926829716459E-2</v>
      </c>
    </row>
    <row r="70" spans="1:12" x14ac:dyDescent="0.2">
      <c r="A70" s="28">
        <v>2015</v>
      </c>
      <c r="B70" s="26">
        <f t="shared" si="8"/>
        <v>61</v>
      </c>
      <c r="C70" s="34">
        <v>42094</v>
      </c>
      <c r="D70" s="38">
        <v>8</v>
      </c>
      <c r="E70" s="38">
        <f t="shared" si="1"/>
        <v>0.08</v>
      </c>
      <c r="F70" s="39">
        <f t="shared" si="6"/>
        <v>-1.4999999999999999E-2</v>
      </c>
      <c r="G70" s="41">
        <f t="shared" si="7"/>
        <v>0.10149815782992677</v>
      </c>
      <c r="H70" s="39">
        <f t="shared" si="2"/>
        <v>-2.149815782992677E-2</v>
      </c>
      <c r="I70" s="57">
        <f>_xlfn.FORECAST.ETS(C70,$E$10:E69,$C$10:C69,26,1,4)</f>
        <v>0.10491598912931926</v>
      </c>
      <c r="J70" s="39">
        <f t="shared" si="3"/>
        <v>-2.4915989129319263E-2</v>
      </c>
      <c r="K70" s="67">
        <f t="shared" si="4"/>
        <v>0.10377671202952177</v>
      </c>
      <c r="L70" s="39">
        <f t="shared" si="5"/>
        <v>-2.3776712029521765E-2</v>
      </c>
    </row>
    <row r="71" spans="1:12" x14ac:dyDescent="0.2">
      <c r="A71" s="28">
        <v>2015</v>
      </c>
      <c r="B71" s="26">
        <f t="shared" si="8"/>
        <v>62</v>
      </c>
      <c r="C71" s="34">
        <v>42185</v>
      </c>
      <c r="D71" s="38">
        <v>7</v>
      </c>
      <c r="E71" s="38">
        <f t="shared" si="1"/>
        <v>7.0000000000000007E-2</v>
      </c>
      <c r="F71" s="39">
        <f t="shared" si="6"/>
        <v>-9.999999999999995E-3</v>
      </c>
      <c r="G71" s="41">
        <f t="shared" si="7"/>
        <v>8.4731284688664157E-2</v>
      </c>
      <c r="H71" s="39">
        <f t="shared" si="2"/>
        <v>-1.4731284688664151E-2</v>
      </c>
      <c r="I71" s="57">
        <f>_xlfn.FORECAST.ETS(C71,$E$10:E70,$C$10:C70,26,1,4)</f>
        <v>9.9641438832770907E-2</v>
      </c>
      <c r="J71" s="39">
        <f t="shared" si="3"/>
        <v>-2.96414388327709E-2</v>
      </c>
      <c r="K71" s="67">
        <f t="shared" si="4"/>
        <v>9.4671387451401981E-2</v>
      </c>
      <c r="L71" s="39">
        <f t="shared" si="5"/>
        <v>-2.4671387451401974E-2</v>
      </c>
    </row>
    <row r="72" spans="1:12" x14ac:dyDescent="0.2">
      <c r="A72" s="28">
        <v>2015</v>
      </c>
      <c r="B72" s="26">
        <f t="shared" si="8"/>
        <v>63</v>
      </c>
      <c r="C72" s="34">
        <v>42277</v>
      </c>
      <c r="D72" s="38">
        <v>6.5</v>
      </c>
      <c r="E72" s="38">
        <f t="shared" si="1"/>
        <v>6.5000000000000002E-2</v>
      </c>
      <c r="F72" s="39">
        <f t="shared" si="6"/>
        <v>-5.0000000000000044E-3</v>
      </c>
      <c r="G72" s="41">
        <f t="shared" si="7"/>
        <v>7.561472125929547E-2</v>
      </c>
      <c r="H72" s="39">
        <f t="shared" si="2"/>
        <v>-1.0614721259295468E-2</v>
      </c>
      <c r="I72" s="57">
        <f>_xlfn.FORECAST.ETS(C72,$E$10:E71,$C$10:C71,26,1,4)</f>
        <v>7.4936472071517574E-2</v>
      </c>
      <c r="J72" s="39">
        <f t="shared" si="3"/>
        <v>-9.9364720715175714E-3</v>
      </c>
      <c r="K72" s="67">
        <f t="shared" si="4"/>
        <v>7.5388638196702842E-2</v>
      </c>
      <c r="L72" s="39">
        <f t="shared" si="5"/>
        <v>-1.038863819670284E-2</v>
      </c>
    </row>
    <row r="73" spans="1:12" x14ac:dyDescent="0.2">
      <c r="A73" s="28">
        <v>2015</v>
      </c>
      <c r="B73" s="26">
        <f t="shared" si="8"/>
        <v>64</v>
      </c>
      <c r="C73" s="34">
        <v>42369</v>
      </c>
      <c r="D73" s="38">
        <v>6.5</v>
      </c>
      <c r="E73" s="38">
        <f t="shared" si="1"/>
        <v>6.5000000000000002E-2</v>
      </c>
      <c r="F73" s="39">
        <f t="shared" si="6"/>
        <v>0</v>
      </c>
      <c r="G73" s="41">
        <f t="shared" si="7"/>
        <v>7.1498157829926773E-2</v>
      </c>
      <c r="H73" s="39">
        <f t="shared" si="2"/>
        <v>-6.4981578299267706E-3</v>
      </c>
      <c r="I73" s="57">
        <f>_xlfn.FORECAST.ETS(C73,$E$10:E72,$C$10:C72,26,1,4)</f>
        <v>4.4533605292901526E-2</v>
      </c>
      <c r="J73" s="39">
        <f t="shared" si="3"/>
        <v>2.0466394707098476E-2</v>
      </c>
      <c r="K73" s="67">
        <f t="shared" si="4"/>
        <v>6.2509973650918357E-2</v>
      </c>
      <c r="L73" s="39">
        <f t="shared" si="5"/>
        <v>2.4900263490816449E-3</v>
      </c>
    </row>
    <row r="74" spans="1:12" x14ac:dyDescent="0.2">
      <c r="A74" s="28">
        <v>2016</v>
      </c>
      <c r="B74" s="26">
        <f t="shared" si="8"/>
        <v>65</v>
      </c>
      <c r="C74" s="34">
        <v>42460</v>
      </c>
      <c r="D74" s="38">
        <v>6.5</v>
      </c>
      <c r="E74" s="38">
        <f t="shared" si="1"/>
        <v>6.5000000000000002E-2</v>
      </c>
      <c r="F74" s="39">
        <f t="shared" si="6"/>
        <v>0</v>
      </c>
      <c r="G74" s="41">
        <f t="shared" si="7"/>
        <v>7.238159440055808E-2</v>
      </c>
      <c r="H74" s="39">
        <f t="shared" si="2"/>
        <v>-7.381594400558078E-3</v>
      </c>
      <c r="I74" s="57">
        <f>_xlfn.FORECAST.ETS(C74,$E$10:E73,$C$10:C73,26,1,4)</f>
        <v>5.836388079091645E-2</v>
      </c>
      <c r="J74" s="39">
        <f t="shared" si="3"/>
        <v>6.6361192090835519E-3</v>
      </c>
      <c r="K74" s="67">
        <f t="shared" si="4"/>
        <v>6.7709023197344204E-2</v>
      </c>
      <c r="L74" s="39">
        <f t="shared" si="5"/>
        <v>-2.7090231973442014E-3</v>
      </c>
    </row>
    <row r="75" spans="1:12" x14ac:dyDescent="0.2">
      <c r="A75" s="28">
        <v>2016</v>
      </c>
      <c r="B75" s="26">
        <f t="shared" ref="B75:B113" si="9">+B74+1</f>
        <v>66</v>
      </c>
      <c r="C75" s="34">
        <v>42551</v>
      </c>
      <c r="D75" s="38">
        <v>6.25</v>
      </c>
      <c r="E75" s="38">
        <f t="shared" ref="E75:E99" si="10">D75/100</f>
        <v>6.25E-2</v>
      </c>
      <c r="F75" s="39">
        <f t="shared" si="6"/>
        <v>-2.5000000000000022E-3</v>
      </c>
      <c r="G75" s="41">
        <f t="shared" si="7"/>
        <v>7.238159440055808E-2</v>
      </c>
      <c r="H75" s="39">
        <f t="shared" ref="H75:H97" si="11">E75-G75</f>
        <v>-9.8815944005580802E-3</v>
      </c>
      <c r="I75" s="57">
        <f>_xlfn.FORECAST.ETS(C75,$E$10:E74,$C$10:C74,26,1,4)</f>
        <v>5.4538752708605927E-2</v>
      </c>
      <c r="J75" s="39">
        <f t="shared" ref="J75:J97" si="12">E75-I75</f>
        <v>7.9612472913940732E-3</v>
      </c>
      <c r="K75" s="67">
        <f t="shared" ref="K75:K113" si="13">+AVERAGE(MAX(G75,I75),G75,I75)</f>
        <v>6.6433980503240689E-2</v>
      </c>
      <c r="L75" s="39">
        <f t="shared" ref="L75:L97" si="14">+E75-K75</f>
        <v>-3.9339805032406888E-3</v>
      </c>
    </row>
    <row r="76" spans="1:12" x14ac:dyDescent="0.2">
      <c r="A76" s="28">
        <v>2016</v>
      </c>
      <c r="B76" s="26">
        <f t="shared" si="9"/>
        <v>67</v>
      </c>
      <c r="C76" s="34">
        <v>42643</v>
      </c>
      <c r="D76" s="38">
        <v>6.25</v>
      </c>
      <c r="E76" s="38">
        <f t="shared" si="10"/>
        <v>6.25E-2</v>
      </c>
      <c r="F76" s="39">
        <f t="shared" ref="F76:F97" si="15">E76-E75</f>
        <v>0</v>
      </c>
      <c r="G76" s="41">
        <f t="shared" si="7"/>
        <v>6.9439876115242424E-2</v>
      </c>
      <c r="H76" s="39">
        <f t="shared" si="11"/>
        <v>-6.9398761152424243E-3</v>
      </c>
      <c r="I76" s="57">
        <f>_xlfn.FORECAST.ETS(C76,$E$10:E75,$C$10:C75,26,1,4)</f>
        <v>5.4855280464404271E-2</v>
      </c>
      <c r="J76" s="39">
        <f t="shared" si="12"/>
        <v>7.6447195355957287E-3</v>
      </c>
      <c r="K76" s="67">
        <f t="shared" si="13"/>
        <v>6.4578344231629711E-2</v>
      </c>
      <c r="L76" s="39">
        <f t="shared" si="14"/>
        <v>-2.0783442316297113E-3</v>
      </c>
    </row>
    <row r="77" spans="1:12" x14ac:dyDescent="0.2">
      <c r="A77" s="28">
        <v>2016</v>
      </c>
      <c r="B77" s="26">
        <f t="shared" si="9"/>
        <v>68</v>
      </c>
      <c r="C77" s="34">
        <v>42735</v>
      </c>
      <c r="D77" s="38">
        <v>6.25</v>
      </c>
      <c r="E77" s="38">
        <f t="shared" si="10"/>
        <v>6.25E-2</v>
      </c>
      <c r="F77" s="39">
        <f t="shared" si="15"/>
        <v>0</v>
      </c>
      <c r="G77" s="41">
        <f t="shared" si="7"/>
        <v>6.9881594400558078E-2</v>
      </c>
      <c r="H77" s="39">
        <f t="shared" si="11"/>
        <v>-7.381594400558078E-3</v>
      </c>
      <c r="I77" s="57">
        <f>_xlfn.FORECAST.ETS(C77,$E$10:E76,$C$10:C76,26,1,4)</f>
        <v>5.551652856299541E-2</v>
      </c>
      <c r="J77" s="39">
        <f t="shared" si="12"/>
        <v>6.9834714370045903E-3</v>
      </c>
      <c r="K77" s="67">
        <f t="shared" si="13"/>
        <v>6.5093239121370522E-2</v>
      </c>
      <c r="L77" s="39">
        <f t="shared" si="14"/>
        <v>-2.5932391213705219E-3</v>
      </c>
    </row>
    <row r="78" spans="1:12" x14ac:dyDescent="0.2">
      <c r="A78" s="28">
        <v>2017</v>
      </c>
      <c r="B78" s="26">
        <f t="shared" si="9"/>
        <v>69</v>
      </c>
      <c r="C78" s="34">
        <v>42825</v>
      </c>
      <c r="D78" s="38">
        <v>6.25</v>
      </c>
      <c r="E78" s="38">
        <f t="shared" si="10"/>
        <v>6.25E-2</v>
      </c>
      <c r="F78" s="39">
        <f t="shared" si="15"/>
        <v>0</v>
      </c>
      <c r="G78" s="41">
        <f t="shared" ref="G78:G96" si="16">$E$5+E77+$E$6*(E77-E76)</f>
        <v>6.9881594400558078E-2</v>
      </c>
      <c r="H78" s="39">
        <f t="shared" si="11"/>
        <v>-7.381594400558078E-3</v>
      </c>
      <c r="I78" s="57">
        <f>_xlfn.FORECAST.ETS(C78,$E$10:E77,$C$10:C77,26,1,4)</f>
        <v>5.9752945754131363E-2</v>
      </c>
      <c r="J78" s="39">
        <f t="shared" si="12"/>
        <v>2.7470542458686367E-3</v>
      </c>
      <c r="K78" s="67">
        <f t="shared" si="13"/>
        <v>6.6505378185082509E-2</v>
      </c>
      <c r="L78" s="39">
        <f t="shared" si="14"/>
        <v>-4.0053781850825088E-3</v>
      </c>
    </row>
    <row r="79" spans="1:12" x14ac:dyDescent="0.2">
      <c r="A79" s="28">
        <v>2017</v>
      </c>
      <c r="B79" s="26">
        <f t="shared" si="9"/>
        <v>70</v>
      </c>
      <c r="C79" s="34">
        <v>42916</v>
      </c>
      <c r="D79" s="38">
        <v>6.25</v>
      </c>
      <c r="E79" s="38">
        <f t="shared" si="10"/>
        <v>6.25E-2</v>
      </c>
      <c r="F79" s="39">
        <f t="shared" si="15"/>
        <v>0</v>
      </c>
      <c r="G79" s="41">
        <f t="shared" si="16"/>
        <v>6.9881594400558078E-2</v>
      </c>
      <c r="H79" s="39">
        <f t="shared" si="11"/>
        <v>-7.381594400558078E-3</v>
      </c>
      <c r="I79" s="57">
        <f>_xlfn.FORECAST.ETS(C79,$E$10:E78,$C$10:C78,26,1,4)</f>
        <v>6.50575102708357E-2</v>
      </c>
      <c r="J79" s="39">
        <f t="shared" si="12"/>
        <v>-2.5575102708357E-3</v>
      </c>
      <c r="K79" s="67">
        <f t="shared" si="13"/>
        <v>6.8273566357317281E-2</v>
      </c>
      <c r="L79" s="39">
        <f t="shared" si="14"/>
        <v>-5.7735663573172807E-3</v>
      </c>
    </row>
    <row r="80" spans="1:12" x14ac:dyDescent="0.2">
      <c r="A80" s="28">
        <v>2017</v>
      </c>
      <c r="B80" s="26">
        <f t="shared" si="9"/>
        <v>71</v>
      </c>
      <c r="C80" s="34">
        <v>43008</v>
      </c>
      <c r="D80" s="38">
        <v>6.25</v>
      </c>
      <c r="E80" s="38">
        <f t="shared" si="10"/>
        <v>6.25E-2</v>
      </c>
      <c r="F80" s="39">
        <f t="shared" si="15"/>
        <v>0</v>
      </c>
      <c r="G80" s="41">
        <f t="shared" si="16"/>
        <v>6.9881594400558078E-2</v>
      </c>
      <c r="H80" s="39">
        <f t="shared" si="11"/>
        <v>-7.381594400558078E-3</v>
      </c>
      <c r="I80" s="57">
        <f>_xlfn.FORECAST.ETS(C80,$E$10:E79,$C$10:C79,26,1,4)</f>
        <v>6.1352235049550813E-2</v>
      </c>
      <c r="J80" s="39">
        <f t="shared" si="12"/>
        <v>1.1477649504491871E-3</v>
      </c>
      <c r="K80" s="67">
        <f t="shared" si="13"/>
        <v>6.7038474616888985E-2</v>
      </c>
      <c r="L80" s="39">
        <f t="shared" si="14"/>
        <v>-4.538474616888985E-3</v>
      </c>
    </row>
    <row r="81" spans="1:12" x14ac:dyDescent="0.2">
      <c r="A81" s="28">
        <v>2017</v>
      </c>
      <c r="B81" s="26">
        <f t="shared" si="9"/>
        <v>72</v>
      </c>
      <c r="C81" s="34">
        <v>43100</v>
      </c>
      <c r="D81" s="38">
        <v>6.25</v>
      </c>
      <c r="E81" s="38">
        <f t="shared" si="10"/>
        <v>6.25E-2</v>
      </c>
      <c r="F81" s="39">
        <f t="shared" si="15"/>
        <v>0</v>
      </c>
      <c r="G81" s="41">
        <f t="shared" si="16"/>
        <v>6.9881594400558078E-2</v>
      </c>
      <c r="H81" s="39">
        <f t="shared" si="11"/>
        <v>-7.381594400558078E-3</v>
      </c>
      <c r="I81" s="57">
        <f>_xlfn.FORECAST.ETS(C81,$E$10:E80,$C$10:C80,26,1,4)</f>
        <v>6.0736194586588126E-2</v>
      </c>
      <c r="J81" s="39">
        <f t="shared" si="12"/>
        <v>1.7638054134118744E-3</v>
      </c>
      <c r="K81" s="67">
        <f t="shared" si="13"/>
        <v>6.6833127795901434E-2</v>
      </c>
      <c r="L81" s="39">
        <f t="shared" si="14"/>
        <v>-4.3331277959014342E-3</v>
      </c>
    </row>
    <row r="82" spans="1:12" x14ac:dyDescent="0.2">
      <c r="A82" s="28">
        <v>2018</v>
      </c>
      <c r="B82" s="26">
        <f t="shared" si="9"/>
        <v>73</v>
      </c>
      <c r="C82" s="34">
        <v>43190</v>
      </c>
      <c r="D82" s="38">
        <v>6.5</v>
      </c>
      <c r="E82" s="38">
        <f t="shared" si="10"/>
        <v>6.5000000000000002E-2</v>
      </c>
      <c r="F82" s="39">
        <f t="shared" si="15"/>
        <v>2.5000000000000022E-3</v>
      </c>
      <c r="G82" s="41">
        <f t="shared" si="16"/>
        <v>6.9881594400558078E-2</v>
      </c>
      <c r="H82" s="39">
        <f t="shared" si="11"/>
        <v>-4.8815944005580758E-3</v>
      </c>
      <c r="I82" s="57">
        <f>_xlfn.FORECAST.ETS(C82,$E$10:E81,$C$10:C81,26,1,4)</f>
        <v>5.8056962897340636E-2</v>
      </c>
      <c r="J82" s="39">
        <f t="shared" si="12"/>
        <v>6.9430371026593662E-3</v>
      </c>
      <c r="K82" s="67">
        <f t="shared" si="13"/>
        <v>6.5940050566152264E-2</v>
      </c>
      <c r="L82" s="39">
        <f t="shared" si="14"/>
        <v>-9.4005056615226179E-4</v>
      </c>
    </row>
    <row r="83" spans="1:12" x14ac:dyDescent="0.2">
      <c r="A83" s="28">
        <v>2018</v>
      </c>
      <c r="B83" s="26">
        <f t="shared" si="9"/>
        <v>74</v>
      </c>
      <c r="C83" s="34">
        <v>43281</v>
      </c>
      <c r="D83" s="38">
        <v>7</v>
      </c>
      <c r="E83" s="38">
        <f t="shared" si="10"/>
        <v>7.0000000000000007E-2</v>
      </c>
      <c r="F83" s="39">
        <f t="shared" si="15"/>
        <v>5.0000000000000044E-3</v>
      </c>
      <c r="G83" s="41">
        <f t="shared" si="16"/>
        <v>7.2823312685873734E-2</v>
      </c>
      <c r="H83" s="39">
        <f t="shared" si="11"/>
        <v>-2.8233126858737273E-3</v>
      </c>
      <c r="I83" s="57">
        <f>_xlfn.FORECAST.ETS(C83,$E$10:E82,$C$10:C82,26,1,4)</f>
        <v>5.8375553704617202E-2</v>
      </c>
      <c r="J83" s="39">
        <f t="shared" si="12"/>
        <v>1.1624446295382805E-2</v>
      </c>
      <c r="K83" s="67">
        <f t="shared" si="13"/>
        <v>6.8007393025454888E-2</v>
      </c>
      <c r="L83" s="39">
        <f t="shared" si="14"/>
        <v>1.9926069745451191E-3</v>
      </c>
    </row>
    <row r="84" spans="1:12" x14ac:dyDescent="0.2">
      <c r="A84" s="28">
        <v>2018</v>
      </c>
      <c r="B84" s="26">
        <f t="shared" si="9"/>
        <v>75</v>
      </c>
      <c r="C84" s="34">
        <v>43373</v>
      </c>
      <c r="D84" s="38">
        <v>9</v>
      </c>
      <c r="E84" s="38">
        <f t="shared" si="10"/>
        <v>0.09</v>
      </c>
      <c r="F84" s="39">
        <f t="shared" si="15"/>
        <v>1.999999999999999E-2</v>
      </c>
      <c r="G84" s="41">
        <f t="shared" si="16"/>
        <v>7.8265030971189392E-2</v>
      </c>
      <c r="H84" s="39">
        <f t="shared" si="11"/>
        <v>1.1734969028810605E-2</v>
      </c>
      <c r="I84" s="57">
        <f>_xlfn.FORECAST.ETS(C84,$E$10:E83,$C$10:C83,26,1,4)</f>
        <v>7.0212502623171247E-2</v>
      </c>
      <c r="J84" s="39">
        <f t="shared" si="12"/>
        <v>1.978749737682875E-2</v>
      </c>
      <c r="K84" s="67">
        <f t="shared" si="13"/>
        <v>7.5580854855183344E-2</v>
      </c>
      <c r="L84" s="39">
        <f t="shared" si="14"/>
        <v>1.4419145144816653E-2</v>
      </c>
    </row>
    <row r="85" spans="1:12" x14ac:dyDescent="0.2">
      <c r="A85" s="28">
        <v>2018</v>
      </c>
      <c r="B85" s="26">
        <f t="shared" si="9"/>
        <v>76</v>
      </c>
      <c r="C85" s="34">
        <v>43465</v>
      </c>
      <c r="D85" s="38">
        <v>10.5</v>
      </c>
      <c r="E85" s="38">
        <f t="shared" si="10"/>
        <v>0.105</v>
      </c>
      <c r="F85" s="39">
        <f t="shared" si="15"/>
        <v>1.4999999999999999E-2</v>
      </c>
      <c r="G85" s="41">
        <f t="shared" si="16"/>
        <v>0.1009153406830833</v>
      </c>
      <c r="H85" s="39">
        <f t="shared" si="11"/>
        <v>4.0846593169166917E-3</v>
      </c>
      <c r="I85" s="57">
        <f>_xlfn.FORECAST.ETS(C85,$E$10:E84,$C$10:C84,26,1,4)</f>
        <v>8.8824525235115928E-2</v>
      </c>
      <c r="J85" s="39">
        <f t="shared" si="12"/>
        <v>1.6175474764884068E-2</v>
      </c>
      <c r="K85" s="67">
        <f t="shared" si="13"/>
        <v>9.6885068867094179E-2</v>
      </c>
      <c r="L85" s="39">
        <f t="shared" si="14"/>
        <v>8.1149311329058171E-3</v>
      </c>
    </row>
    <row r="86" spans="1:12" x14ac:dyDescent="0.2">
      <c r="A86" s="28">
        <v>2019</v>
      </c>
      <c r="B86" s="26">
        <f t="shared" si="9"/>
        <v>77</v>
      </c>
      <c r="C86" s="34">
        <v>43555</v>
      </c>
      <c r="D86" s="38">
        <v>11.25</v>
      </c>
      <c r="E86" s="38">
        <f t="shared" si="10"/>
        <v>0.1125</v>
      </c>
      <c r="F86" s="39">
        <f t="shared" si="15"/>
        <v>7.5000000000000067E-3</v>
      </c>
      <c r="G86" s="41">
        <f t="shared" si="16"/>
        <v>0.115031904112452</v>
      </c>
      <c r="H86" s="39">
        <f t="shared" si="11"/>
        <v>-2.5319041124519936E-3</v>
      </c>
      <c r="I86" s="57">
        <f>_xlfn.FORECAST.ETS(C86,$E$10:E85,$C$10:C85,26,1,4)</f>
        <v>9.6682167269299124E-2</v>
      </c>
      <c r="J86" s="39">
        <f t="shared" si="12"/>
        <v>1.5817832730700879E-2</v>
      </c>
      <c r="K86" s="67">
        <f t="shared" si="13"/>
        <v>0.10891532516473439</v>
      </c>
      <c r="L86" s="39">
        <f t="shared" si="14"/>
        <v>3.5846748352656166E-3</v>
      </c>
    </row>
    <row r="87" spans="1:12" x14ac:dyDescent="0.2">
      <c r="A87" s="28">
        <v>2019</v>
      </c>
      <c r="B87" s="26">
        <f t="shared" si="9"/>
        <v>78</v>
      </c>
      <c r="C87" s="34">
        <v>43646</v>
      </c>
      <c r="D87" s="38">
        <v>12.75</v>
      </c>
      <c r="E87" s="38">
        <f t="shared" si="10"/>
        <v>0.1275</v>
      </c>
      <c r="F87" s="39">
        <f t="shared" si="15"/>
        <v>1.4999999999999999E-2</v>
      </c>
      <c r="G87" s="41">
        <f t="shared" si="16"/>
        <v>0.12120674925650504</v>
      </c>
      <c r="H87" s="39">
        <f t="shared" si="11"/>
        <v>6.2932507434949603E-3</v>
      </c>
      <c r="I87" s="57">
        <f>_xlfn.FORECAST.ETS(C87,$E$10:E86,$C$10:C86,26,1,4)</f>
        <v>0.10116826816125538</v>
      </c>
      <c r="J87" s="39">
        <f t="shared" si="12"/>
        <v>2.6331731838744626E-2</v>
      </c>
      <c r="K87" s="67">
        <f t="shared" si="13"/>
        <v>0.11452725555808847</v>
      </c>
      <c r="L87" s="39">
        <f t="shared" si="14"/>
        <v>1.297274444191153E-2</v>
      </c>
    </row>
    <row r="88" spans="1:12" x14ac:dyDescent="0.2">
      <c r="A88" s="28">
        <v>2019</v>
      </c>
      <c r="B88" s="26">
        <f t="shared" si="9"/>
        <v>79</v>
      </c>
      <c r="C88" s="34">
        <v>43738</v>
      </c>
      <c r="D88" s="38">
        <v>13.75</v>
      </c>
      <c r="E88" s="38">
        <f t="shared" si="10"/>
        <v>0.13750000000000001</v>
      </c>
      <c r="F88" s="39">
        <f t="shared" si="15"/>
        <v>1.0000000000000009E-2</v>
      </c>
      <c r="G88" s="41">
        <f t="shared" si="16"/>
        <v>0.137531904112452</v>
      </c>
      <c r="H88" s="39">
        <f t="shared" si="11"/>
        <v>-3.1904112451991429E-5</v>
      </c>
      <c r="I88" s="57">
        <f>_xlfn.FORECAST.ETS(C88,$E$10:E87,$C$10:C87,26,1,4)</f>
        <v>0.13241077589643302</v>
      </c>
      <c r="J88" s="39">
        <f t="shared" si="12"/>
        <v>5.0892241035669916E-3</v>
      </c>
      <c r="K88" s="67">
        <f t="shared" si="13"/>
        <v>0.135824861373779</v>
      </c>
      <c r="L88" s="39">
        <f t="shared" si="14"/>
        <v>1.6751386262210122E-3</v>
      </c>
    </row>
    <row r="89" spans="1:12" x14ac:dyDescent="0.2">
      <c r="A89" s="28">
        <v>2019</v>
      </c>
      <c r="B89" s="26">
        <f t="shared" si="9"/>
        <v>80</v>
      </c>
      <c r="C89" s="34">
        <v>43830</v>
      </c>
      <c r="D89" s="38">
        <v>13.75</v>
      </c>
      <c r="E89" s="38">
        <f t="shared" si="10"/>
        <v>0.13750000000000001</v>
      </c>
      <c r="F89" s="39">
        <f t="shared" si="15"/>
        <v>0</v>
      </c>
      <c r="G89" s="41">
        <f t="shared" si="16"/>
        <v>0.1466484675418207</v>
      </c>
      <c r="H89" s="39">
        <f t="shared" si="11"/>
        <v>-9.1484675418206929E-3</v>
      </c>
      <c r="I89" s="57">
        <f>_xlfn.FORECAST.ETS(C89,$E$10:E88,$C$10:C88,26,1,4)</f>
        <v>0.12350807879983967</v>
      </c>
      <c r="J89" s="39">
        <f t="shared" si="12"/>
        <v>1.3991921200160337E-2</v>
      </c>
      <c r="K89" s="67">
        <f t="shared" si="13"/>
        <v>0.13893500462782701</v>
      </c>
      <c r="L89" s="39">
        <f t="shared" si="14"/>
        <v>-1.4350046278270023E-3</v>
      </c>
    </row>
    <row r="90" spans="1:12" x14ac:dyDescent="0.2">
      <c r="A90" s="28">
        <v>2020</v>
      </c>
      <c r="B90" s="26">
        <f t="shared" si="9"/>
        <v>81</v>
      </c>
      <c r="C90" s="34">
        <v>43921</v>
      </c>
      <c r="D90" s="38">
        <v>12</v>
      </c>
      <c r="E90" s="38">
        <f t="shared" si="10"/>
        <v>0.12</v>
      </c>
      <c r="F90" s="39">
        <f t="shared" si="15"/>
        <v>-1.7500000000000016E-2</v>
      </c>
      <c r="G90" s="41">
        <f t="shared" si="16"/>
        <v>0.14488159440055809</v>
      </c>
      <c r="H90" s="39">
        <f t="shared" si="11"/>
        <v>-2.4881594400558094E-2</v>
      </c>
      <c r="I90" s="57">
        <f>_xlfn.FORECAST.ETS(C90,$E$10:E89,$C$10:C89,26,1,4)</f>
        <v>0.13563505395133016</v>
      </c>
      <c r="J90" s="39">
        <f t="shared" si="12"/>
        <v>-1.5635053951330163E-2</v>
      </c>
      <c r="K90" s="67">
        <f t="shared" si="13"/>
        <v>0.14179941425081544</v>
      </c>
      <c r="L90" s="39">
        <f t="shared" si="14"/>
        <v>-2.1799414250815441E-2</v>
      </c>
    </row>
    <row r="91" spans="1:12" x14ac:dyDescent="0.2">
      <c r="A91" s="28">
        <v>2020</v>
      </c>
      <c r="B91" s="26">
        <f t="shared" si="9"/>
        <v>82</v>
      </c>
      <c r="C91" s="34">
        <v>44012</v>
      </c>
      <c r="D91" s="38">
        <v>8</v>
      </c>
      <c r="E91" s="38">
        <f t="shared" si="10"/>
        <v>0.08</v>
      </c>
      <c r="F91" s="39">
        <f t="shared" si="15"/>
        <v>-3.9999999999999994E-2</v>
      </c>
      <c r="G91" s="41">
        <f t="shared" si="16"/>
        <v>0.1242895664033485</v>
      </c>
      <c r="H91" s="39">
        <f t="shared" si="11"/>
        <v>-4.4289566403348496E-2</v>
      </c>
      <c r="I91" s="57">
        <f>_xlfn.FORECAST.ETS(C91,$E$10:E90,$C$10:C90,26,1,4)</f>
        <v>0.13135067019021995</v>
      </c>
      <c r="J91" s="39">
        <f t="shared" si="12"/>
        <v>-5.1350670190219952E-2</v>
      </c>
      <c r="K91" s="67">
        <f t="shared" si="13"/>
        <v>0.12899696892792947</v>
      </c>
      <c r="L91" s="39">
        <f t="shared" si="14"/>
        <v>-4.8996968927929471E-2</v>
      </c>
    </row>
    <row r="92" spans="1:12" x14ac:dyDescent="0.2">
      <c r="A92" s="28">
        <v>2020</v>
      </c>
      <c r="B92" s="26">
        <f t="shared" si="9"/>
        <v>83</v>
      </c>
      <c r="C92" s="34">
        <v>44104</v>
      </c>
      <c r="D92" s="38">
        <v>8</v>
      </c>
      <c r="E92" s="38">
        <f t="shared" si="10"/>
        <v>0.08</v>
      </c>
      <c r="F92" s="39">
        <f t="shared" si="15"/>
        <v>0</v>
      </c>
      <c r="G92" s="41">
        <f t="shared" si="16"/>
        <v>8.031410183550762E-2</v>
      </c>
      <c r="H92" s="39">
        <f t="shared" si="11"/>
        <v>-3.1410183550761861E-4</v>
      </c>
      <c r="I92" s="57">
        <f>_xlfn.FORECAST.ETS(C92,$E$10:E91,$C$10:C91,26,1,4)</f>
        <v>0.10640938246565418</v>
      </c>
      <c r="J92" s="39">
        <f t="shared" si="12"/>
        <v>-2.6409382465654177E-2</v>
      </c>
      <c r="K92" s="67">
        <f t="shared" si="13"/>
        <v>9.7710955588938664E-2</v>
      </c>
      <c r="L92" s="39">
        <f t="shared" si="14"/>
        <v>-1.7710955588938662E-2</v>
      </c>
    </row>
    <row r="93" spans="1:12" x14ac:dyDescent="0.2">
      <c r="A93" s="28">
        <v>2020</v>
      </c>
      <c r="B93" s="26">
        <f t="shared" si="9"/>
        <v>84</v>
      </c>
      <c r="C93" s="34">
        <v>44196</v>
      </c>
      <c r="D93" s="38">
        <v>8</v>
      </c>
      <c r="E93" s="38">
        <f t="shared" si="10"/>
        <v>0.08</v>
      </c>
      <c r="F93" s="39">
        <f t="shared" si="15"/>
        <v>0</v>
      </c>
      <c r="G93" s="41">
        <f t="shared" si="16"/>
        <v>8.738159440055808E-2</v>
      </c>
      <c r="H93" s="39">
        <f t="shared" si="11"/>
        <v>-7.381594400558078E-3</v>
      </c>
      <c r="I93" s="57">
        <f>_xlfn.FORECAST.ETS(C93,$E$10:E92,$C$10:C92,26,1,4)</f>
        <v>9.4049363715568837E-2</v>
      </c>
      <c r="J93" s="39">
        <f t="shared" si="12"/>
        <v>-1.4049363715568836E-2</v>
      </c>
      <c r="K93" s="67">
        <f t="shared" si="13"/>
        <v>9.1826773943898585E-2</v>
      </c>
      <c r="L93" s="39">
        <f t="shared" si="14"/>
        <v>-1.1826773943898583E-2</v>
      </c>
    </row>
    <row r="94" spans="1:12" x14ac:dyDescent="0.2">
      <c r="A94" s="28">
        <v>2021</v>
      </c>
      <c r="B94" s="26">
        <f t="shared" si="9"/>
        <v>85</v>
      </c>
      <c r="C94" s="34">
        <v>44286</v>
      </c>
      <c r="D94" s="38">
        <v>8</v>
      </c>
      <c r="E94" s="38">
        <f t="shared" si="10"/>
        <v>0.08</v>
      </c>
      <c r="F94" s="39">
        <f t="shared" si="15"/>
        <v>0</v>
      </c>
      <c r="G94" s="41">
        <f t="shared" si="16"/>
        <v>8.738159440055808E-2</v>
      </c>
      <c r="H94" s="39">
        <f t="shared" si="11"/>
        <v>-7.381594400558078E-3</v>
      </c>
      <c r="I94" s="57">
        <f>_xlfn.FORECAST.ETS(C94,$E$10:E93,$C$10:C93,26,1,4)</f>
        <v>8.4927576673747451E-2</v>
      </c>
      <c r="J94" s="39">
        <f t="shared" si="12"/>
        <v>-4.9275766737474497E-3</v>
      </c>
      <c r="K94" s="67">
        <f t="shared" si="13"/>
        <v>8.6563588491621199E-2</v>
      </c>
      <c r="L94" s="39">
        <f t="shared" si="14"/>
        <v>-6.5635884916211973E-3</v>
      </c>
    </row>
    <row r="95" spans="1:12" x14ac:dyDescent="0.2">
      <c r="A95" s="28">
        <v>2021</v>
      </c>
      <c r="B95" s="26">
        <f t="shared" si="9"/>
        <v>86</v>
      </c>
      <c r="C95" s="34">
        <v>44377</v>
      </c>
      <c r="D95" s="38">
        <v>8</v>
      </c>
      <c r="E95" s="38">
        <f t="shared" si="10"/>
        <v>0.08</v>
      </c>
      <c r="F95" s="39">
        <f t="shared" si="15"/>
        <v>0</v>
      </c>
      <c r="G95" s="41">
        <f t="shared" si="16"/>
        <v>8.738159440055808E-2</v>
      </c>
      <c r="H95" s="39">
        <f t="shared" si="11"/>
        <v>-7.381594400558078E-3</v>
      </c>
      <c r="I95" s="57">
        <f>_xlfn.FORECAST.ETS(C95,$E$10:E94,$C$10:C94,26,1,4)</f>
        <v>9.4722809311464748E-2</v>
      </c>
      <c r="J95" s="39">
        <f t="shared" si="12"/>
        <v>-1.4722809311464746E-2</v>
      </c>
      <c r="K95" s="67">
        <f t="shared" si="13"/>
        <v>9.2275737674495859E-2</v>
      </c>
      <c r="L95" s="39">
        <f t="shared" si="14"/>
        <v>-1.2275737674495857E-2</v>
      </c>
    </row>
    <row r="96" spans="1:12" x14ac:dyDescent="0.2">
      <c r="A96" s="28">
        <v>2021</v>
      </c>
      <c r="B96" s="26">
        <f t="shared" si="9"/>
        <v>87</v>
      </c>
      <c r="C96" s="34">
        <v>44469</v>
      </c>
      <c r="D96" s="38">
        <v>8.25</v>
      </c>
      <c r="E96" s="38">
        <f t="shared" si="10"/>
        <v>8.2500000000000004E-2</v>
      </c>
      <c r="F96" s="39">
        <f t="shared" si="15"/>
        <v>2.5000000000000022E-3</v>
      </c>
      <c r="G96" s="41">
        <f t="shared" si="16"/>
        <v>8.738159440055808E-2</v>
      </c>
      <c r="H96" s="39">
        <f t="shared" si="11"/>
        <v>-4.8815944005580758E-3</v>
      </c>
      <c r="I96" s="57">
        <f>_xlfn.FORECAST.ETS(C96,$E$10:E95,$C$10:C95,26,1,4)</f>
        <v>9.0115555108466333E-2</v>
      </c>
      <c r="J96" s="39">
        <f t="shared" si="12"/>
        <v>-7.6155551084663292E-3</v>
      </c>
      <c r="K96" s="67">
        <f t="shared" si="13"/>
        <v>8.9204234872496915E-2</v>
      </c>
      <c r="L96" s="39">
        <f t="shared" si="14"/>
        <v>-6.7042348724969114E-3</v>
      </c>
    </row>
    <row r="97" spans="1:12" x14ac:dyDescent="0.2">
      <c r="A97" s="28">
        <v>2021</v>
      </c>
      <c r="B97" s="26">
        <f t="shared" si="9"/>
        <v>88</v>
      </c>
      <c r="C97" s="34">
        <v>44561</v>
      </c>
      <c r="D97" s="38">
        <v>10.75</v>
      </c>
      <c r="E97" s="38">
        <f t="shared" si="10"/>
        <v>0.1075</v>
      </c>
      <c r="F97" s="39">
        <f t="shared" si="15"/>
        <v>2.4999999999999994E-2</v>
      </c>
      <c r="G97" s="41">
        <f>$E$5+E96+$E$6*(E96-E95)</f>
        <v>9.0323312685873736E-2</v>
      </c>
      <c r="H97" s="39">
        <f t="shared" si="11"/>
        <v>1.7176687314126263E-2</v>
      </c>
      <c r="I97" s="57">
        <f>_xlfn.FORECAST.ETS(C97,$E$10:E96,$C$10:C96,26,1,4)</f>
        <v>0.10220466917598496</v>
      </c>
      <c r="J97" s="39">
        <f t="shared" si="12"/>
        <v>5.2953308240150376E-3</v>
      </c>
      <c r="K97" s="67">
        <f t="shared" si="13"/>
        <v>9.8244217012614557E-2</v>
      </c>
      <c r="L97" s="39">
        <f t="shared" si="14"/>
        <v>9.2557829873854414E-3</v>
      </c>
    </row>
    <row r="98" spans="1:12" x14ac:dyDescent="0.2">
      <c r="A98" s="84">
        <v>2022</v>
      </c>
      <c r="B98" s="84">
        <f t="shared" si="9"/>
        <v>89</v>
      </c>
      <c r="C98" s="85">
        <v>44651</v>
      </c>
      <c r="D98" s="86">
        <v>10.75</v>
      </c>
      <c r="E98" s="86"/>
      <c r="F98" s="87"/>
      <c r="G98" s="41">
        <f>$E$5+G97+$E$6*(E97-E96)</f>
        <v>0.10212208993958835</v>
      </c>
      <c r="H98" s="87"/>
      <c r="I98" s="57">
        <f>_xlfn.FORECAST.ETS(C98,$E$10:E97,$C$10:C97,26,1,4)</f>
        <v>0.10698073469463371</v>
      </c>
      <c r="J98" s="87"/>
      <c r="K98" s="67">
        <f>+AVERAGE(MAX(G98,I98),G98,I98)</f>
        <v>0.10536118644295193</v>
      </c>
      <c r="L98" s="87"/>
    </row>
    <row r="99" spans="1:12" x14ac:dyDescent="0.2">
      <c r="A99" s="84">
        <v>2022</v>
      </c>
      <c r="B99" s="84">
        <f t="shared" si="9"/>
        <v>90</v>
      </c>
      <c r="C99" s="85">
        <v>44742</v>
      </c>
      <c r="D99" s="86">
        <v>14.75</v>
      </c>
      <c r="E99" s="86"/>
      <c r="F99" s="87"/>
      <c r="G99" s="41">
        <f>$E$5+G98+$E$6*(G98-E97)</f>
        <v>0.10855347585595969</v>
      </c>
      <c r="H99" s="87"/>
      <c r="I99" s="57">
        <f>_xlfn.FORECAST.ETS(C99,$E$10:E98,$C$10:C98,26,1,4)</f>
        <v>9.6401931217966502E-2</v>
      </c>
      <c r="J99" s="87"/>
      <c r="K99" s="67">
        <f>+AVERAGE(MAX(G99,I99),G99,I99)</f>
        <v>0.10450296097662863</v>
      </c>
      <c r="L99" s="87"/>
    </row>
    <row r="100" spans="1:12" x14ac:dyDescent="0.2">
      <c r="A100" s="84">
        <v>2022</v>
      </c>
      <c r="B100" s="84">
        <f t="shared" si="9"/>
        <v>91</v>
      </c>
      <c r="C100" s="85">
        <v>44834</v>
      </c>
      <c r="D100" s="86"/>
      <c r="E100" s="86"/>
      <c r="F100" s="87"/>
      <c r="G100" s="41">
        <f>$E$5+G99+$E$6*(G99-G98)</f>
        <v>0.11707141456019088</v>
      </c>
      <c r="H100" s="87"/>
      <c r="I100" s="57">
        <f>_xlfn.FORECAST.ETS(C100,$E$10:E99,$C$10:C99,26,1,4)</f>
        <v>5.5437833291367228E-2</v>
      </c>
      <c r="J100" s="87"/>
      <c r="K100" s="67">
        <f>+AVERAGE(MAX(G100,I100),G100,I100)</f>
        <v>9.6526887470582981E-2</v>
      </c>
      <c r="L100" s="87"/>
    </row>
    <row r="101" spans="1:12" x14ac:dyDescent="0.2">
      <c r="A101" s="84">
        <v>2022</v>
      </c>
      <c r="B101" s="84">
        <f t="shared" si="9"/>
        <v>92</v>
      </c>
      <c r="C101" s="85">
        <v>44926</v>
      </c>
      <c r="D101" s="86"/>
      <c r="E101" s="86"/>
      <c r="F101" s="87"/>
      <c r="G101" s="41">
        <f>$E$5+G100+$E$6*(G100-G99)</f>
        <v>0.1259580206722917</v>
      </c>
      <c r="H101" s="87"/>
      <c r="I101" s="57">
        <f>_xlfn.FORECAST.ETS(C101,$E$10:E100,$C$10:C100,26,1,4)</f>
        <v>5.1828099949944091E-2</v>
      </c>
      <c r="J101" s="87"/>
      <c r="K101" s="67">
        <f>+AVERAGE(MAX(G101,I101),G101,I101)</f>
        <v>0.10124804709817582</v>
      </c>
      <c r="L101" s="87"/>
    </row>
    <row r="102" spans="1:12" x14ac:dyDescent="0.2">
      <c r="A102" s="84">
        <v>2023</v>
      </c>
      <c r="B102" s="84">
        <f t="shared" si="9"/>
        <v>93</v>
      </c>
      <c r="C102" s="85">
        <v>45016</v>
      </c>
      <c r="D102" s="86"/>
      <c r="E102" s="86"/>
      <c r="F102" s="87"/>
      <c r="G102" s="41">
        <f>$E$5+G101+$E$6*(G101-G100)</f>
        <v>0.13490976563849488</v>
      </c>
      <c r="H102" s="87"/>
      <c r="I102" s="57">
        <f>_xlfn.FORECAST.ETS(C102,$E$10:E101,$C$10:C101,26,1,4)</f>
        <v>5.1339277669217656E-2</v>
      </c>
      <c r="J102" s="87"/>
      <c r="K102" s="67">
        <f>+AVERAGE(MAX(G102,I102),G102,I102)</f>
        <v>0.10705293631540247</v>
      </c>
      <c r="L102" s="87"/>
    </row>
    <row r="103" spans="1:12" x14ac:dyDescent="0.2">
      <c r="A103" s="84">
        <v>2023</v>
      </c>
      <c r="B103" s="84">
        <f t="shared" si="9"/>
        <v>94</v>
      </c>
      <c r="C103" s="85">
        <v>45107</v>
      </c>
      <c r="D103" s="86"/>
      <c r="E103" s="86"/>
      <c r="F103" s="87"/>
      <c r="G103" s="41">
        <f>$E$5+G102+$E$6*(G102-G101)</f>
        <v>0.14387301981387468</v>
      </c>
      <c r="H103" s="87"/>
      <c r="I103" s="57">
        <f>_xlfn.FORECAST.ETS(C103,$E$10:E102,$C$10:C102,26,1,4)</f>
        <v>5.1069678464104137E-2</v>
      </c>
      <c r="J103" s="87"/>
      <c r="K103" s="67">
        <f>+AVERAGE(MAX(G103,I103),G103,I103)</f>
        <v>0.11293857269728451</v>
      </c>
      <c r="L103" s="87"/>
    </row>
    <row r="104" spans="1:12" x14ac:dyDescent="0.2">
      <c r="A104" s="84">
        <v>2023</v>
      </c>
      <c r="B104" s="84">
        <f t="shared" si="9"/>
        <v>95</v>
      </c>
      <c r="C104" s="85">
        <v>45199</v>
      </c>
      <c r="D104" s="86"/>
      <c r="E104" s="86"/>
      <c r="F104" s="87"/>
      <c r="G104" s="41">
        <f>$E$5+G103+$E$6*(G103-G102)</f>
        <v>0.15283830752051161</v>
      </c>
      <c r="H104" s="87"/>
      <c r="I104" s="57">
        <f>_xlfn.FORECAST.ETS(C104,$E$10:E103,$C$10:C103,26,1,4)</f>
        <v>5.3694885116222058E-2</v>
      </c>
      <c r="J104" s="87"/>
      <c r="K104" s="67">
        <f t="shared" si="13"/>
        <v>0.11979050005241509</v>
      </c>
      <c r="L104" s="87"/>
    </row>
    <row r="105" spans="1:12" x14ac:dyDescent="0.2">
      <c r="A105" s="84">
        <v>2023</v>
      </c>
      <c r="B105" s="84">
        <f t="shared" si="9"/>
        <v>96</v>
      </c>
      <c r="C105" s="85">
        <v>45291</v>
      </c>
      <c r="D105" s="86"/>
      <c r="E105" s="86"/>
      <c r="F105" s="87"/>
      <c r="G105" s="41">
        <f t="shared" ref="G105:G112" si="17">$E$5+G104+$E$6*(G104-G103)</f>
        <v>0.16180395452632457</v>
      </c>
      <c r="H105" s="87"/>
      <c r="I105" s="57">
        <f>_xlfn.FORECAST.ETS(C105,$E$10:E104,$C$10:C104,26,1,4)</f>
        <v>5.8930404654382922E-2</v>
      </c>
      <c r="J105" s="87"/>
      <c r="K105" s="67">
        <f t="shared" si="13"/>
        <v>0.12751277123567736</v>
      </c>
      <c r="L105" s="87"/>
    </row>
    <row r="106" spans="1:12" x14ac:dyDescent="0.2">
      <c r="A106" s="84">
        <v>2024</v>
      </c>
      <c r="B106" s="84">
        <f>+B105+1</f>
        <v>97</v>
      </c>
      <c r="C106" s="85">
        <f>EOMONTH(C105,3)</f>
        <v>45382</v>
      </c>
      <c r="D106" s="86"/>
      <c r="E106" s="86"/>
      <c r="F106" s="87"/>
      <c r="G106" s="41">
        <f t="shared" si="17"/>
        <v>0.17076966501574389</v>
      </c>
      <c r="H106" s="87"/>
      <c r="I106" s="57">
        <f>_xlfn.FORECAST.ETS(C106,$E$10:E105,$C$10:C105,26,1,4)</f>
        <v>5.9240768439592986E-2</v>
      </c>
      <c r="J106" s="87"/>
      <c r="K106" s="67">
        <f t="shared" si="13"/>
        <v>0.13359336615702691</v>
      </c>
      <c r="L106" s="87"/>
    </row>
    <row r="107" spans="1:12" x14ac:dyDescent="0.2">
      <c r="A107" s="84">
        <v>2024</v>
      </c>
      <c r="B107" s="84">
        <f t="shared" si="9"/>
        <v>98</v>
      </c>
      <c r="C107" s="85">
        <f t="shared" ref="C107:C113" si="18">EOMONTH(C106,3)</f>
        <v>45473</v>
      </c>
      <c r="D107" s="86"/>
      <c r="E107" s="86"/>
      <c r="F107" s="87"/>
      <c r="G107" s="41">
        <f t="shared" si="17"/>
        <v>0.17973538672191111</v>
      </c>
      <c r="H107" s="87"/>
      <c r="I107" s="57">
        <f>_xlfn.FORECAST.ETS(C107,$E$10:E106,$C$10:C106,26,1,4)</f>
        <v>5.9400365372614609E-2</v>
      </c>
      <c r="J107" s="87"/>
      <c r="K107" s="67">
        <f t="shared" si="13"/>
        <v>0.13962371293881229</v>
      </c>
      <c r="L107" s="87"/>
    </row>
    <row r="108" spans="1:12" x14ac:dyDescent="0.2">
      <c r="A108" s="84">
        <v>2024</v>
      </c>
      <c r="B108" s="84">
        <f t="shared" si="9"/>
        <v>99</v>
      </c>
      <c r="C108" s="85">
        <f t="shared" si="18"/>
        <v>45565</v>
      </c>
      <c r="D108" s="86"/>
      <c r="E108" s="86"/>
      <c r="F108" s="87"/>
      <c r="G108" s="41">
        <f t="shared" si="17"/>
        <v>0.1887011104099354</v>
      </c>
      <c r="H108" s="87"/>
      <c r="I108" s="57">
        <f>_xlfn.FORECAST.ETS(C108,$E$10:E107,$C$10:C107,26,1,4)</f>
        <v>5.7093334683333732E-2</v>
      </c>
      <c r="J108" s="87"/>
      <c r="K108" s="67">
        <f t="shared" si="13"/>
        <v>0.1448318518344015</v>
      </c>
      <c r="L108" s="87"/>
    </row>
    <row r="109" spans="1:12" x14ac:dyDescent="0.2">
      <c r="A109" s="84">
        <v>2024</v>
      </c>
      <c r="B109" s="84">
        <f t="shared" si="9"/>
        <v>100</v>
      </c>
      <c r="C109" s="85">
        <f t="shared" si="18"/>
        <v>45657</v>
      </c>
      <c r="D109" s="86"/>
      <c r="E109" s="86"/>
      <c r="F109" s="87"/>
      <c r="G109" s="41">
        <f t="shared" si="17"/>
        <v>0.19766683444812869</v>
      </c>
      <c r="H109" s="87"/>
      <c r="I109" s="57">
        <f>_xlfn.FORECAST.ETS(C109,$E$10:E108,$C$10:C108,26,1,4)</f>
        <v>5.7348138663813122E-2</v>
      </c>
      <c r="J109" s="87"/>
      <c r="K109" s="67">
        <f t="shared" si="13"/>
        <v>0.15089393585335684</v>
      </c>
      <c r="L109" s="87"/>
    </row>
    <row r="110" spans="1:12" x14ac:dyDescent="0.2">
      <c r="A110" s="84">
        <v>2025</v>
      </c>
      <c r="B110" s="84">
        <f t="shared" si="9"/>
        <v>101</v>
      </c>
      <c r="C110" s="85">
        <f t="shared" si="18"/>
        <v>45747</v>
      </c>
      <c r="D110" s="86"/>
      <c r="E110" s="86"/>
      <c r="F110" s="87"/>
      <c r="G110" s="41">
        <f t="shared" si="17"/>
        <v>0.2066325585481924</v>
      </c>
      <c r="H110" s="87"/>
      <c r="I110" s="57">
        <f>_xlfn.FORECAST.ETS(C110,$E$10:E109,$C$10:C109,26,1,4)</f>
        <v>5.7691711179906645E-2</v>
      </c>
      <c r="J110" s="87"/>
      <c r="K110" s="67">
        <f t="shared" si="13"/>
        <v>0.15698560942543047</v>
      </c>
      <c r="L110" s="87"/>
    </row>
    <row r="111" spans="1:12" x14ac:dyDescent="0.2">
      <c r="A111" s="84">
        <v>2025</v>
      </c>
      <c r="B111" s="84">
        <f t="shared" si="9"/>
        <v>102</v>
      </c>
      <c r="C111" s="85">
        <f t="shared" si="18"/>
        <v>45838</v>
      </c>
      <c r="D111" s="86"/>
      <c r="E111" s="86"/>
      <c r="F111" s="87"/>
      <c r="G111" s="41">
        <f t="shared" si="17"/>
        <v>0.21559828265918782</v>
      </c>
      <c r="H111" s="87"/>
      <c r="I111" s="57">
        <f>_xlfn.FORECAST.ETS(C111,$E$10:E110,$C$10:C110,26,1,4)</f>
        <v>5.834007522275695E-2</v>
      </c>
      <c r="J111" s="87"/>
      <c r="K111" s="67">
        <f t="shared" si="13"/>
        <v>0.16317888018037754</v>
      </c>
      <c r="L111" s="87"/>
    </row>
    <row r="112" spans="1:12" x14ac:dyDescent="0.2">
      <c r="A112" s="84">
        <v>2025</v>
      </c>
      <c r="B112" s="84">
        <f t="shared" si="9"/>
        <v>103</v>
      </c>
      <c r="C112" s="85">
        <f t="shared" si="18"/>
        <v>45930</v>
      </c>
      <c r="D112" s="86"/>
      <c r="E112" s="86"/>
      <c r="F112" s="87"/>
      <c r="G112" s="41">
        <f t="shared" si="17"/>
        <v>0.22456400677211474</v>
      </c>
      <c r="H112" s="87"/>
      <c r="I112" s="57">
        <f>_xlfn.FORECAST.ETS(C112,$E$10:E111,$C$10:C111,26,1,4)</f>
        <v>5.1488924110516768E-2</v>
      </c>
      <c r="J112" s="87"/>
      <c r="K112" s="67">
        <f t="shared" si="13"/>
        <v>0.16687231255158208</v>
      </c>
      <c r="L112" s="87"/>
    </row>
    <row r="113" spans="1:12" x14ac:dyDescent="0.2">
      <c r="A113" s="84">
        <v>2025</v>
      </c>
      <c r="B113" s="84">
        <f t="shared" si="9"/>
        <v>104</v>
      </c>
      <c r="C113" s="85">
        <f t="shared" si="18"/>
        <v>46022</v>
      </c>
      <c r="D113" s="86"/>
      <c r="E113" s="86"/>
      <c r="F113" s="87"/>
      <c r="G113" s="41">
        <f>$E$5+G112+$E$6*(G112-G111)</f>
        <v>0.23352973088538292</v>
      </c>
      <c r="H113" s="87"/>
      <c r="I113" s="57">
        <f>_xlfn.FORECAST.ETS(C113,$E$10:E112,$C$10:C112,26,1,4)</f>
        <v>4.0952112996871848E-2</v>
      </c>
      <c r="J113" s="87"/>
      <c r="K113" s="67">
        <f t="shared" si="13"/>
        <v>0.16933719158921257</v>
      </c>
      <c r="L113" s="87"/>
    </row>
  </sheetData>
  <conditionalFormatting sqref="M7:M8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</vt:lpstr>
      <vt:lpstr>Quarterly</vt:lpstr>
      <vt:lpstr>Monthly</vt:lpstr>
      <vt:lpstr>Year Average</vt:lpstr>
      <vt:lpstr>Quarterly Rate</vt:lpstr>
      <vt:lpstr>Quarterly Rate - 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2022-07-27T07:48:19Z</dcterms:created>
  <dcterms:modified xsi:type="dcterms:W3CDTF">2022-09-13T10:46:07Z</dcterms:modified>
</cp:coreProperties>
</file>