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Muneeb\Desktop\excel files\"/>
    </mc:Choice>
  </mc:AlternateContent>
  <xr:revisionPtr revIDLastSave="0" documentId="13_ncr:1_{349C825D-4A04-4C2E-9077-A7DB4652F5AB}" xr6:coauthVersionLast="47" xr6:coauthVersionMax="47" xr10:uidLastSave="{00000000-0000-0000-0000-000000000000}"/>
  <bookViews>
    <workbookView xWindow="-120" yWindow="-120" windowWidth="20730" windowHeight="11160" activeTab="3" xr2:uid="{3AC45F27-28ED-4410-8EE6-C7B8849EB342}"/>
  </bookViews>
  <sheets>
    <sheet name="Sheet1" sheetId="1" r:id="rId1"/>
    <sheet name="Sheet2" sheetId="2" r:id="rId2"/>
    <sheet name="filter" sheetId="3" r:id="rId3"/>
    <sheet name="Sheet3" sheetId="4" r:id="rId4"/>
  </sheets>
  <definedNames>
    <definedName name="_xlchart.v1.0" hidden="1">Sheet1!$E$8:$E$34</definedName>
    <definedName name="_xlchart.v1.1" hidden="1">Sheet1!$I$7</definedName>
    <definedName name="_xlchart.v1.2" hidden="1">Sheet1!$I$8:$I$34</definedName>
    <definedName name="Slicer_OrderDat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4" l="1" a="1"/>
  <c r="F10" i="4" s="1"/>
  <c r="F7" i="4"/>
  <c r="F6" i="4"/>
  <c r="B63" i="3" a="1"/>
  <c r="B63" i="3" s="1"/>
  <c r="B64" i="3" a="1"/>
  <c r="B64" i="3" s="1"/>
  <c r="B48" i="3" a="1"/>
  <c r="B48" i="3" s="1"/>
  <c r="B49" i="3" a="1"/>
  <c r="B49" i="3" s="1"/>
  <c r="B41" i="3" a="1"/>
  <c r="B41" i="3" s="1"/>
  <c r="B29" i="3" a="1"/>
  <c r="B29" i="3" s="1"/>
  <c r="F34" i="3" s="1"/>
  <c r="B18" i="3" a="1"/>
  <c r="B18" i="3" s="1"/>
  <c r="B7" i="3" a="1"/>
  <c r="B7" i="3" s="1"/>
  <c r="H24" i="2" a="1"/>
  <c r="H24" i="2" s="1"/>
  <c r="I24" i="2" a="1"/>
  <c r="I24" i="2" s="1"/>
  <c r="D29" i="2"/>
  <c r="D24" i="2" a="1"/>
  <c r="D24" i="2" s="1"/>
  <c r="P8" i="2"/>
  <c r="Q8" i="2"/>
  <c r="Q7" i="2"/>
  <c r="P7" i="2"/>
  <c r="Q6" i="2"/>
  <c r="P6" i="2"/>
  <c r="D10" i="2"/>
  <c r="D9" i="2"/>
  <c r="D6" i="2"/>
  <c r="D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<sst xmlns="http://schemas.openxmlformats.org/spreadsheetml/2006/main" count="232" uniqueCount="125">
  <si>
    <t xml:space="preserve">                          sales record</t>
  </si>
  <si>
    <t>Central</t>
  </si>
  <si>
    <t>Smith</t>
  </si>
  <si>
    <t>Desk</t>
  </si>
  <si>
    <t>Kivell</t>
  </si>
  <si>
    <t>Gill</t>
  </si>
  <si>
    <t>Pencil</t>
  </si>
  <si>
    <t>Jardine</t>
  </si>
  <si>
    <t>Binder</t>
  </si>
  <si>
    <t>Andrews</t>
  </si>
  <si>
    <t>Pen</t>
  </si>
  <si>
    <t>Morgan</t>
  </si>
  <si>
    <t>Pen Set</t>
  </si>
  <si>
    <t>OrderDate</t>
  </si>
  <si>
    <t>Region</t>
  </si>
  <si>
    <t>Rep</t>
  </si>
  <si>
    <t>Item</t>
  </si>
  <si>
    <t>Units</t>
  </si>
  <si>
    <t>Unit Cost</t>
  </si>
  <si>
    <t>Total</t>
  </si>
  <si>
    <t>total units</t>
  </si>
  <si>
    <t>total amount</t>
  </si>
  <si>
    <t>Average units</t>
  </si>
  <si>
    <t>Average amount</t>
  </si>
  <si>
    <t>Row Labels</t>
  </si>
  <si>
    <t>Grand Total</t>
  </si>
  <si>
    <t>2014</t>
  </si>
  <si>
    <t>2015</t>
  </si>
  <si>
    <t>2021</t>
  </si>
  <si>
    <t>Sum of Total</t>
  </si>
  <si>
    <t>unit</t>
  </si>
  <si>
    <t>amount</t>
  </si>
  <si>
    <t>median</t>
  </si>
  <si>
    <t>min</t>
  </si>
  <si>
    <t>max</t>
  </si>
  <si>
    <t>unique items</t>
  </si>
  <si>
    <t>unique items count</t>
  </si>
  <si>
    <t>sale rep</t>
  </si>
  <si>
    <t>Sum of Units</t>
  </si>
  <si>
    <t>Name</t>
  </si>
  <si>
    <t>Gender</t>
  </si>
  <si>
    <t>Department</t>
  </si>
  <si>
    <t>Date Joined</t>
  </si>
  <si>
    <t>Salary</t>
  </si>
  <si>
    <t>Barr Faughny</t>
  </si>
  <si>
    <t>Female</t>
  </si>
  <si>
    <t>Procurement</t>
  </si>
  <si>
    <t>Dennison Crosswaite</t>
  </si>
  <si>
    <t>Male</t>
  </si>
  <si>
    <t>Website</t>
  </si>
  <si>
    <t>Gunar Cockshoot</t>
  </si>
  <si>
    <t>Gigi Bohling</t>
  </si>
  <si>
    <t>Sales</t>
  </si>
  <si>
    <t>Curtice Advani</t>
  </si>
  <si>
    <t>Finance</t>
  </si>
  <si>
    <t>Kaine Padly</t>
  </si>
  <si>
    <t>Ches Bonnell</t>
  </si>
  <si>
    <t>Andria Kimpton</t>
  </si>
  <si>
    <t>Brien Boise</t>
  </si>
  <si>
    <t>Husein Augar</t>
  </si>
  <si>
    <t>Jan Morforth</t>
  </si>
  <si>
    <t>Dotty Strutley</t>
  </si>
  <si>
    <t>Marney O'Breen</t>
  </si>
  <si>
    <t>Rafaelita Blaksland</t>
  </si>
  <si>
    <t>Beverie Moffet</t>
  </si>
  <si>
    <t>Oby Sorrel</t>
  </si>
  <si>
    <t>female staf data</t>
  </si>
  <si>
    <t>female staf name only</t>
  </si>
  <si>
    <t xml:space="preserve">gender to fillter </t>
  </si>
  <si>
    <t>gender filter and count</t>
  </si>
  <si>
    <t xml:space="preserve">count </t>
  </si>
  <si>
    <t>male</t>
  </si>
  <si>
    <t>complex example</t>
  </si>
  <si>
    <t>data set</t>
  </si>
  <si>
    <t>department</t>
  </si>
  <si>
    <t>salary</t>
  </si>
  <si>
    <t xml:space="preserve">data filter on department and salary </t>
  </si>
  <si>
    <t xml:space="preserve">or condition </t>
  </si>
  <si>
    <t xml:space="preserve">department </t>
  </si>
  <si>
    <t xml:space="preserve">salary </t>
  </si>
  <si>
    <t>Student</t>
  </si>
  <si>
    <t>GPA</t>
  </si>
  <si>
    <t>Abraham B</t>
  </si>
  <si>
    <t>Adair S</t>
  </si>
  <si>
    <t>Adena Y</t>
  </si>
  <si>
    <t>Aloin S</t>
  </si>
  <si>
    <t>Ariel D</t>
  </si>
  <si>
    <t>Bernete C</t>
  </si>
  <si>
    <t>Betta H</t>
  </si>
  <si>
    <t>Brit G</t>
  </si>
  <si>
    <t>Cammi O</t>
  </si>
  <si>
    <t>Carroll C</t>
  </si>
  <si>
    <t>Cos S</t>
  </si>
  <si>
    <t>Deina G</t>
  </si>
  <si>
    <t>Des K</t>
  </si>
  <si>
    <t>Ebenezer R</t>
  </si>
  <si>
    <t>Erich B</t>
  </si>
  <si>
    <t>Fanchette E</t>
  </si>
  <si>
    <t>Florence F</t>
  </si>
  <si>
    <t>Idaline M</t>
  </si>
  <si>
    <t>Ilyse K</t>
  </si>
  <si>
    <t>Jessa G</t>
  </si>
  <si>
    <t>Joell D</t>
  </si>
  <si>
    <t>Joella C</t>
  </si>
  <si>
    <t>Leontine P</t>
  </si>
  <si>
    <t>Lucie R</t>
  </si>
  <si>
    <t>Ly W</t>
  </si>
  <si>
    <t>Nata H</t>
  </si>
  <si>
    <t>Obie M</t>
  </si>
  <si>
    <t>Selle F</t>
  </si>
  <si>
    <t>Skye R</t>
  </si>
  <si>
    <t>Stillman C</t>
  </si>
  <si>
    <t>Susana G</t>
  </si>
  <si>
    <t>Susie G</t>
  </si>
  <si>
    <t>Thaddeus L</t>
  </si>
  <si>
    <t>Theobald M</t>
  </si>
  <si>
    <t>Toddy H</t>
  </si>
  <si>
    <t>Towny H</t>
  </si>
  <si>
    <t>Vilma B</t>
  </si>
  <si>
    <t>Vincent L</t>
  </si>
  <si>
    <t>Zack S</t>
  </si>
  <si>
    <t>Zorana D</t>
  </si>
  <si>
    <t>Student with highest GPA</t>
  </si>
  <si>
    <t>Student with second highest GPA</t>
  </si>
  <si>
    <t>Top 5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</si>
</sst>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Rs&quot;* #,##0.00_-;\-&quot;Rs&quot;* #,##0.00_-;_-&quot;Rs&quot;* &quot;-&quot;??_-;_-@_-"/>
    <numFmt numFmtId="43" formatCode="_-* #,##0.00_-;\-* #,##0.00_-;_-* &quot;-&quot;??_-;_-@_-"/>
    <numFmt numFmtId="164" formatCode="m/d/yy;@"/>
    <numFmt numFmtId="165" formatCode="_-&quot;Rs&quot;* #,##0_-;\-&quot;Rs&quot;* #,##0_-;_-&quot;Rs&quot;* &quot;-&quot;??_-;_-@_-"/>
    <numFmt numFmtId="166" formatCode="&quot;$&quot;#,##0_);[Red]\(&quot;$&quot;#,##0\)"/>
    <numFmt numFmtId="167" formatCode="_(&quot;$&quot;* #,##0.00_);_(&quot;$&quot;* \(#,##0.00\);_(&quot;$&quot;* &quot;-&quot;??_);_(@_)"/>
    <numFmt numFmtId="168" formatCode="d\-mmm\-yy"/>
  </numFmts>
  <fonts count="10" x14ac:knownFonts="1">
    <font>
      <sz val="11"/>
      <color theme="1"/>
      <name val="Calibri"/>
      <family val="2"/>
      <scheme val="minor"/>
    </font>
    <font>
      <sz val="11"/>
      <color theme="1"/>
      <name val="Calibri"/>
      <family val="2"/>
      <scheme val="minor"/>
    </font>
    <font>
      <sz val="12"/>
      <name val="Arial Narrow"/>
    </font>
    <font>
      <sz val="10"/>
      <name val="Arial"/>
      <family val="2"/>
    </font>
    <font>
      <sz val="12"/>
      <name val="Arial Narrow"/>
      <family val="2"/>
    </font>
    <font>
      <u/>
      <sz val="11"/>
      <color indexed="12"/>
      <name val="Arial Narrow"/>
      <family val="2"/>
    </font>
    <font>
      <u/>
      <sz val="11"/>
      <color indexed="12"/>
      <name val="Calibri"/>
      <family val="2"/>
      <scheme val="minor"/>
    </font>
    <font>
      <sz val="11"/>
      <name val="Calibri"/>
      <family val="2"/>
      <scheme val="minor"/>
    </font>
    <font>
      <b/>
      <sz val="10"/>
      <name val="Arial"/>
      <family val="2"/>
    </font>
    <font>
      <b/>
      <sz val="11"/>
      <color theme="1"/>
      <name val="Calibri"/>
      <family val="2"/>
      <scheme val="minor"/>
    </font>
  </fonts>
  <fills count="17">
    <fill>
      <patternFill patternType="none"/>
    </fill>
    <fill>
      <patternFill patternType="gray125"/>
    </fill>
    <fill>
      <patternFill patternType="solid">
        <fgColor theme="7"/>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D60093"/>
        <bgColor indexed="64"/>
      </patternFill>
    </fill>
    <fill>
      <patternFill patternType="solid">
        <fgColor theme="5"/>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0070C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xf numFmtId="44" fontId="1" fillId="0" borderId="0" applyFont="0" applyFill="0" applyBorder="0" applyAlignment="0" applyProtection="0"/>
    <xf numFmtId="0" fontId="2" fillId="0" borderId="0"/>
    <xf numFmtId="43" fontId="2" fillId="0" borderId="0" applyFont="0" applyFill="0" applyBorder="0" applyAlignment="0" applyProtection="0"/>
    <xf numFmtId="43" fontId="4" fillId="0" borderId="0" applyFont="0" applyFill="0" applyBorder="0" applyAlignment="0" applyProtection="0"/>
    <xf numFmtId="0" fontId="6" fillId="0" borderId="0" applyNumberFormat="0" applyFill="0" applyBorder="0" applyAlignment="0" applyProtection="0">
      <alignment horizontal="left" indent="1"/>
    </xf>
    <xf numFmtId="0" fontId="3" fillId="0" borderId="0" applyFon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3" fillId="0" borderId="0"/>
    <xf numFmtId="0" fontId="3" fillId="0" borderId="0"/>
    <xf numFmtId="0" fontId="3" fillId="0" borderId="0"/>
    <xf numFmtId="167" fontId="1" fillId="0" borderId="0" applyFont="0" applyFill="0" applyBorder="0" applyAlignment="0" applyProtection="0"/>
  </cellStyleXfs>
  <cellXfs count="56">
    <xf numFmtId="0" fontId="0" fillId="0" borderId="0" xfId="0"/>
    <xf numFmtId="0" fontId="3" fillId="0" borderId="0" xfId="12" applyFont="1" applyBorder="1" applyAlignment="1" applyProtection="1">
      <alignment vertical="center"/>
    </xf>
    <xf numFmtId="0" fontId="3" fillId="0" borderId="0" xfId="2" applyFont="1" applyBorder="1" applyAlignment="1" applyProtection="1">
      <alignment vertical="center"/>
    </xf>
    <xf numFmtId="0" fontId="3" fillId="0" borderId="0" xfId="13" applyFont="1" applyBorder="1" applyAlignment="1" applyProtection="1">
      <alignment horizontal="left" vertical="center"/>
    </xf>
    <xf numFmtId="0" fontId="3" fillId="0" borderId="0" xfId="2" applyFont="1" applyFill="1" applyBorder="1" applyAlignment="1" applyProtection="1">
      <alignment vertical="center"/>
      <protection locked="0"/>
    </xf>
    <xf numFmtId="43" fontId="3" fillId="0" borderId="0" xfId="3" applyFont="1" applyFill="1" applyBorder="1" applyAlignment="1" applyProtection="1">
      <alignment horizontal="left" vertical="center"/>
    </xf>
    <xf numFmtId="0" fontId="7" fillId="0" borderId="0" xfId="0" applyFont="1"/>
    <xf numFmtId="1" fontId="8" fillId="0" borderId="0" xfId="2" applyNumberFormat="1" applyFont="1" applyBorder="1" applyAlignment="1" applyProtection="1">
      <alignment horizontal="left" vertical="center"/>
    </xf>
    <xf numFmtId="0" fontId="8" fillId="0" borderId="0" xfId="13" applyFont="1" applyBorder="1" applyAlignment="1" applyProtection="1">
      <alignment horizontal="left" vertical="center"/>
    </xf>
    <xf numFmtId="0" fontId="8" fillId="0" borderId="0" xfId="6" applyFont="1" applyFill="1" applyBorder="1" applyAlignment="1" applyProtection="1">
      <alignment horizontal="left" vertical="center"/>
      <protection locked="0"/>
    </xf>
    <xf numFmtId="0" fontId="8" fillId="0" borderId="0" xfId="6" applyFont="1" applyFill="1" applyBorder="1" applyAlignment="1" applyProtection="1">
      <alignment horizontal="left" vertical="center"/>
    </xf>
    <xf numFmtId="0" fontId="8" fillId="0" borderId="0" xfId="2" applyFont="1" applyBorder="1" applyAlignment="1" applyProtection="1">
      <alignment horizontal="left" vertical="center"/>
    </xf>
    <xf numFmtId="164" fontId="3" fillId="0" borderId="0" xfId="2" applyNumberFormat="1" applyFont="1" applyBorder="1" applyAlignment="1" applyProtection="1">
      <alignment horizontal="left" vertical="center"/>
    </xf>
    <xf numFmtId="0" fontId="0" fillId="0" borderId="0" xfId="0" applyAlignment="1">
      <alignment horizontal="left"/>
    </xf>
    <xf numFmtId="164" fontId="3" fillId="0" borderId="0" xfId="2" applyNumberFormat="1" applyFont="1" applyFill="1" applyAlignment="1" applyProtection="1">
      <alignment horizontal="left" vertical="center"/>
    </xf>
    <xf numFmtId="0" fontId="3" fillId="0" borderId="0" xfId="12" applyFont="1" applyFill="1" applyAlignment="1" applyProtection="1">
      <alignment vertical="center"/>
    </xf>
    <xf numFmtId="0" fontId="3" fillId="0" borderId="0" xfId="2" applyFont="1" applyFill="1" applyAlignment="1" applyProtection="1">
      <alignment vertical="center"/>
    </xf>
    <xf numFmtId="0" fontId="3" fillId="0" borderId="0" xfId="13" applyFont="1" applyFill="1" applyAlignment="1" applyProtection="1">
      <alignment horizontal="left" vertical="center"/>
    </xf>
    <xf numFmtId="0" fontId="3" fillId="0" borderId="0" xfId="2" applyFont="1" applyFill="1" applyAlignment="1" applyProtection="1">
      <alignment vertical="center"/>
      <protection locked="0"/>
    </xf>
    <xf numFmtId="43" fontId="3" fillId="0" borderId="0" xfId="3" applyFont="1" applyFill="1" applyAlignment="1" applyProtection="1">
      <alignment horizontal="left" vertical="center"/>
    </xf>
    <xf numFmtId="0" fontId="0" fillId="0" borderId="1" xfId="0" applyBorder="1"/>
    <xf numFmtId="165" fontId="0" fillId="0" borderId="1" xfId="0" applyNumberFormat="1" applyBorder="1"/>
    <xf numFmtId="0" fontId="0" fillId="0" borderId="0" xfId="0" pivotButton="1"/>
    <xf numFmtId="0" fontId="0" fillId="0" borderId="0" xfId="0" applyNumberFormat="1"/>
    <xf numFmtId="165" fontId="8" fillId="0" borderId="0" xfId="1" applyNumberFormat="1" applyFont="1" applyBorder="1" applyAlignment="1" applyProtection="1">
      <alignment horizontal="left" vertical="center"/>
    </xf>
    <xf numFmtId="165" fontId="3" fillId="0" borderId="0" xfId="1" applyNumberFormat="1" applyFont="1" applyAlignment="1" applyProtection="1">
      <alignment vertical="center"/>
    </xf>
    <xf numFmtId="165" fontId="3" fillId="0" borderId="0" xfId="1" applyNumberFormat="1" applyFont="1" applyBorder="1" applyAlignment="1" applyProtection="1">
      <alignment vertical="center"/>
    </xf>
    <xf numFmtId="0" fontId="9" fillId="0" borderId="0" xfId="0" applyFont="1"/>
    <xf numFmtId="0" fontId="9" fillId="0" borderId="1" xfId="0" applyFont="1" applyBorder="1"/>
    <xf numFmtId="0" fontId="0" fillId="0" borderId="0" xfId="0"/>
    <xf numFmtId="15" fontId="0" fillId="0" borderId="0" xfId="0" applyNumberFormat="1"/>
    <xf numFmtId="166" fontId="0" fillId="0" borderId="0" xfId="0" applyNumberFormat="1"/>
    <xf numFmtId="0" fontId="0" fillId="0" borderId="0" xfId="0" applyAlignment="1">
      <alignment horizontal="right"/>
    </xf>
    <xf numFmtId="0" fontId="0" fillId="4" borderId="0" xfId="0" applyFill="1"/>
    <xf numFmtId="168" fontId="0" fillId="0" borderId="0" xfId="0" applyNumberFormat="1"/>
    <xf numFmtId="0" fontId="0" fillId="8" borderId="0" xfId="0" applyFill="1"/>
    <xf numFmtId="0" fontId="0" fillId="5" borderId="0" xfId="0" applyFill="1"/>
    <xf numFmtId="0" fontId="0" fillId="10" borderId="0" xfId="0" applyFill="1"/>
    <xf numFmtId="0" fontId="0" fillId="13" borderId="0" xfId="0" applyFill="1"/>
    <xf numFmtId="0" fontId="0" fillId="14" borderId="0" xfId="0" applyFill="1"/>
    <xf numFmtId="0" fontId="0" fillId="16" borderId="0" xfId="0" applyFill="1"/>
    <xf numFmtId="0" fontId="0" fillId="2" borderId="0" xfId="0" applyFill="1" applyAlignment="1">
      <alignment horizontal="left" vertical="center"/>
    </xf>
    <xf numFmtId="0" fontId="0" fillId="3" borderId="0" xfId="0" applyFill="1" applyAlignment="1">
      <alignment horizontal="center"/>
    </xf>
    <xf numFmtId="0" fontId="0" fillId="12" borderId="0" xfId="0" applyFill="1" applyAlignment="1">
      <alignment horizontal="center"/>
    </xf>
    <xf numFmtId="0" fontId="0" fillId="15" borderId="0" xfId="0" applyFill="1" applyAlignment="1">
      <alignment horizontal="center"/>
    </xf>
    <xf numFmtId="0" fontId="0" fillId="13"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9" borderId="0" xfId="0" applyFill="1" applyAlignment="1">
      <alignment horizontal="center"/>
    </xf>
    <xf numFmtId="0" fontId="0" fillId="11" borderId="0" xfId="0" applyFill="1" applyAlignment="1">
      <alignment horizontal="center"/>
    </xf>
    <xf numFmtId="0" fontId="0" fillId="0" borderId="1" xfId="0" applyBorder="1"/>
    <xf numFmtId="0" fontId="9" fillId="2" borderId="1" xfId="0" applyFont="1" applyFill="1" applyBorder="1"/>
    <xf numFmtId="0" fontId="9" fillId="2" borderId="1" xfId="0" applyFont="1" applyFill="1" applyBorder="1" applyAlignment="1">
      <alignment horizontal="right"/>
    </xf>
    <xf numFmtId="0" fontId="0" fillId="0" borderId="0" xfId="0"/>
    <xf numFmtId="0" fontId="0" fillId="0" borderId="0" xfId="0"/>
    <xf numFmtId="0" fontId="0" fillId="0" borderId="0" xfId="0"/>
  </cellXfs>
  <cellStyles count="15">
    <cellStyle name="Comma 2" xfId="4" xr:uid="{BB504FA6-0076-45B4-AAD2-2B5AE9C510F2}"/>
    <cellStyle name="Comma 3" xfId="3" xr:uid="{594D55D9-B3C7-4130-B9AF-4386323A4A8E}"/>
    <cellStyle name="Ctx_Hyperlink" xfId="5" xr:uid="{5B838CBF-732C-40DB-A469-B6C5B31888F1}"/>
    <cellStyle name="Currency" xfId="1" builtinId="4"/>
    <cellStyle name="Currency 2" xfId="14" xr:uid="{E3CC43E8-7DB9-409C-BD19-B07097BCE1C1}"/>
    <cellStyle name="Currency_TapePivot" xfId="6" xr:uid="{76C867BD-527C-4D91-99E8-900E2FE6B311}"/>
    <cellStyle name="Hyperlink 2" xfId="7" xr:uid="{D288A710-CD8A-471E-8224-DA2826C49337}"/>
    <cellStyle name="Normal" xfId="0" builtinId="0"/>
    <cellStyle name="Normal 2" xfId="8" xr:uid="{CA68001F-1B3C-4B8F-B346-3644A95496B1}"/>
    <cellStyle name="Normal 2 2" xfId="9" xr:uid="{339ECE1E-5924-4BB6-915C-49438102614D}"/>
    <cellStyle name="Normal 2 3 2" xfId="10" xr:uid="{946DEB29-F50A-4C39-89A2-1F7749B4BBC2}"/>
    <cellStyle name="Normal 3" xfId="11" xr:uid="{389E61C3-299C-4846-9F68-8DF94D37DEF1}"/>
    <cellStyle name="Normal 4" xfId="2" xr:uid="{B14C11F1-1F3F-4182-A861-257FEA323996}"/>
    <cellStyle name="Normal_Sheet1" xfId="12" xr:uid="{D15A9730-2E01-4FA1-A100-CDC5C1DAC232}"/>
    <cellStyle name="Normal_TapePivot" xfId="13" xr:uid="{6DEDBE3E-4A93-4F76-907A-5CCFE75C1DEF}"/>
  </cellStyles>
  <dxfs count="11">
    <dxf>
      <numFmt numFmtId="166" formatCode="&quot;$&quot;#,##0_);[Red]\(&quot;$&quot;#,##0\)"/>
    </dxf>
    <dxf>
      <numFmt numFmtId="168" formatCode="d\-mmm\-yy"/>
    </dxf>
    <dxf>
      <font>
        <b val="0"/>
        <i val="0"/>
        <strike val="0"/>
        <condense val="0"/>
        <extend val="0"/>
        <outline val="0"/>
        <shadow val="0"/>
        <u val="none"/>
        <vertAlign val="baseline"/>
        <sz val="10"/>
        <color auto="1"/>
        <name val="Arial"/>
        <family val="2"/>
        <scheme val="none"/>
      </font>
      <numFmt numFmtId="165" formatCode="_-&quot;Rs&quot;* #,##0_-;\-&quot;Rs&quot;* #,##0_-;_-&quot;Rs&quot;* &quot;-&quot;??_-;_-@_-"/>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family val="2"/>
        <scheme val="none"/>
      </font>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numFmt numFmtId="164" formatCode="m/d/yy;@"/>
      <alignment horizontal="left" vertical="center" textRotation="0" wrapText="0" indent="0" justifyLastLine="0" shrinkToFit="0" readingOrder="0"/>
      <protection locked="1" hidden="0"/>
    </dxf>
    <dxf>
      <font>
        <strike val="0"/>
        <outline val="0"/>
        <shadow val="0"/>
        <u val="none"/>
        <vertAlign val="baseline"/>
        <color auto="1"/>
      </font>
    </dxf>
    <dxf>
      <font>
        <color rgb="FF9C0006"/>
      </font>
      <fill>
        <patternFill>
          <bgColor rgb="FFFFC7CE"/>
        </patternFill>
      </fill>
    </dxf>
  </dxfs>
  <tableStyles count="0" defaultTableStyle="TableStyleMedium2" defaultPivotStyle="PivotStyleLight16"/>
  <colors>
    <mruColors>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manualLayout>
          <c:layoutTarget val="inner"/>
          <c:xMode val="edge"/>
          <c:yMode val="edge"/>
          <c:x val="0.14419018071618853"/>
          <c:y val="0.1287700836460863"/>
          <c:w val="0.76581805997654551"/>
          <c:h val="0.76095887283373298"/>
        </c:manualLayout>
      </c:layout>
      <c:barChart>
        <c:barDir val="bar"/>
        <c:grouping val="clustered"/>
        <c:varyColors val="0"/>
        <c:ser>
          <c:idx val="0"/>
          <c:order val="0"/>
          <c:spPr>
            <a:solidFill>
              <a:schemeClr val="accent1"/>
            </a:solidFill>
            <a:ln>
              <a:noFill/>
            </a:ln>
            <a:effectLst/>
          </c:spPr>
          <c:invertIfNegative val="0"/>
          <c:cat>
            <c:strRef>
              <c:f>Sheet1!$E$8:$E$34</c:f>
              <c:strCache>
                <c:ptCount val="27"/>
                <c:pt idx="0">
                  <c:v>Gill</c:v>
                </c:pt>
                <c:pt idx="1">
                  <c:v>Gill</c:v>
                </c:pt>
                <c:pt idx="2">
                  <c:v>Jardine</c:v>
                </c:pt>
                <c:pt idx="3">
                  <c:v>Smith</c:v>
                </c:pt>
                <c:pt idx="4">
                  <c:v>Kivell</c:v>
                </c:pt>
                <c:pt idx="5">
                  <c:v>Kivell</c:v>
                </c:pt>
                <c:pt idx="6">
                  <c:v>Gill</c:v>
                </c:pt>
                <c:pt idx="7">
                  <c:v>Gill</c:v>
                </c:pt>
                <c:pt idx="8">
                  <c:v>Morgan</c:v>
                </c:pt>
                <c:pt idx="9">
                  <c:v>Kivell</c:v>
                </c:pt>
                <c:pt idx="10">
                  <c:v>Gill</c:v>
                </c:pt>
                <c:pt idx="11">
                  <c:v>Kivell</c:v>
                </c:pt>
                <c:pt idx="12">
                  <c:v>Morgan</c:v>
                </c:pt>
                <c:pt idx="13">
                  <c:v>Jardine</c:v>
                </c:pt>
                <c:pt idx="14">
                  <c:v>Gill</c:v>
                </c:pt>
                <c:pt idx="15">
                  <c:v>Morgan</c:v>
                </c:pt>
                <c:pt idx="16">
                  <c:v>Smith</c:v>
                </c:pt>
                <c:pt idx="17">
                  <c:v>Jardine</c:v>
                </c:pt>
                <c:pt idx="18">
                  <c:v>Jardine</c:v>
                </c:pt>
                <c:pt idx="19">
                  <c:v>Andrews</c:v>
                </c:pt>
                <c:pt idx="20">
                  <c:v>Andrews</c:v>
                </c:pt>
                <c:pt idx="21">
                  <c:v>Andrews</c:v>
                </c:pt>
                <c:pt idx="22">
                  <c:v>Smith</c:v>
                </c:pt>
                <c:pt idx="23">
                  <c:v>Gill</c:v>
                </c:pt>
                <c:pt idx="24">
                  <c:v>Jardine</c:v>
                </c:pt>
                <c:pt idx="25">
                  <c:v>Andrews</c:v>
                </c:pt>
                <c:pt idx="26">
                  <c:v>Gill</c:v>
                </c:pt>
              </c:strCache>
            </c:strRef>
          </c:cat>
          <c:val>
            <c:numRef>
              <c:f>Sheet1!$I$8:$I$34</c:f>
              <c:numCache>
                <c:formatCode>_-"Rs"* #,##0_-;\-"Rs"* #,##0_-;_-"Rs"* "-"??_-;_-@_-</c:formatCode>
                <c:ptCount val="27"/>
                <c:pt idx="0">
                  <c:v>5642</c:v>
                </c:pt>
                <c:pt idx="1">
                  <c:v>3233</c:v>
                </c:pt>
                <c:pt idx="2">
                  <c:v>1879.06</c:v>
                </c:pt>
                <c:pt idx="3">
                  <c:v>1305</c:v>
                </c:pt>
                <c:pt idx="4">
                  <c:v>1005.9</c:v>
                </c:pt>
                <c:pt idx="5">
                  <c:v>999.49999999999989</c:v>
                </c:pt>
                <c:pt idx="6">
                  <c:v>989</c:v>
                </c:pt>
                <c:pt idx="7">
                  <c:v>719.2</c:v>
                </c:pt>
                <c:pt idx="8">
                  <c:v>686.95</c:v>
                </c:pt>
                <c:pt idx="9">
                  <c:v>625</c:v>
                </c:pt>
                <c:pt idx="10">
                  <c:v>539.7299999999999</c:v>
                </c:pt>
                <c:pt idx="11">
                  <c:v>479.04</c:v>
                </c:pt>
                <c:pt idx="12">
                  <c:v>449.1</c:v>
                </c:pt>
                <c:pt idx="13">
                  <c:v>449.1</c:v>
                </c:pt>
                <c:pt idx="14">
                  <c:v>413.54</c:v>
                </c:pt>
                <c:pt idx="15">
                  <c:v>251.72</c:v>
                </c:pt>
                <c:pt idx="16">
                  <c:v>250</c:v>
                </c:pt>
                <c:pt idx="17">
                  <c:v>249.5</c:v>
                </c:pt>
                <c:pt idx="18">
                  <c:v>179.64000000000001</c:v>
                </c:pt>
                <c:pt idx="19">
                  <c:v>149.25</c:v>
                </c:pt>
                <c:pt idx="20">
                  <c:v>139.72</c:v>
                </c:pt>
                <c:pt idx="21">
                  <c:v>131.34</c:v>
                </c:pt>
                <c:pt idx="22">
                  <c:v>86.43</c:v>
                </c:pt>
                <c:pt idx="23">
                  <c:v>68.37</c:v>
                </c:pt>
                <c:pt idx="24">
                  <c:v>54.89</c:v>
                </c:pt>
                <c:pt idx="25">
                  <c:v>18.060000000000002</c:v>
                </c:pt>
                <c:pt idx="26">
                  <c:v>9.0300000000000011</c:v>
                </c:pt>
              </c:numCache>
            </c:numRef>
          </c:val>
          <c:extLst>
            <c:ext xmlns:c16="http://schemas.microsoft.com/office/drawing/2014/chart" uri="{C3380CC4-5D6E-409C-BE32-E72D297353CC}">
              <c16:uniqueId val="{00000000-003F-4E19-BFF9-83F2F780D999}"/>
            </c:ext>
          </c:extLst>
        </c:ser>
        <c:dLbls>
          <c:showLegendKey val="0"/>
          <c:showVal val="0"/>
          <c:showCatName val="0"/>
          <c:showSerName val="0"/>
          <c:showPercent val="0"/>
          <c:showBubbleSize val="0"/>
        </c:dLbls>
        <c:gapWidth val="182"/>
        <c:axId val="1146272991"/>
        <c:axId val="1199889487"/>
      </c:barChart>
      <c:catAx>
        <c:axId val="1146272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tailEnd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99889487"/>
        <c:crosses val="autoZero"/>
        <c:auto val="1"/>
        <c:lblAlgn val="ctr"/>
        <c:lblOffset val="100"/>
        <c:noMultiLvlLbl val="0"/>
      </c:catAx>
      <c:valAx>
        <c:axId val="1199889487"/>
        <c:scaling>
          <c:orientation val="minMax"/>
        </c:scaling>
        <c:delete val="0"/>
        <c:axPos val="t"/>
        <c:majorGridlines>
          <c:spPr>
            <a:ln w="9525" cap="flat" cmpd="sng" algn="ctr">
              <a:solidFill>
                <a:schemeClr val="tx1">
                  <a:lumMod val="15000"/>
                  <a:lumOff val="85000"/>
                </a:schemeClr>
              </a:solidFill>
              <a:round/>
            </a:ln>
            <a:effectLst/>
          </c:spPr>
        </c:majorGridlines>
        <c:numFmt formatCode="_-&quot;Rs&quot;* #,##0_-;\-&quot;Rs&quot;* #,##0_-;_-&quot;Rs&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46272991"/>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alpha val="68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[prctice 1.xlsx]Sheet2!PivotTable1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6920384951881"/>
          <c:y val="0.23448636628754738"/>
          <c:w val="0.74845603674540684"/>
          <c:h val="0.46043708078156897"/>
        </c:manualLayout>
      </c:layout>
      <c:barChart>
        <c:barDir val="col"/>
        <c:grouping val="clustered"/>
        <c:varyColors val="0"/>
        <c:ser>
          <c:idx val="0"/>
          <c:order val="0"/>
          <c:tx>
            <c:strRef>
              <c:f>Sheet2!$D$15</c:f>
              <c:strCache>
                <c:ptCount val="1"/>
                <c:pt idx="0">
                  <c:v>Total</c:v>
                </c:pt>
              </c:strCache>
            </c:strRef>
          </c:tx>
          <c:spPr>
            <a:solidFill>
              <a:schemeClr val="accent1"/>
            </a:solidFill>
            <a:ln>
              <a:noFill/>
            </a:ln>
            <a:effectLst/>
          </c:spPr>
          <c:invertIfNegative val="0"/>
          <c:cat>
            <c:strRef>
              <c:f>Sheet2!$C$16:$C$19</c:f>
              <c:strCache>
                <c:ptCount val="3"/>
                <c:pt idx="0">
                  <c:v>2014</c:v>
                </c:pt>
                <c:pt idx="1">
                  <c:v>2015</c:v>
                </c:pt>
                <c:pt idx="2">
                  <c:v>2021</c:v>
                </c:pt>
              </c:strCache>
            </c:strRef>
          </c:cat>
          <c:val>
            <c:numRef>
              <c:f>Sheet2!$D$16:$D$19</c:f>
              <c:numCache>
                <c:formatCode>General</c:formatCode>
                <c:ptCount val="3"/>
                <c:pt idx="0">
                  <c:v>3833.5099999999993</c:v>
                </c:pt>
                <c:pt idx="1">
                  <c:v>7305.56</c:v>
                </c:pt>
                <c:pt idx="2">
                  <c:v>18773</c:v>
                </c:pt>
              </c:numCache>
            </c:numRef>
          </c:val>
          <c:extLst>
            <c:ext xmlns:c16="http://schemas.microsoft.com/office/drawing/2014/chart" uri="{C3380CC4-5D6E-409C-BE32-E72D297353CC}">
              <c16:uniqueId val="{00000000-9014-4304-ACCD-01422EC01723}"/>
            </c:ext>
          </c:extLst>
        </c:ser>
        <c:dLbls>
          <c:showLegendKey val="0"/>
          <c:showVal val="0"/>
          <c:showCatName val="0"/>
          <c:showSerName val="0"/>
          <c:showPercent val="0"/>
          <c:showBubbleSize val="0"/>
        </c:dLbls>
        <c:gapWidth val="219"/>
        <c:overlap val="-27"/>
        <c:axId val="1198713871"/>
        <c:axId val="1266513551"/>
      </c:barChart>
      <c:catAx>
        <c:axId val="119871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66513551"/>
        <c:crosses val="autoZero"/>
        <c:auto val="1"/>
        <c:lblAlgn val="ctr"/>
        <c:lblOffset val="100"/>
        <c:noMultiLvlLbl val="0"/>
      </c:catAx>
      <c:valAx>
        <c:axId val="126651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9871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058F0857-E2EA-4A36-888F-1F5FAFC4A81D}">
          <cx:tx>
            <cx:txData>
              <cx:f>_xlchart.v1.1</cx:f>
              <cx:v> Total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379638</xdr:colOff>
      <xdr:row>10</xdr:row>
      <xdr:rowOff>159203</xdr:rowOff>
    </xdr:from>
    <xdr:to>
      <xdr:col>17</xdr:col>
      <xdr:colOff>541563</xdr:colOff>
      <xdr:row>32</xdr:row>
      <xdr:rowOff>44903</xdr:rowOff>
    </xdr:to>
    <xdr:graphicFrame macro="">
      <xdr:nvGraphicFramePr>
        <xdr:cNvPr id="3" name="Chart 2">
          <a:extLst>
            <a:ext uri="{FF2B5EF4-FFF2-40B4-BE49-F238E27FC236}">
              <a16:creationId xmlns:a16="http://schemas.microsoft.com/office/drawing/2014/main" id="{D867EF2A-6964-4E60-8D1B-9DC341962C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604835</xdr:colOff>
      <xdr:row>4</xdr:row>
      <xdr:rowOff>45584</xdr:rowOff>
    </xdr:from>
    <xdr:to>
      <xdr:col>12</xdr:col>
      <xdr:colOff>297314</xdr:colOff>
      <xdr:row>18</xdr:row>
      <xdr:rowOff>119801</xdr:rowOff>
    </xdr:to>
    <xdr:graphicFrame macro="">
      <xdr:nvGraphicFramePr>
        <xdr:cNvPr id="2" name="Chart 1">
          <a:extLst>
            <a:ext uri="{FF2B5EF4-FFF2-40B4-BE49-F238E27FC236}">
              <a16:creationId xmlns:a16="http://schemas.microsoft.com/office/drawing/2014/main" id="{821B7305-20C8-4666-B6B4-E4D87BC6CC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33</xdr:row>
      <xdr:rowOff>69453</xdr:rowOff>
    </xdr:from>
    <xdr:to>
      <xdr:col>6</xdr:col>
      <xdr:colOff>248047</xdr:colOff>
      <xdr:row>46</xdr:row>
      <xdr:rowOff>119062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561CDA9-BBE3-45E7-8BE3-FA9156D027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9601" y="6594078"/>
              <a:ext cx="4105671" cy="2526109"/>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398462</xdr:colOff>
      <xdr:row>23</xdr:row>
      <xdr:rowOff>66676</xdr:rowOff>
    </xdr:from>
    <xdr:to>
      <xdr:col>17</xdr:col>
      <xdr:colOff>411559</xdr:colOff>
      <xdr:row>36</xdr:row>
      <xdr:rowOff>140097</xdr:rowOff>
    </xdr:to>
    <mc:AlternateContent xmlns:mc="http://schemas.openxmlformats.org/markup-compatibility/2006" xmlns:a14="http://schemas.microsoft.com/office/drawing/2010/main">
      <mc:Choice Requires="a14">
        <xdr:graphicFrame macro="">
          <xdr:nvGraphicFramePr>
            <xdr:cNvPr id="6" name="OrderDate">
              <a:extLst>
                <a:ext uri="{FF2B5EF4-FFF2-40B4-BE49-F238E27FC236}">
                  <a16:creationId xmlns:a16="http://schemas.microsoft.com/office/drawing/2014/main" id="{B491F977-8E9E-4B59-B9B7-430E839C654A}"/>
                </a:ext>
              </a:extLst>
            </xdr:cNvPr>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mlns="">
        <xdr:sp macro="" textlink="">
          <xdr:nvSpPr>
            <xdr:cNvPr id="0" name=""/>
            <xdr:cNvSpPr>
              <a:spLocks noTextEdit="1"/>
            </xdr:cNvSpPr>
          </xdr:nvSpPr>
          <xdr:spPr>
            <a:xfrm>
              <a:off x="10469165" y="464066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neeb" refreshedDate="44917.489899189815" createdVersion="7" refreshedVersion="7" minRefreshableVersion="3" recordCount="27" xr:uid="{5C4B1AD5-2804-4258-8445-290AA397AE85}">
  <cacheSource type="worksheet">
    <worksheetSource name="Table1"/>
  </cacheSource>
  <cacheFields count="9">
    <cacheField name="OrderDate" numFmtId="164">
      <sharedItems containsSemiMixedTypes="0" containsNonDate="0" containsDate="1" containsString="0" minDate="2014-01-23T00:00:00" maxDate="2021-11-13T00:00:00" count="27">
        <d v="2021-11-12T00:00:00"/>
        <d v="2021-11-11T00:00:00"/>
        <d v="2021-11-10T00:00:00"/>
        <d v="2015-12-04T00:00:00"/>
        <d v="2015-02-01T00:00:00"/>
        <d v="2015-08-07T00:00:00"/>
        <d v="2014-01-23T00:00:00"/>
        <d v="2015-05-31T00:00:00"/>
        <d v="2015-07-21T00:00:00"/>
        <d v="2015-06-17T00:00:00"/>
        <d v="2014-02-26T00:00:00"/>
        <d v="2014-11-25T00:00:00"/>
        <d v="2014-06-25T00:00:00"/>
        <d v="2014-05-05T00:00:00"/>
        <d v="2015-01-15T00:00:00"/>
        <d v="2014-10-05T00:00:00"/>
        <d v="2014-09-01T00:00:00"/>
        <d v="2015-03-24T00:00:00"/>
        <d v="2014-02-09T00:00:00"/>
        <d v="2014-04-18T00:00:00"/>
        <d v="2015-12-21T00:00:00"/>
        <d v="2015-04-10T00:00:00"/>
        <d v="2014-12-12T00:00:00"/>
        <d v="2015-05-14T00:00:00"/>
        <d v="2015-11-17T00:00:00"/>
        <d v="2015-10-31T00:00:00"/>
        <d v="2015-09-10T00:00:00"/>
      </sharedItems>
      <fieldGroup par="8" base="0">
        <rangePr groupBy="months" startDate="2014-01-23T00:00:00" endDate="2021-11-13T00:00:00"/>
        <groupItems count="14">
          <s v="&lt;23/01/2014"/>
          <s v="Jan"/>
          <s v="Feb"/>
          <s v="Mar"/>
          <s v="Apr"/>
          <s v="May"/>
          <s v="Jun"/>
          <s v="Jul"/>
          <s v="Aug"/>
          <s v="Sep"/>
          <s v="Oct"/>
          <s v="Nov"/>
          <s v="Dec"/>
          <s v="&gt;13/11/2021"/>
        </groupItems>
      </fieldGroup>
    </cacheField>
    <cacheField name="Region" numFmtId="0">
      <sharedItems count="1">
        <s v="Central"/>
      </sharedItems>
    </cacheField>
    <cacheField name="Rep" numFmtId="0">
      <sharedItems count="6">
        <s v="Gill"/>
        <s v="Jardine"/>
        <s v="Smith"/>
        <s v="Kivell"/>
        <s v="Morgan"/>
        <s v="Andrews"/>
      </sharedItems>
    </cacheField>
    <cacheField name="Item" numFmtId="0">
      <sharedItems/>
    </cacheField>
    <cacheField name="Units" numFmtId="0">
      <sharedItems containsSemiMixedTypes="0" containsString="0" containsNumber="1" containsInteger="1" minValue="2" maxValue="96"/>
    </cacheField>
    <cacheField name="Unit Cost" numFmtId="43">
      <sharedItems containsSemiMixedTypes="0" containsString="0" containsNumber="1" minValue="1.29" maxValue="125"/>
    </cacheField>
    <cacheField name="Total" numFmtId="44">
      <sharedItems containsSemiMixedTypes="0" containsString="0" containsNumber="1" minValue="9.0300000000000011" maxValue="9898"/>
    </cacheField>
    <cacheField name="Quarters" numFmtId="0" databaseField="0">
      <fieldGroup base="0">
        <rangePr groupBy="quarters" startDate="2014-01-23T00:00:00" endDate="2021-11-13T00:00:00"/>
        <groupItems count="6">
          <s v="&lt;23/01/2014"/>
          <s v="Qtr1"/>
          <s v="Qtr2"/>
          <s v="Qtr3"/>
          <s v="Qtr4"/>
          <s v="&gt;13/11/2021"/>
        </groupItems>
      </fieldGroup>
    </cacheField>
    <cacheField name="Years" numFmtId="0" databaseField="0">
      <fieldGroup base="0">
        <rangePr groupBy="years" startDate="2014-01-23T00:00:00" endDate="2021-11-13T00:00:00"/>
        <groupItems count="10">
          <s v="&lt;23/01/2014"/>
          <s v="2014"/>
          <s v="2015"/>
          <s v="2016"/>
          <s v="2017"/>
          <s v="2018"/>
          <s v="2019"/>
          <s v="2020"/>
          <s v="2021"/>
          <s v="&gt;13/11/2021"/>
        </groupItems>
      </fieldGroup>
    </cacheField>
  </cacheFields>
  <extLst>
    <ext xmlns:x14="http://schemas.microsoft.com/office/spreadsheetml/2009/9/main" uri="{725AE2AE-9491-48be-B2B4-4EB974FC3084}">
      <x14:pivotCacheDefinition pivotCacheId="17768786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s v="Pencil"/>
    <n v="33"/>
    <n v="32"/>
    <n v="9898"/>
  </r>
  <r>
    <x v="1"/>
    <x v="0"/>
    <x v="0"/>
    <s v="Pencil"/>
    <n v="33"/>
    <n v="32"/>
    <n v="5642"/>
  </r>
  <r>
    <x v="2"/>
    <x v="0"/>
    <x v="0"/>
    <s v="Pencil"/>
    <n v="33"/>
    <n v="32"/>
    <n v="3233"/>
  </r>
  <r>
    <x v="3"/>
    <x v="0"/>
    <x v="1"/>
    <s v="Binder"/>
    <n v="94"/>
    <n v="19.989999999999998"/>
    <n v="1879.06"/>
  </r>
  <r>
    <x v="4"/>
    <x v="0"/>
    <x v="2"/>
    <s v="Binder"/>
    <n v="87"/>
    <n v="15"/>
    <n v="1305"/>
  </r>
  <r>
    <x v="5"/>
    <x v="0"/>
    <x v="3"/>
    <s v="Pen Set"/>
    <n v="42"/>
    <n v="23.95"/>
    <n v="1005.9"/>
  </r>
  <r>
    <x v="6"/>
    <x v="0"/>
    <x v="3"/>
    <s v="Binder"/>
    <n v="50"/>
    <n v="19.989999999999998"/>
    <n v="999.49999999999989"/>
  </r>
  <r>
    <x v="7"/>
    <x v="0"/>
    <x v="0"/>
    <s v="Binder"/>
    <n v="80"/>
    <n v="8.99"/>
    <n v="719.2"/>
  </r>
  <r>
    <x v="8"/>
    <x v="0"/>
    <x v="4"/>
    <s v="Pen Set"/>
    <n v="55"/>
    <n v="12.49"/>
    <n v="686.95"/>
  </r>
  <r>
    <x v="9"/>
    <x v="0"/>
    <x v="3"/>
    <s v="Desk"/>
    <n v="5"/>
    <n v="125"/>
    <n v="625"/>
  </r>
  <r>
    <x v="10"/>
    <x v="0"/>
    <x v="0"/>
    <s v="Pen"/>
    <n v="27"/>
    <n v="19.989999999999998"/>
    <n v="539.7299999999999"/>
  </r>
  <r>
    <x v="11"/>
    <x v="0"/>
    <x v="3"/>
    <s v="Pen Set"/>
    <n v="96"/>
    <n v="4.99"/>
    <n v="479.04"/>
  </r>
  <r>
    <x v="12"/>
    <x v="0"/>
    <x v="4"/>
    <s v="Pencil"/>
    <n v="90"/>
    <n v="4.99"/>
    <n v="449.1"/>
  </r>
  <r>
    <x v="13"/>
    <x v="0"/>
    <x v="1"/>
    <s v="Pencil"/>
    <n v="90"/>
    <n v="4.99"/>
    <n v="449.1"/>
  </r>
  <r>
    <x v="14"/>
    <x v="0"/>
    <x v="0"/>
    <s v="Binder"/>
    <n v="46"/>
    <n v="8.99"/>
    <n v="413.54"/>
  </r>
  <r>
    <x v="15"/>
    <x v="0"/>
    <x v="4"/>
    <s v="Binder"/>
    <n v="28"/>
    <n v="8.99"/>
    <n v="251.72"/>
  </r>
  <r>
    <x v="16"/>
    <x v="0"/>
    <x v="2"/>
    <s v="Desk"/>
    <n v="2"/>
    <n v="125"/>
    <n v="250"/>
  </r>
  <r>
    <x v="17"/>
    <x v="0"/>
    <x v="1"/>
    <s v="Pen Set"/>
    <n v="50"/>
    <n v="4.99"/>
    <n v="249.5"/>
  </r>
  <r>
    <x v="18"/>
    <x v="0"/>
    <x v="1"/>
    <s v="Pencil"/>
    <n v="36"/>
    <n v="4.99"/>
    <n v="179.64000000000001"/>
  </r>
  <r>
    <x v="19"/>
    <x v="0"/>
    <x v="5"/>
    <s v="Pencil"/>
    <n v="75"/>
    <n v="1.99"/>
    <n v="149.25"/>
  </r>
  <r>
    <x v="20"/>
    <x v="0"/>
    <x v="5"/>
    <s v="Binder"/>
    <n v="28"/>
    <n v="4.99"/>
    <n v="139.72"/>
  </r>
  <r>
    <x v="21"/>
    <x v="0"/>
    <x v="5"/>
    <s v="Pencil"/>
    <n v="66"/>
    <n v="1.99"/>
    <n v="131.34"/>
  </r>
  <r>
    <x v="22"/>
    <x v="0"/>
    <x v="2"/>
    <s v="Pencil"/>
    <n v="67"/>
    <n v="1.29"/>
    <n v="86.43"/>
  </r>
  <r>
    <x v="23"/>
    <x v="0"/>
    <x v="0"/>
    <s v="Pencil"/>
    <n v="53"/>
    <n v="1.29"/>
    <n v="68.37"/>
  </r>
  <r>
    <x v="24"/>
    <x v="0"/>
    <x v="1"/>
    <s v="Binder"/>
    <n v="11"/>
    <n v="4.99"/>
    <n v="54.89"/>
  </r>
  <r>
    <x v="25"/>
    <x v="0"/>
    <x v="5"/>
    <s v="Pencil"/>
    <n v="14"/>
    <n v="1.29"/>
    <n v="18.060000000000002"/>
  </r>
  <r>
    <x v="26"/>
    <x v="0"/>
    <x v="0"/>
    <s v="Pencil"/>
    <n v="7"/>
    <n v="1.29"/>
    <n v="9.0300000000000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AC4467-8E76-44DD-881D-03941299911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L24:N31" firstHeaderRow="0" firstDataRow="1" firstDataCol="1"/>
  <pivotFields count="9">
    <pivotField numFmtId="164" showAll="0">
      <items count="15">
        <item x="0"/>
        <item x="1"/>
        <item x="2"/>
        <item x="3"/>
        <item x="4"/>
        <item x="5"/>
        <item x="6"/>
        <item x="7"/>
        <item x="8"/>
        <item x="9"/>
        <item x="10"/>
        <item x="11"/>
        <item x="12"/>
        <item x="13"/>
        <item t="default"/>
      </items>
    </pivotField>
    <pivotField showAll="0">
      <items count="2">
        <item x="0"/>
        <item t="default"/>
      </items>
    </pivotField>
    <pivotField axis="axisRow" showAll="0">
      <items count="7">
        <item x="5"/>
        <item x="0"/>
        <item x="1"/>
        <item x="3"/>
        <item x="4"/>
        <item x="2"/>
        <item t="default"/>
      </items>
    </pivotField>
    <pivotField showAll="0"/>
    <pivotField dataField="1" showAll="0"/>
    <pivotField numFmtId="43" showAll="0"/>
    <pivotField dataField="1" numFmtId="44" showAll="0"/>
    <pivotField showAll="0" defaultSubtotal="0"/>
    <pivotField showAll="0" defaultSubtotal="0"/>
  </pivotFields>
  <rowFields count="1">
    <field x="2"/>
  </rowFields>
  <rowItems count="7">
    <i>
      <x/>
    </i>
    <i>
      <x v="1"/>
    </i>
    <i>
      <x v="2"/>
    </i>
    <i>
      <x v="3"/>
    </i>
    <i>
      <x v="4"/>
    </i>
    <i>
      <x v="5"/>
    </i>
    <i t="grand">
      <x/>
    </i>
  </rowItems>
  <colFields count="1">
    <field x="-2"/>
  </colFields>
  <colItems count="2">
    <i>
      <x/>
    </i>
    <i i="1">
      <x v="1"/>
    </i>
  </colItems>
  <dataFields count="2">
    <dataField name="Sum of Total" fld="6" baseField="0" baseItem="0"/>
    <dataField name="Sum of Units" fld="4" baseField="0" baseItem="0"/>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0476AF-5B99-472F-9975-53E35A60219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C15:D19" firstHeaderRow="1" firstDataRow="1" firstDataCol="1"/>
  <pivotFields count="9">
    <pivotField axis="axisRow" numFmtId="164" showAll="0">
      <items count="15">
        <item x="0"/>
        <item x="1"/>
        <item x="2"/>
        <item x="3"/>
        <item x="4"/>
        <item x="5"/>
        <item x="6"/>
        <item x="7"/>
        <item x="8"/>
        <item x="9"/>
        <item x="10"/>
        <item x="11"/>
        <item x="12"/>
        <item x="13"/>
        <item t="default"/>
      </items>
    </pivotField>
    <pivotField showAll="0"/>
    <pivotField showAll="0"/>
    <pivotField showAll="0"/>
    <pivotField showAll="0"/>
    <pivotField numFmtId="43" showAll="0"/>
    <pivotField dataField="1" numFmtId="44" showAll="0"/>
    <pivotField axis="axisRow" showAll="0">
      <items count="7">
        <item sd="0" x="0"/>
        <item sd="0" x="1"/>
        <item sd="0" x="2"/>
        <item sd="0" x="3"/>
        <item sd="0" x="4"/>
        <item sd="0" x="5"/>
        <item t="default" sd="0"/>
      </items>
    </pivotField>
    <pivotField axis="axisRow" showAll="0">
      <items count="11">
        <item sd="0" x="0"/>
        <item sd="0" x="1"/>
        <item sd="0" x="2"/>
        <item sd="0" x="3"/>
        <item sd="0" x="4"/>
        <item sd="0" x="5"/>
        <item sd="0" x="6"/>
        <item sd="0" x="7"/>
        <item sd="0" x="8"/>
        <item sd="0" x="9"/>
        <item t="default" sd="0"/>
      </items>
    </pivotField>
  </pivotFields>
  <rowFields count="3">
    <field x="8"/>
    <field x="7"/>
    <field x="0"/>
  </rowFields>
  <rowItems count="4">
    <i>
      <x v="1"/>
    </i>
    <i>
      <x v="2"/>
    </i>
    <i>
      <x v="8"/>
    </i>
    <i t="grand">
      <x/>
    </i>
  </rowItems>
  <colItems count="1">
    <i/>
  </colItems>
  <dataFields count="1">
    <dataField name="Sum of Total" fld="6"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Date" xr10:uid="{5504EFA0-4B31-45E0-8BBB-7FA3DDD5A5D0}" sourceName="OrderDate">
  <pivotTables>
    <pivotTable tabId="2" name="PivotTable2"/>
  </pivotTables>
  <data>
    <tabular pivotCacheId="1776878696">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Date" xr10:uid="{7FA1EEDF-3BE9-4C76-909E-543531B6DBE9}" cache="Slicer_OrderDate" caption="Order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A4C87C-E76C-4ECD-AB19-6DEF6E43A6EC}" name="Table1" displayName="Table1" ref="C7:I34" totalsRowShown="0" headerRowDxfId="9">
  <autoFilter ref="C7:I34" xr:uid="{76A4C87C-E76C-4ECD-AB19-6DEF6E43A6EC}"/>
  <sortState xmlns:xlrd2="http://schemas.microsoft.com/office/spreadsheetml/2017/richdata2" ref="C8:I34">
    <sortCondition descending="1" ref="I7:I34"/>
  </sortState>
  <tableColumns count="7">
    <tableColumn id="1" xr3:uid="{EB733354-6173-493B-B8CB-8E701A33E193}" name="OrderDate" dataDxfId="8" dataCellStyle="Normal 4"/>
    <tableColumn id="2" xr3:uid="{2DA3C234-BAF8-4121-96D1-6C4156E83D0E}" name="Region" dataDxfId="7" dataCellStyle="Normal_Sheet1"/>
    <tableColumn id="3" xr3:uid="{54DC5318-8EEF-4F5E-B112-0C135E534CBB}" name="Rep" dataDxfId="6" dataCellStyle="Normal 4"/>
    <tableColumn id="4" xr3:uid="{FDF7BE21-9949-4CFB-8839-85D85891A31D}" name="Item" dataDxfId="5" dataCellStyle="Normal_TapePivot"/>
    <tableColumn id="5" xr3:uid="{36F19648-F936-4DB9-91A3-6C124022A733}" name="Units" dataDxfId="4" dataCellStyle="Normal 4"/>
    <tableColumn id="6" xr3:uid="{2C3CE2B2-710C-4388-A382-14C4E6D1E144}" name="Unit Cost" dataDxfId="3" dataCellStyle="Comma 3"/>
    <tableColumn id="7" xr3:uid="{03AF7E20-38E4-4AFC-BC4E-DB599F30C20B}" name="Total" dataDxfId="2" dataCellStyle="Currency"/>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214CA4-925C-48DF-A3E7-EDDB6273BC1F}" name="staff" displayName="staff" ref="L6:P22" totalsRowShown="0">
  <tableColumns count="5">
    <tableColumn id="1" xr3:uid="{28C977DB-B96F-4D02-BD54-FF3701BFE233}" name="Name"/>
    <tableColumn id="2" xr3:uid="{85E0C52D-0211-40F3-B2A7-8E4F9B667097}" name="Gender"/>
    <tableColumn id="3" xr3:uid="{F74D51FB-E389-4954-AA59-FF9A5F0F0632}" name="Department"/>
    <tableColumn id="4" xr3:uid="{8163C3AC-6BEF-4209-B519-40747A005C0B}" name="Date Joined" dataDxfId="1"/>
    <tableColumn id="5" xr3:uid="{50EE6202-8421-4F40-BB7E-5E00301BE465}" name="Sal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AE5B-45AE-4BB0-997D-2370B8539EE7}">
  <dimension ref="A1:I35"/>
  <sheetViews>
    <sheetView topLeftCell="A3" zoomScale="82" zoomScaleNormal="82" workbookViewId="0">
      <selection activeCell="I7" activeCellId="1" sqref="E7:E34 I7:I34"/>
    </sheetView>
  </sheetViews>
  <sheetFormatPr defaultRowHeight="15" x14ac:dyDescent="0.25"/>
  <cols>
    <col min="3" max="3" width="12.42578125" style="13" customWidth="1"/>
    <col min="4" max="4" width="13.140625" bestFit="1" customWidth="1"/>
    <col min="5" max="5" width="12" bestFit="1" customWidth="1"/>
    <col min="8" max="8" width="11.140625" customWidth="1"/>
    <col min="9" max="9" width="12.5703125" bestFit="1" customWidth="1"/>
  </cols>
  <sheetData>
    <row r="1" spans="1:9" s="41" customFormat="1" ht="33.75" customHeight="1" x14ac:dyDescent="0.25">
      <c r="A1" s="41" t="s">
        <v>0</v>
      </c>
    </row>
    <row r="7" spans="1:9" s="6" customFormat="1" x14ac:dyDescent="0.25">
      <c r="C7" s="11" t="s">
        <v>13</v>
      </c>
      <c r="D7" s="7" t="s">
        <v>14</v>
      </c>
      <c r="E7" s="7" t="s">
        <v>15</v>
      </c>
      <c r="F7" s="8" t="s">
        <v>16</v>
      </c>
      <c r="G7" s="9" t="s">
        <v>17</v>
      </c>
      <c r="H7" s="10" t="s">
        <v>18</v>
      </c>
      <c r="I7" s="24" t="s">
        <v>19</v>
      </c>
    </row>
    <row r="8" spans="1:9" x14ac:dyDescent="0.25">
      <c r="C8" s="14">
        <v>44511</v>
      </c>
      <c r="D8" s="15" t="s">
        <v>1</v>
      </c>
      <c r="E8" s="16" t="s">
        <v>5</v>
      </c>
      <c r="F8" s="17" t="s">
        <v>6</v>
      </c>
      <c r="G8" s="18">
        <v>33</v>
      </c>
      <c r="H8" s="19">
        <v>32</v>
      </c>
      <c r="I8" s="25">
        <v>5642</v>
      </c>
    </row>
    <row r="9" spans="1:9" x14ac:dyDescent="0.25">
      <c r="C9" s="14">
        <v>44510</v>
      </c>
      <c r="D9" s="15" t="s">
        <v>1</v>
      </c>
      <c r="E9" s="16" t="s">
        <v>5</v>
      </c>
      <c r="F9" s="17" t="s">
        <v>6</v>
      </c>
      <c r="G9" s="18">
        <v>33</v>
      </c>
      <c r="H9" s="19">
        <v>32</v>
      </c>
      <c r="I9" s="25">
        <v>3233</v>
      </c>
    </row>
    <row r="10" spans="1:9" x14ac:dyDescent="0.25">
      <c r="C10" s="12">
        <v>42342</v>
      </c>
      <c r="D10" s="1" t="s">
        <v>1</v>
      </c>
      <c r="E10" s="2" t="s">
        <v>7</v>
      </c>
      <c r="F10" s="3" t="s">
        <v>8</v>
      </c>
      <c r="G10" s="4">
        <v>94</v>
      </c>
      <c r="H10" s="5">
        <v>19.989999999999998</v>
      </c>
      <c r="I10" s="26">
        <v>1879.06</v>
      </c>
    </row>
    <row r="11" spans="1:9" x14ac:dyDescent="0.25">
      <c r="C11" s="12">
        <v>42036</v>
      </c>
      <c r="D11" s="2" t="s">
        <v>1</v>
      </c>
      <c r="E11" s="2" t="s">
        <v>2</v>
      </c>
      <c r="F11" s="3" t="s">
        <v>8</v>
      </c>
      <c r="G11" s="4">
        <v>87</v>
      </c>
      <c r="H11" s="5">
        <v>15</v>
      </c>
      <c r="I11" s="26">
        <v>1305</v>
      </c>
    </row>
    <row r="12" spans="1:9" x14ac:dyDescent="0.25">
      <c r="C12" s="12">
        <v>42223</v>
      </c>
      <c r="D12" s="1" t="s">
        <v>1</v>
      </c>
      <c r="E12" s="2" t="s">
        <v>4</v>
      </c>
      <c r="F12" s="3" t="s">
        <v>12</v>
      </c>
      <c r="G12" s="4">
        <v>42</v>
      </c>
      <c r="H12" s="5">
        <v>23.95</v>
      </c>
      <c r="I12" s="26">
        <v>1005.9</v>
      </c>
    </row>
    <row r="13" spans="1:9" x14ac:dyDescent="0.25">
      <c r="C13" s="12">
        <v>41662</v>
      </c>
      <c r="D13" s="1" t="s">
        <v>1</v>
      </c>
      <c r="E13" s="1" t="s">
        <v>4</v>
      </c>
      <c r="F13" s="3" t="s">
        <v>8</v>
      </c>
      <c r="G13" s="4">
        <v>50</v>
      </c>
      <c r="H13" s="5">
        <v>19.989999999999998</v>
      </c>
      <c r="I13" s="26">
        <v>999.49999999999989</v>
      </c>
    </row>
    <row r="14" spans="1:9" x14ac:dyDescent="0.25">
      <c r="C14" s="14">
        <v>44512</v>
      </c>
      <c r="D14" s="15" t="s">
        <v>1</v>
      </c>
      <c r="E14" s="16" t="s">
        <v>5</v>
      </c>
      <c r="F14" s="17" t="s">
        <v>6</v>
      </c>
      <c r="G14" s="18">
        <v>33</v>
      </c>
      <c r="H14" s="19">
        <v>32</v>
      </c>
      <c r="I14" s="25">
        <v>989</v>
      </c>
    </row>
    <row r="15" spans="1:9" x14ac:dyDescent="0.25">
      <c r="C15" s="12">
        <v>42155</v>
      </c>
      <c r="D15" s="2" t="s">
        <v>1</v>
      </c>
      <c r="E15" s="2" t="s">
        <v>5</v>
      </c>
      <c r="F15" s="3" t="s">
        <v>8</v>
      </c>
      <c r="G15" s="4">
        <v>80</v>
      </c>
      <c r="H15" s="5">
        <v>8.99</v>
      </c>
      <c r="I15" s="26">
        <v>719.2</v>
      </c>
    </row>
    <row r="16" spans="1:9" x14ac:dyDescent="0.25">
      <c r="C16" s="12">
        <v>42206</v>
      </c>
      <c r="D16" s="1" t="s">
        <v>1</v>
      </c>
      <c r="E16" s="1" t="s">
        <v>11</v>
      </c>
      <c r="F16" s="3" t="s">
        <v>12</v>
      </c>
      <c r="G16" s="4">
        <v>55</v>
      </c>
      <c r="H16" s="5">
        <v>12.49</v>
      </c>
      <c r="I16" s="26">
        <v>686.95</v>
      </c>
    </row>
    <row r="17" spans="3:9" x14ac:dyDescent="0.25">
      <c r="C17" s="12">
        <v>42172</v>
      </c>
      <c r="D17" s="1" t="s">
        <v>1</v>
      </c>
      <c r="E17" s="1" t="s">
        <v>4</v>
      </c>
      <c r="F17" s="3" t="s">
        <v>3</v>
      </c>
      <c r="G17" s="4">
        <v>5</v>
      </c>
      <c r="H17" s="5">
        <v>125</v>
      </c>
      <c r="I17" s="26">
        <v>625</v>
      </c>
    </row>
    <row r="18" spans="3:9" x14ac:dyDescent="0.25">
      <c r="C18" s="12">
        <v>41696</v>
      </c>
      <c r="D18" s="2" t="s">
        <v>1</v>
      </c>
      <c r="E18" s="2" t="s">
        <v>5</v>
      </c>
      <c r="F18" s="3" t="s">
        <v>10</v>
      </c>
      <c r="G18" s="4">
        <v>27</v>
      </c>
      <c r="H18" s="5">
        <v>19.989999999999998</v>
      </c>
      <c r="I18" s="26">
        <v>539.7299999999999</v>
      </c>
    </row>
    <row r="19" spans="3:9" x14ac:dyDescent="0.25">
      <c r="C19" s="12">
        <v>41968</v>
      </c>
      <c r="D19" s="1" t="s">
        <v>1</v>
      </c>
      <c r="E19" s="2" t="s">
        <v>4</v>
      </c>
      <c r="F19" s="3" t="s">
        <v>12</v>
      </c>
      <c r="G19" s="4">
        <v>96</v>
      </c>
      <c r="H19" s="5">
        <v>4.99</v>
      </c>
      <c r="I19" s="26">
        <v>479.04</v>
      </c>
    </row>
    <row r="20" spans="3:9" x14ac:dyDescent="0.25">
      <c r="C20" s="12">
        <v>41815</v>
      </c>
      <c r="D20" s="1" t="s">
        <v>1</v>
      </c>
      <c r="E20" s="1" t="s">
        <v>11</v>
      </c>
      <c r="F20" s="3" t="s">
        <v>6</v>
      </c>
      <c r="G20" s="4">
        <v>90</v>
      </c>
      <c r="H20" s="5">
        <v>4.99</v>
      </c>
      <c r="I20" s="26">
        <v>449.1</v>
      </c>
    </row>
    <row r="21" spans="3:9" x14ac:dyDescent="0.25">
      <c r="C21" s="12">
        <v>41764</v>
      </c>
      <c r="D21" s="1" t="s">
        <v>1</v>
      </c>
      <c r="E21" s="2" t="s">
        <v>7</v>
      </c>
      <c r="F21" s="3" t="s">
        <v>6</v>
      </c>
      <c r="G21" s="4">
        <v>90</v>
      </c>
      <c r="H21" s="5">
        <v>4.99</v>
      </c>
      <c r="I21" s="26">
        <v>449.1</v>
      </c>
    </row>
    <row r="22" spans="3:9" x14ac:dyDescent="0.25">
      <c r="C22" s="12">
        <v>42019</v>
      </c>
      <c r="D22" s="2" t="s">
        <v>1</v>
      </c>
      <c r="E22" s="2" t="s">
        <v>5</v>
      </c>
      <c r="F22" s="3" t="s">
        <v>8</v>
      </c>
      <c r="G22" s="4">
        <v>46</v>
      </c>
      <c r="H22" s="5">
        <v>8.99</v>
      </c>
      <c r="I22" s="26">
        <v>413.54</v>
      </c>
    </row>
    <row r="23" spans="3:9" x14ac:dyDescent="0.25">
      <c r="C23" s="12">
        <v>41917</v>
      </c>
      <c r="D23" s="1" t="s">
        <v>1</v>
      </c>
      <c r="E23" s="1" t="s">
        <v>11</v>
      </c>
      <c r="F23" s="3" t="s">
        <v>8</v>
      </c>
      <c r="G23" s="4">
        <v>28</v>
      </c>
      <c r="H23" s="5">
        <v>8.99</v>
      </c>
      <c r="I23" s="26">
        <v>251.72</v>
      </c>
    </row>
    <row r="24" spans="3:9" x14ac:dyDescent="0.25">
      <c r="C24" s="12">
        <v>41883</v>
      </c>
      <c r="D24" s="2" t="s">
        <v>1</v>
      </c>
      <c r="E24" s="2" t="s">
        <v>2</v>
      </c>
      <c r="F24" s="3" t="s">
        <v>3</v>
      </c>
      <c r="G24" s="4">
        <v>2</v>
      </c>
      <c r="H24" s="5">
        <v>125</v>
      </c>
      <c r="I24" s="26">
        <v>250</v>
      </c>
    </row>
    <row r="25" spans="3:9" x14ac:dyDescent="0.25">
      <c r="C25" s="12">
        <v>42087</v>
      </c>
      <c r="D25" s="1" t="s">
        <v>1</v>
      </c>
      <c r="E25" s="2" t="s">
        <v>7</v>
      </c>
      <c r="F25" s="3" t="s">
        <v>12</v>
      </c>
      <c r="G25" s="4">
        <v>50</v>
      </c>
      <c r="H25" s="5">
        <v>4.99</v>
      </c>
      <c r="I25" s="26">
        <v>249.5</v>
      </c>
    </row>
    <row r="26" spans="3:9" x14ac:dyDescent="0.25">
      <c r="C26" s="12">
        <v>41679</v>
      </c>
      <c r="D26" s="1" t="s">
        <v>1</v>
      </c>
      <c r="E26" s="2" t="s">
        <v>7</v>
      </c>
      <c r="F26" s="3" t="s">
        <v>6</v>
      </c>
      <c r="G26" s="4">
        <v>36</v>
      </c>
      <c r="H26" s="5">
        <v>4.99</v>
      </c>
      <c r="I26" s="26">
        <v>179.64000000000001</v>
      </c>
    </row>
    <row r="27" spans="3:9" x14ac:dyDescent="0.25">
      <c r="C27" s="12">
        <v>41747</v>
      </c>
      <c r="D27" s="2" t="s">
        <v>1</v>
      </c>
      <c r="E27" s="2" t="s">
        <v>9</v>
      </c>
      <c r="F27" s="3" t="s">
        <v>6</v>
      </c>
      <c r="G27" s="4">
        <v>75</v>
      </c>
      <c r="H27" s="5">
        <v>1.99</v>
      </c>
      <c r="I27" s="26">
        <v>149.25</v>
      </c>
    </row>
    <row r="28" spans="3:9" x14ac:dyDescent="0.25">
      <c r="C28" s="12">
        <v>42359</v>
      </c>
      <c r="D28" s="2" t="s">
        <v>1</v>
      </c>
      <c r="E28" s="2" t="s">
        <v>9</v>
      </c>
      <c r="F28" s="3" t="s">
        <v>8</v>
      </c>
      <c r="G28" s="4">
        <v>28</v>
      </c>
      <c r="H28" s="5">
        <v>4.99</v>
      </c>
      <c r="I28" s="26">
        <v>139.72</v>
      </c>
    </row>
    <row r="29" spans="3:9" x14ac:dyDescent="0.25">
      <c r="C29" s="12">
        <v>42104</v>
      </c>
      <c r="D29" s="2" t="s">
        <v>1</v>
      </c>
      <c r="E29" s="2" t="s">
        <v>9</v>
      </c>
      <c r="F29" s="3" t="s">
        <v>6</v>
      </c>
      <c r="G29" s="4">
        <v>66</v>
      </c>
      <c r="H29" s="5">
        <v>1.99</v>
      </c>
      <c r="I29" s="26">
        <v>131.34</v>
      </c>
    </row>
    <row r="30" spans="3:9" x14ac:dyDescent="0.25">
      <c r="C30" s="12">
        <v>41985</v>
      </c>
      <c r="D30" s="2" t="s">
        <v>1</v>
      </c>
      <c r="E30" s="2" t="s">
        <v>2</v>
      </c>
      <c r="F30" s="3" t="s">
        <v>6</v>
      </c>
      <c r="G30" s="4">
        <v>67</v>
      </c>
      <c r="H30" s="5">
        <v>1.29</v>
      </c>
      <c r="I30" s="26">
        <v>86.43</v>
      </c>
    </row>
    <row r="31" spans="3:9" x14ac:dyDescent="0.25">
      <c r="C31" s="12">
        <v>42138</v>
      </c>
      <c r="D31" s="2" t="s">
        <v>1</v>
      </c>
      <c r="E31" s="2" t="s">
        <v>5</v>
      </c>
      <c r="F31" s="3" t="s">
        <v>6</v>
      </c>
      <c r="G31" s="4">
        <v>53</v>
      </c>
      <c r="H31" s="5">
        <v>1.29</v>
      </c>
      <c r="I31" s="26">
        <v>68.37</v>
      </c>
    </row>
    <row r="32" spans="3:9" x14ac:dyDescent="0.25">
      <c r="C32" s="12">
        <v>42325</v>
      </c>
      <c r="D32" s="1" t="s">
        <v>1</v>
      </c>
      <c r="E32" s="2" t="s">
        <v>7</v>
      </c>
      <c r="F32" s="3" t="s">
        <v>8</v>
      </c>
      <c r="G32" s="4">
        <v>11</v>
      </c>
      <c r="H32" s="5">
        <v>4.99</v>
      </c>
      <c r="I32" s="26">
        <v>54.89</v>
      </c>
    </row>
    <row r="33" spans="3:9" x14ac:dyDescent="0.25">
      <c r="C33" s="12">
        <v>42308</v>
      </c>
      <c r="D33" s="2" t="s">
        <v>1</v>
      </c>
      <c r="E33" s="2" t="s">
        <v>9</v>
      </c>
      <c r="F33" s="3" t="s">
        <v>6</v>
      </c>
      <c r="G33" s="4">
        <v>14</v>
      </c>
      <c r="H33" s="5">
        <v>1.29</v>
      </c>
      <c r="I33" s="26">
        <v>18.060000000000002</v>
      </c>
    </row>
    <row r="34" spans="3:9" x14ac:dyDescent="0.25">
      <c r="C34" s="12">
        <v>42257</v>
      </c>
      <c r="D34" s="2" t="s">
        <v>1</v>
      </c>
      <c r="E34" s="2" t="s">
        <v>5</v>
      </c>
      <c r="F34" s="3" t="s">
        <v>6</v>
      </c>
      <c r="G34" s="4">
        <v>7</v>
      </c>
      <c r="H34" s="5">
        <v>1.29</v>
      </c>
      <c r="I34" s="26">
        <v>9.0300000000000011</v>
      </c>
    </row>
    <row r="35" spans="3:9" x14ac:dyDescent="0.25">
      <c r="C35"/>
    </row>
  </sheetData>
  <mergeCells count="1">
    <mergeCell ref="A1:XFD1"/>
  </mergeCells>
  <conditionalFormatting sqref="G8:G34">
    <cfRule type="cellIs" dxfId="10" priority="2" operator="lessThan">
      <formula>30</formula>
    </cfRule>
  </conditionalFormatting>
  <conditionalFormatting sqref="I1:I1048576">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172A-4D81-4402-8ADB-9839275F7D88}">
  <dimension ref="A1:Q50"/>
  <sheetViews>
    <sheetView zoomScale="96" zoomScaleNormal="96" workbookViewId="0">
      <selection activeCell="K36" sqref="K36"/>
    </sheetView>
  </sheetViews>
  <sheetFormatPr defaultRowHeight="15" x14ac:dyDescent="0.25"/>
  <cols>
    <col min="3" max="3" width="18.42578125" bestFit="1" customWidth="1"/>
    <col min="4" max="4" width="12" bestFit="1" customWidth="1"/>
    <col min="9" max="9" width="10.28515625" customWidth="1"/>
    <col min="12" max="12" width="13.28515625" bestFit="1" customWidth="1"/>
    <col min="13" max="13" width="12" bestFit="1" customWidth="1"/>
    <col min="14" max="14" width="12.28515625" bestFit="1" customWidth="1"/>
  </cols>
  <sheetData>
    <row r="1" spans="1:17" s="41" customFormat="1" ht="33.75" customHeight="1" x14ac:dyDescent="0.25">
      <c r="A1" s="41" t="s">
        <v>0</v>
      </c>
    </row>
    <row r="5" spans="1:17" x14ac:dyDescent="0.25">
      <c r="C5" s="20" t="s">
        <v>20</v>
      </c>
      <c r="D5" s="20">
        <f>SUM(Table1[Units])</f>
        <v>1298</v>
      </c>
      <c r="O5" s="20"/>
      <c r="P5" s="20" t="s">
        <v>30</v>
      </c>
      <c r="Q5" s="20" t="s">
        <v>31</v>
      </c>
    </row>
    <row r="6" spans="1:17" x14ac:dyDescent="0.25">
      <c r="C6" s="20" t="s">
        <v>21</v>
      </c>
      <c r="D6" s="21">
        <f>SUM(Table1[Total])</f>
        <v>21003.07</v>
      </c>
      <c r="O6" s="20" t="s">
        <v>32</v>
      </c>
      <c r="P6" s="20">
        <f>MEDIAN(Table1[Units])</f>
        <v>46</v>
      </c>
      <c r="Q6" s="20">
        <f>MEDIAN(Table1[Total])</f>
        <v>449.1</v>
      </c>
    </row>
    <row r="7" spans="1:17" x14ac:dyDescent="0.25">
      <c r="O7" s="20" t="s">
        <v>33</v>
      </c>
      <c r="P7" s="20">
        <f>MIN(Table1[Units])</f>
        <v>2</v>
      </c>
      <c r="Q7" s="20">
        <f>MIN(Table1[Total])</f>
        <v>9.0300000000000011</v>
      </c>
    </row>
    <row r="8" spans="1:17" x14ac:dyDescent="0.25">
      <c r="O8" s="20" t="s">
        <v>34</v>
      </c>
      <c r="P8" s="20">
        <f>MAX(Table1[Units])</f>
        <v>96</v>
      </c>
      <c r="Q8" s="20">
        <f>MAX(Table1[Total])</f>
        <v>5642</v>
      </c>
    </row>
    <row r="9" spans="1:17" x14ac:dyDescent="0.25">
      <c r="C9" s="20" t="s">
        <v>22</v>
      </c>
      <c r="D9" s="20">
        <f>AVERAGE(Table1[Units])</f>
        <v>48.074074074074076</v>
      </c>
    </row>
    <row r="10" spans="1:17" x14ac:dyDescent="0.25">
      <c r="C10" s="20" t="s">
        <v>23</v>
      </c>
      <c r="D10" s="21">
        <f>AVERAGE(Table1[Total])</f>
        <v>777.89148148148149</v>
      </c>
    </row>
    <row r="15" spans="1:17" x14ac:dyDescent="0.25">
      <c r="C15" s="22" t="s">
        <v>24</v>
      </c>
      <c r="D15" t="s">
        <v>29</v>
      </c>
    </row>
    <row r="16" spans="1:17" x14ac:dyDescent="0.25">
      <c r="C16" s="13" t="s">
        <v>26</v>
      </c>
      <c r="D16" s="23">
        <v>3833.5099999999993</v>
      </c>
    </row>
    <row r="17" spans="3:14" x14ac:dyDescent="0.25">
      <c r="C17" s="13" t="s">
        <v>27</v>
      </c>
      <c r="D17" s="23">
        <v>7305.56</v>
      </c>
    </row>
    <row r="18" spans="3:14" x14ac:dyDescent="0.25">
      <c r="C18" s="13" t="s">
        <v>28</v>
      </c>
      <c r="D18" s="23">
        <v>18773</v>
      </c>
    </row>
    <row r="19" spans="3:14" x14ac:dyDescent="0.25">
      <c r="C19" s="13" t="s">
        <v>25</v>
      </c>
      <c r="D19" s="23">
        <v>29912.07</v>
      </c>
    </row>
    <row r="21" spans="3:14" s="42" customFormat="1" x14ac:dyDescent="0.25"/>
    <row r="23" spans="3:14" x14ac:dyDescent="0.25">
      <c r="H23" s="27" t="s">
        <v>37</v>
      </c>
    </row>
    <row r="24" spans="3:14" x14ac:dyDescent="0.25">
      <c r="C24" s="28" t="s">
        <v>35</v>
      </c>
      <c r="D24" s="20" t="str" cm="1">
        <f t="array" ref="D24:D28">_xlfn.UNIQUE(Table1[Item])</f>
        <v>Pencil</v>
      </c>
      <c r="H24" t="str" cm="1">
        <f t="array" ref="H24:H29">_xlfn.UNIQUE(Table1[Rep])</f>
        <v>Gill</v>
      </c>
      <c r="I24" cm="1">
        <f t="array" aca="1" ref="I24:I50" ca="1">SUMIF(Table1[Total],Table1[Rep],H24)</f>
        <v>0</v>
      </c>
      <c r="L24" s="22" t="s">
        <v>24</v>
      </c>
      <c r="M24" t="s">
        <v>29</v>
      </c>
      <c r="N24" t="s">
        <v>38</v>
      </c>
    </row>
    <row r="25" spans="3:14" x14ac:dyDescent="0.25">
      <c r="C25" s="20"/>
      <c r="D25" s="20" t="str">
        <v>Binder</v>
      </c>
      <c r="H25" t="str">
        <v>Jardine</v>
      </c>
      <c r="I25">
        <f ca="1"/>
        <v>0</v>
      </c>
      <c r="L25" s="13" t="s">
        <v>9</v>
      </c>
      <c r="M25" s="23">
        <v>438.37000000000006</v>
      </c>
      <c r="N25" s="23">
        <v>183</v>
      </c>
    </row>
    <row r="26" spans="3:14" x14ac:dyDescent="0.25">
      <c r="C26" s="20"/>
      <c r="D26" s="20" t="str">
        <v>Pen Set</v>
      </c>
      <c r="H26" t="str">
        <v>Smith</v>
      </c>
      <c r="I26">
        <f ca="1"/>
        <v>0</v>
      </c>
      <c r="L26" s="13" t="s">
        <v>5</v>
      </c>
      <c r="M26" s="23">
        <v>20522.87</v>
      </c>
      <c r="N26" s="23">
        <v>312</v>
      </c>
    </row>
    <row r="27" spans="3:14" x14ac:dyDescent="0.25">
      <c r="C27" s="20"/>
      <c r="D27" s="20" t="str">
        <v>Desk</v>
      </c>
      <c r="H27" t="str">
        <v>Kivell</v>
      </c>
      <c r="I27">
        <f ca="1"/>
        <v>0</v>
      </c>
      <c r="L27" s="13" t="s">
        <v>7</v>
      </c>
      <c r="M27" s="23">
        <v>2812.1899999999996</v>
      </c>
      <c r="N27" s="23">
        <v>281</v>
      </c>
    </row>
    <row r="28" spans="3:14" x14ac:dyDescent="0.25">
      <c r="C28" s="20"/>
      <c r="D28" s="20" t="str">
        <v>Pen</v>
      </c>
      <c r="H28" t="str">
        <v>Morgan</v>
      </c>
      <c r="I28">
        <f ca="1"/>
        <v>0</v>
      </c>
      <c r="L28" s="13" t="s">
        <v>4</v>
      </c>
      <c r="M28" s="23">
        <v>3109.4399999999996</v>
      </c>
      <c r="N28" s="23">
        <v>193</v>
      </c>
    </row>
    <row r="29" spans="3:14" x14ac:dyDescent="0.25">
      <c r="C29" s="28" t="s">
        <v>36</v>
      </c>
      <c r="D29" s="20">
        <f>COUNTA(_xlfn.UNIQUE(Table1[Item]))</f>
        <v>5</v>
      </c>
      <c r="H29" t="str">
        <v>Andrews</v>
      </c>
      <c r="I29">
        <f ca="1"/>
        <v>0</v>
      </c>
      <c r="L29" s="13" t="s">
        <v>11</v>
      </c>
      <c r="M29" s="23">
        <v>1387.7700000000002</v>
      </c>
      <c r="N29" s="23">
        <v>173</v>
      </c>
    </row>
    <row r="30" spans="3:14" x14ac:dyDescent="0.25">
      <c r="I30">
        <f ca="1"/>
        <v>0</v>
      </c>
      <c r="L30" s="13" t="s">
        <v>2</v>
      </c>
      <c r="M30" s="23">
        <v>1641.43</v>
      </c>
      <c r="N30" s="23">
        <v>156</v>
      </c>
    </row>
    <row r="31" spans="3:14" x14ac:dyDescent="0.25">
      <c r="I31">
        <f ca="1"/>
        <v>0</v>
      </c>
      <c r="L31" s="13" t="s">
        <v>25</v>
      </c>
      <c r="M31" s="23">
        <v>29912.069999999996</v>
      </c>
      <c r="N31" s="23">
        <v>1298</v>
      </c>
    </row>
    <row r="32" spans="3:14" x14ac:dyDescent="0.25">
      <c r="I32">
        <f ca="1"/>
        <v>0</v>
      </c>
    </row>
    <row r="33" spans="9:9" x14ac:dyDescent="0.25">
      <c r="I33">
        <f ca="1"/>
        <v>0</v>
      </c>
    </row>
    <row r="34" spans="9:9" x14ac:dyDescent="0.25">
      <c r="I34">
        <f ca="1"/>
        <v>0</v>
      </c>
    </row>
    <row r="35" spans="9:9" x14ac:dyDescent="0.25">
      <c r="I35">
        <f ca="1"/>
        <v>0</v>
      </c>
    </row>
    <row r="36" spans="9:9" x14ac:dyDescent="0.25">
      <c r="I36">
        <f ca="1"/>
        <v>0</v>
      </c>
    </row>
    <row r="37" spans="9:9" x14ac:dyDescent="0.25">
      <c r="I37">
        <f ca="1"/>
        <v>0</v>
      </c>
    </row>
    <row r="38" spans="9:9" x14ac:dyDescent="0.25">
      <c r="I38">
        <f ca="1"/>
        <v>0</v>
      </c>
    </row>
    <row r="39" spans="9:9" x14ac:dyDescent="0.25">
      <c r="I39">
        <f ca="1"/>
        <v>0</v>
      </c>
    </row>
    <row r="40" spans="9:9" x14ac:dyDescent="0.25">
      <c r="I40">
        <f ca="1"/>
        <v>0</v>
      </c>
    </row>
    <row r="41" spans="9:9" x14ac:dyDescent="0.25">
      <c r="I41">
        <f ca="1"/>
        <v>0</v>
      </c>
    </row>
    <row r="42" spans="9:9" x14ac:dyDescent="0.25">
      <c r="I42">
        <f ca="1"/>
        <v>0</v>
      </c>
    </row>
    <row r="43" spans="9:9" x14ac:dyDescent="0.25">
      <c r="I43">
        <f ca="1"/>
        <v>0</v>
      </c>
    </row>
    <row r="44" spans="9:9" x14ac:dyDescent="0.25">
      <c r="I44">
        <f ca="1"/>
        <v>0</v>
      </c>
    </row>
    <row r="45" spans="9:9" x14ac:dyDescent="0.25">
      <c r="I45">
        <f ca="1"/>
        <v>0</v>
      </c>
    </row>
    <row r="46" spans="9:9" x14ac:dyDescent="0.25">
      <c r="I46">
        <f ca="1"/>
        <v>0</v>
      </c>
    </row>
    <row r="47" spans="9:9" x14ac:dyDescent="0.25">
      <c r="I47">
        <f ca="1"/>
        <v>0</v>
      </c>
    </row>
    <row r="48" spans="9:9" x14ac:dyDescent="0.25">
      <c r="I48">
        <f ca="1"/>
        <v>0</v>
      </c>
    </row>
    <row r="49" spans="9:9" x14ac:dyDescent="0.25">
      <c r="I49">
        <f ca="1"/>
        <v>0</v>
      </c>
    </row>
    <row r="50" spans="9:9" x14ac:dyDescent="0.25">
      <c r="I50">
        <f ca="1"/>
        <v>0</v>
      </c>
    </row>
  </sheetData>
  <mergeCells count="2">
    <mergeCell ref="A1:XFD1"/>
    <mergeCell ref="A21:XFD21"/>
  </mergeCells>
  <conditionalFormatting pivot="1" sqref="N25:N31">
    <cfRule type="dataBar" priority="1">
      <dataBar>
        <cfvo type="min"/>
        <cfvo type="max"/>
        <color rgb="FF638EC6"/>
      </dataBar>
      <extLst>
        <ext xmlns:x14="http://schemas.microsoft.com/office/spreadsheetml/2009/9/main" uri="{B025F937-C7B1-47D3-B67F-A62EFF666E3E}">
          <x14:id>{3054090F-01B6-4DCD-BD0A-7F4ADCF97114}</x14:id>
        </ext>
      </extLst>
    </cfRule>
  </conditionalFormatting>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pivot="1">
          <x14:cfRule type="dataBar" id="{3054090F-01B6-4DCD-BD0A-7F4ADCF97114}">
            <x14:dataBar minLength="0" maxLength="100" border="1" negativeBarBorderColorSameAsPositive="0">
              <x14:cfvo type="autoMin"/>
              <x14:cfvo type="autoMax"/>
              <x14:borderColor rgb="FF638EC6"/>
              <x14:negativeFillColor rgb="FFFF0000"/>
              <x14:negativeBorderColor rgb="FFFF0000"/>
              <x14:axisColor rgb="FF000000"/>
            </x14:dataBar>
          </x14:cfRule>
          <xm:sqref>N25:N31</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BEFE-A68F-4B73-AEE8-650687599FD6}">
  <dimension ref="A4:P76"/>
  <sheetViews>
    <sheetView topLeftCell="A10" workbookViewId="0">
      <selection activeCell="L22" sqref="L22"/>
    </sheetView>
  </sheetViews>
  <sheetFormatPr defaultRowHeight="15" x14ac:dyDescent="0.25"/>
  <cols>
    <col min="2" max="2" width="18" bestFit="1" customWidth="1"/>
    <col min="4" max="4" width="12.5703125" bestFit="1" customWidth="1"/>
    <col min="5" max="5" width="11.42578125" bestFit="1" customWidth="1"/>
    <col min="6" max="6" width="15.5703125" bestFit="1" customWidth="1"/>
    <col min="7" max="7" width="11.5703125" bestFit="1" customWidth="1"/>
    <col min="12" max="12" width="19.85546875" bestFit="1" customWidth="1"/>
    <col min="13" max="13" width="7.7109375" bestFit="1" customWidth="1"/>
    <col min="15" max="15" width="10.140625" bestFit="1" customWidth="1"/>
  </cols>
  <sheetData>
    <row r="4" spans="1:16" x14ac:dyDescent="0.25">
      <c r="L4" s="43" t="s">
        <v>73</v>
      </c>
      <c r="M4" s="43"/>
      <c r="N4" s="43"/>
      <c r="O4" s="43"/>
      <c r="P4" s="43"/>
    </row>
    <row r="5" spans="1:16" x14ac:dyDescent="0.25">
      <c r="A5" s="46" t="s">
        <v>66</v>
      </c>
      <c r="B5" s="46"/>
      <c r="C5" s="46"/>
      <c r="D5" s="46"/>
      <c r="E5" s="46"/>
      <c r="F5" s="46"/>
      <c r="G5" s="46"/>
    </row>
    <row r="6" spans="1:16" x14ac:dyDescent="0.25">
      <c r="L6" s="29" t="s">
        <v>39</v>
      </c>
      <c r="M6" s="29" t="s">
        <v>40</v>
      </c>
      <c r="N6" s="29" t="s">
        <v>41</v>
      </c>
      <c r="O6" s="29" t="s">
        <v>42</v>
      </c>
      <c r="P6" s="32" t="s">
        <v>43</v>
      </c>
    </row>
    <row r="7" spans="1:16" x14ac:dyDescent="0.25">
      <c r="B7" t="str" cm="1">
        <f t="array" ref="B7:F13">_xlfn._xlws.FILTER(staff[],staff[Gender]="Female")</f>
        <v>Barr Faughny</v>
      </c>
      <c r="C7" t="str">
        <v>Female</v>
      </c>
      <c r="D7" t="str">
        <v>Procurement</v>
      </c>
      <c r="E7">
        <v>43744</v>
      </c>
      <c r="F7">
        <v>75000</v>
      </c>
      <c r="L7" s="29" t="s">
        <v>44</v>
      </c>
      <c r="M7" s="29" t="s">
        <v>45</v>
      </c>
      <c r="N7" s="29" t="s">
        <v>46</v>
      </c>
      <c r="O7" s="30">
        <v>43744</v>
      </c>
      <c r="P7" s="31">
        <v>75000</v>
      </c>
    </row>
    <row r="8" spans="1:16" x14ac:dyDescent="0.25">
      <c r="B8" t="str">
        <v>Brien Boise</v>
      </c>
      <c r="C8" t="str">
        <v>Female</v>
      </c>
      <c r="D8" t="str">
        <v>Website</v>
      </c>
      <c r="E8">
        <v>43628</v>
      </c>
      <c r="F8">
        <v>58100</v>
      </c>
      <c r="L8" s="29" t="s">
        <v>47</v>
      </c>
      <c r="M8" s="29" t="s">
        <v>48</v>
      </c>
      <c r="N8" s="29" t="s">
        <v>49</v>
      </c>
      <c r="O8" s="30">
        <v>43601</v>
      </c>
      <c r="P8" s="31">
        <v>90700</v>
      </c>
    </row>
    <row r="9" spans="1:16" x14ac:dyDescent="0.25">
      <c r="B9" t="str">
        <v>Dotty Strutley</v>
      </c>
      <c r="C9" t="str">
        <v>Female</v>
      </c>
      <c r="D9" t="str">
        <v>Website</v>
      </c>
      <c r="E9">
        <v>43110</v>
      </c>
      <c r="F9">
        <v>41980</v>
      </c>
      <c r="L9" s="29" t="s">
        <v>50</v>
      </c>
      <c r="M9" s="29" t="s">
        <v>48</v>
      </c>
      <c r="N9" s="29" t="s">
        <v>49</v>
      </c>
      <c r="O9" s="30">
        <v>43476</v>
      </c>
      <c r="P9" s="31">
        <v>48950</v>
      </c>
    </row>
    <row r="10" spans="1:16" x14ac:dyDescent="0.25">
      <c r="B10" t="str">
        <v>Marney O'Breen</v>
      </c>
      <c r="C10" t="str">
        <v>Female</v>
      </c>
      <c r="D10" t="str">
        <v>Finance</v>
      </c>
      <c r="E10">
        <v>43282</v>
      </c>
      <c r="F10">
        <v>65920</v>
      </c>
      <c r="L10" s="29" t="s">
        <v>51</v>
      </c>
      <c r="M10" s="29" t="s">
        <v>48</v>
      </c>
      <c r="N10" s="29" t="s">
        <v>52</v>
      </c>
      <c r="O10" s="30">
        <v>43351</v>
      </c>
      <c r="P10" s="31">
        <v>74550</v>
      </c>
    </row>
    <row r="11" spans="1:16" x14ac:dyDescent="0.25">
      <c r="B11" t="str">
        <v>Rafaelita Blaksland</v>
      </c>
      <c r="C11" t="str">
        <v>Female</v>
      </c>
      <c r="D11" t="str">
        <v>Sales</v>
      </c>
      <c r="E11">
        <v>43342</v>
      </c>
      <c r="F11">
        <v>109160</v>
      </c>
      <c r="L11" s="29" t="s">
        <v>53</v>
      </c>
      <c r="M11" s="29" t="s">
        <v>48</v>
      </c>
      <c r="N11" s="29" t="s">
        <v>54</v>
      </c>
      <c r="O11" s="30">
        <v>43560</v>
      </c>
      <c r="P11" s="31">
        <v>59810</v>
      </c>
    </row>
    <row r="12" spans="1:16" x14ac:dyDescent="0.25">
      <c r="B12" t="str">
        <v>Beverie Moffet</v>
      </c>
      <c r="C12" t="str">
        <v>Female</v>
      </c>
      <c r="D12" t="str">
        <v>Finance</v>
      </c>
      <c r="E12">
        <v>43151</v>
      </c>
      <c r="F12">
        <v>75970</v>
      </c>
      <c r="L12" s="29" t="s">
        <v>55</v>
      </c>
      <c r="M12" s="29" t="s">
        <v>48</v>
      </c>
      <c r="N12" s="29" t="s">
        <v>49</v>
      </c>
      <c r="O12" s="30">
        <v>43424</v>
      </c>
      <c r="P12" s="31">
        <v>107700</v>
      </c>
    </row>
    <row r="13" spans="1:16" x14ac:dyDescent="0.25">
      <c r="B13" t="str">
        <v>Oby Sorrel</v>
      </c>
      <c r="C13" t="str">
        <v>Female</v>
      </c>
      <c r="D13" t="str">
        <v>Finance</v>
      </c>
      <c r="E13">
        <v>43618</v>
      </c>
      <c r="F13">
        <v>58940</v>
      </c>
      <c r="L13" s="29" t="s">
        <v>56</v>
      </c>
      <c r="M13" s="29" t="s">
        <v>48</v>
      </c>
      <c r="N13" s="29" t="s">
        <v>49</v>
      </c>
      <c r="O13" s="30">
        <v>43303</v>
      </c>
      <c r="P13" s="31">
        <v>88050</v>
      </c>
    </row>
    <row r="14" spans="1:16" x14ac:dyDescent="0.25">
      <c r="L14" s="29" t="s">
        <v>57</v>
      </c>
      <c r="M14" s="29" t="s">
        <v>48</v>
      </c>
      <c r="N14" s="29" t="s">
        <v>49</v>
      </c>
      <c r="O14" s="30">
        <v>43238</v>
      </c>
      <c r="P14" s="31">
        <v>69120</v>
      </c>
    </row>
    <row r="15" spans="1:16" x14ac:dyDescent="0.25">
      <c r="L15" s="29" t="s">
        <v>58</v>
      </c>
      <c r="M15" s="29" t="s">
        <v>45</v>
      </c>
      <c r="N15" s="29" t="s">
        <v>49</v>
      </c>
      <c r="O15" s="30">
        <v>43628</v>
      </c>
      <c r="P15" s="31">
        <v>58100</v>
      </c>
    </row>
    <row r="16" spans="1:16" x14ac:dyDescent="0.25">
      <c r="L16" s="29" t="s">
        <v>59</v>
      </c>
      <c r="M16" s="29" t="s">
        <v>48</v>
      </c>
      <c r="N16" s="29" t="s">
        <v>54</v>
      </c>
      <c r="O16" s="30">
        <v>43355</v>
      </c>
      <c r="P16" s="31">
        <v>67910</v>
      </c>
    </row>
    <row r="17" spans="1:16" x14ac:dyDescent="0.25">
      <c r="A17" s="47" t="s">
        <v>67</v>
      </c>
      <c r="B17" s="47"/>
      <c r="C17" s="47"/>
      <c r="D17" s="47"/>
      <c r="E17" s="47"/>
      <c r="F17" s="47"/>
      <c r="G17" s="47"/>
      <c r="L17" s="29" t="s">
        <v>60</v>
      </c>
      <c r="M17" s="29" t="s">
        <v>48</v>
      </c>
      <c r="N17" s="29" t="s">
        <v>54</v>
      </c>
      <c r="O17" s="30">
        <v>43007</v>
      </c>
      <c r="P17" s="31">
        <v>48170</v>
      </c>
    </row>
    <row r="18" spans="1:16" x14ac:dyDescent="0.25">
      <c r="B18" t="str" cm="1">
        <f t="array" ref="B18:B24">_xlfn._xlws.FILTER(staff[Name],staff[Gender]="Female")</f>
        <v>Barr Faughny</v>
      </c>
      <c r="L18" s="29" t="s">
        <v>61</v>
      </c>
      <c r="M18" s="29" t="s">
        <v>45</v>
      </c>
      <c r="N18" s="29" t="s">
        <v>49</v>
      </c>
      <c r="O18" s="30">
        <v>43110</v>
      </c>
      <c r="P18" s="31">
        <v>41980</v>
      </c>
    </row>
    <row r="19" spans="1:16" x14ac:dyDescent="0.25">
      <c r="B19" t="str">
        <v>Brien Boise</v>
      </c>
      <c r="L19" s="29" t="s">
        <v>62</v>
      </c>
      <c r="M19" s="29" t="s">
        <v>45</v>
      </c>
      <c r="N19" s="29" t="s">
        <v>54</v>
      </c>
      <c r="O19" s="30">
        <v>43282</v>
      </c>
      <c r="P19" s="31">
        <v>65920</v>
      </c>
    </row>
    <row r="20" spans="1:16" x14ac:dyDescent="0.25">
      <c r="B20" t="str">
        <v>Dotty Strutley</v>
      </c>
      <c r="L20" s="29" t="s">
        <v>63</v>
      </c>
      <c r="M20" s="29" t="s">
        <v>45</v>
      </c>
      <c r="N20" s="29" t="s">
        <v>52</v>
      </c>
      <c r="O20" s="30">
        <v>43342</v>
      </c>
      <c r="P20" s="31">
        <v>109160</v>
      </c>
    </row>
    <row r="21" spans="1:16" x14ac:dyDescent="0.25">
      <c r="B21" t="str">
        <v>Marney O'Breen</v>
      </c>
      <c r="L21" s="29" t="s">
        <v>64</v>
      </c>
      <c r="M21" s="29" t="s">
        <v>45</v>
      </c>
      <c r="N21" s="29" t="s">
        <v>54</v>
      </c>
      <c r="O21" s="30">
        <v>43151</v>
      </c>
      <c r="P21" s="31">
        <v>75970</v>
      </c>
    </row>
    <row r="22" spans="1:16" x14ac:dyDescent="0.25">
      <c r="B22" t="str">
        <v>Rafaelita Blaksland</v>
      </c>
      <c r="L22" s="29" t="s">
        <v>65</v>
      </c>
      <c r="M22" s="29" t="s">
        <v>45</v>
      </c>
      <c r="N22" s="29" t="s">
        <v>54</v>
      </c>
      <c r="O22" s="30">
        <v>43618</v>
      </c>
      <c r="P22" s="31">
        <v>58940</v>
      </c>
    </row>
    <row r="23" spans="1:16" x14ac:dyDescent="0.25">
      <c r="B23" t="str">
        <v>Beverie Moffet</v>
      </c>
      <c r="O23" s="34"/>
      <c r="P23" s="31"/>
    </row>
    <row r="24" spans="1:16" x14ac:dyDescent="0.25">
      <c r="B24" t="str">
        <v>Oby Sorrel</v>
      </c>
    </row>
    <row r="28" spans="1:16" x14ac:dyDescent="0.25">
      <c r="A28" s="48" t="s">
        <v>69</v>
      </c>
      <c r="B28" s="48"/>
      <c r="C28" s="48"/>
      <c r="D28" s="48"/>
      <c r="E28" s="48"/>
      <c r="F28" s="48"/>
      <c r="G28" s="48"/>
    </row>
    <row r="29" spans="1:16" x14ac:dyDescent="0.25">
      <c r="B29" s="29" t="str" cm="1">
        <f t="array" ref="B29:B37">_xlfn._xlws.FILTER(staff[Name],staff[Gender]=F30)</f>
        <v>Dennison Crosswaite</v>
      </c>
      <c r="F29" s="35" t="s">
        <v>68</v>
      </c>
    </row>
    <row r="30" spans="1:16" x14ac:dyDescent="0.25">
      <c r="B30" t="str">
        <v>Gunar Cockshoot</v>
      </c>
      <c r="F30" s="36" t="s">
        <v>71</v>
      </c>
    </row>
    <row r="31" spans="1:16" x14ac:dyDescent="0.25">
      <c r="B31" t="str">
        <v>Gigi Bohling</v>
      </c>
    </row>
    <row r="32" spans="1:16" x14ac:dyDescent="0.25">
      <c r="B32" t="str">
        <v>Curtice Advani</v>
      </c>
    </row>
    <row r="33" spans="1:7" x14ac:dyDescent="0.25">
      <c r="B33" t="str">
        <v>Kaine Padly</v>
      </c>
      <c r="F33" s="33" t="s">
        <v>70</v>
      </c>
    </row>
    <row r="34" spans="1:7" x14ac:dyDescent="0.25">
      <c r="B34" t="str">
        <v>Ches Bonnell</v>
      </c>
      <c r="F34" s="37">
        <f>COUNTA(_xlfn.ANCHORARRAY(B29))</f>
        <v>9</v>
      </c>
    </row>
    <row r="35" spans="1:7" x14ac:dyDescent="0.25">
      <c r="B35" t="str">
        <v>Andria Kimpton</v>
      </c>
    </row>
    <row r="36" spans="1:7" x14ac:dyDescent="0.25">
      <c r="B36" t="str">
        <v>Husein Augar</v>
      </c>
    </row>
    <row r="37" spans="1:7" x14ac:dyDescent="0.25">
      <c r="B37" t="str">
        <v>Jan Morforth</v>
      </c>
    </row>
    <row r="40" spans="1:7" x14ac:dyDescent="0.25">
      <c r="A40" s="49" t="s">
        <v>72</v>
      </c>
      <c r="B40" s="49"/>
      <c r="C40" s="49"/>
      <c r="D40" s="49"/>
      <c r="E40" s="49"/>
      <c r="F40" s="49"/>
      <c r="G40" s="49"/>
    </row>
    <row r="41" spans="1:7" x14ac:dyDescent="0.25">
      <c r="B41" t="str" cm="1">
        <f t="array" ref="B41:F43">_xlfn._xlws.FILTER(staff[],(staff[Department]="Finance")*(staff[Gender]="Male"))</f>
        <v>Curtice Advani</v>
      </c>
      <c r="C41" t="str">
        <v>Male</v>
      </c>
      <c r="D41" t="str">
        <v>Finance</v>
      </c>
      <c r="E41">
        <v>43560</v>
      </c>
      <c r="F41">
        <v>59810</v>
      </c>
    </row>
    <row r="42" spans="1:7" x14ac:dyDescent="0.25">
      <c r="B42" t="str">
        <v>Husein Augar</v>
      </c>
      <c r="C42" t="str">
        <v>Male</v>
      </c>
      <c r="D42" t="str">
        <v>Finance</v>
      </c>
      <c r="E42">
        <v>43355</v>
      </c>
      <c r="F42">
        <v>67910</v>
      </c>
    </row>
    <row r="43" spans="1:7" x14ac:dyDescent="0.25">
      <c r="B43" t="str">
        <v>Jan Morforth</v>
      </c>
      <c r="C43" t="str">
        <v>Male</v>
      </c>
      <c r="D43" t="str">
        <v>Finance</v>
      </c>
      <c r="E43">
        <v>43007</v>
      </c>
      <c r="F43">
        <v>48170</v>
      </c>
    </row>
    <row r="47" spans="1:7" x14ac:dyDescent="0.25">
      <c r="A47" s="44" t="s">
        <v>76</v>
      </c>
      <c r="B47" s="44"/>
      <c r="C47" s="44"/>
      <c r="D47" s="44"/>
      <c r="E47" s="44"/>
      <c r="F47" s="44"/>
      <c r="G47" s="44"/>
    </row>
    <row r="48" spans="1:7" x14ac:dyDescent="0.25">
      <c r="B48" t="str" cm="1">
        <f t="array" ref="B48:F48">staff[#Headers]</f>
        <v>Name</v>
      </c>
      <c r="C48" t="str">
        <v>Gender</v>
      </c>
      <c r="D48" t="str">
        <v>Department</v>
      </c>
      <c r="E48" t="str">
        <v>Date Joined</v>
      </c>
      <c r="F48" t="str">
        <v>Salary</v>
      </c>
    </row>
    <row r="49" spans="1:8" x14ac:dyDescent="0.25">
      <c r="B49" t="str" cm="1">
        <f t="array" ref="B49:F55">_xlfn._xlws.FILTER(staff[],(staff[Department]=H49)*(staff[Salary]&gt;H50))</f>
        <v>Dennison Crosswaite</v>
      </c>
      <c r="C49" t="str">
        <v>Male</v>
      </c>
      <c r="D49" t="str">
        <v>Website</v>
      </c>
      <c r="E49">
        <v>43601</v>
      </c>
      <c r="F49">
        <v>90700</v>
      </c>
      <c r="G49" s="38" t="s">
        <v>74</v>
      </c>
      <c r="H49" s="39" t="s">
        <v>49</v>
      </c>
    </row>
    <row r="50" spans="1:8" x14ac:dyDescent="0.25">
      <c r="B50" t="str">
        <v>Gunar Cockshoot</v>
      </c>
      <c r="C50" t="str">
        <v>Male</v>
      </c>
      <c r="D50" t="str">
        <v>Website</v>
      </c>
      <c r="E50">
        <v>43476</v>
      </c>
      <c r="F50">
        <v>48950</v>
      </c>
      <c r="G50" s="38" t="s">
        <v>75</v>
      </c>
      <c r="H50" s="39">
        <v>0</v>
      </c>
    </row>
    <row r="51" spans="1:8" x14ac:dyDescent="0.25">
      <c r="B51" t="str">
        <v>Kaine Padly</v>
      </c>
      <c r="C51" t="str">
        <v>Male</v>
      </c>
      <c r="D51" t="str">
        <v>Website</v>
      </c>
      <c r="E51">
        <v>43424</v>
      </c>
      <c r="F51">
        <v>107700</v>
      </c>
    </row>
    <row r="52" spans="1:8" x14ac:dyDescent="0.25">
      <c r="B52" t="str">
        <v>Ches Bonnell</v>
      </c>
      <c r="C52" t="str">
        <v>Male</v>
      </c>
      <c r="D52" t="str">
        <v>Website</v>
      </c>
      <c r="E52">
        <v>43303</v>
      </c>
      <c r="F52">
        <v>88050</v>
      </c>
    </row>
    <row r="53" spans="1:8" x14ac:dyDescent="0.25">
      <c r="B53" t="str">
        <v>Andria Kimpton</v>
      </c>
      <c r="C53" t="str">
        <v>Male</v>
      </c>
      <c r="D53" t="str">
        <v>Website</v>
      </c>
      <c r="E53">
        <v>43238</v>
      </c>
      <c r="F53">
        <v>69120</v>
      </c>
    </row>
    <row r="54" spans="1:8" x14ac:dyDescent="0.25">
      <c r="B54" t="str">
        <v>Brien Boise</v>
      </c>
      <c r="C54" t="str">
        <v>Female</v>
      </c>
      <c r="D54" t="str">
        <v>Website</v>
      </c>
      <c r="E54">
        <v>43628</v>
      </c>
      <c r="F54">
        <v>58100</v>
      </c>
    </row>
    <row r="55" spans="1:8" x14ac:dyDescent="0.25">
      <c r="B55" t="str">
        <v>Dotty Strutley</v>
      </c>
      <c r="C55" t="str">
        <v>Female</v>
      </c>
      <c r="D55" t="str">
        <v>Website</v>
      </c>
      <c r="E55">
        <v>43110</v>
      </c>
      <c r="F55">
        <v>41980</v>
      </c>
    </row>
    <row r="58" spans="1:8" x14ac:dyDescent="0.25">
      <c r="A58" s="45" t="s">
        <v>77</v>
      </c>
      <c r="B58" s="45"/>
      <c r="C58" s="45"/>
      <c r="D58" s="45"/>
      <c r="E58" s="45"/>
      <c r="F58" s="45"/>
      <c r="G58" s="45"/>
    </row>
    <row r="60" spans="1:8" x14ac:dyDescent="0.25">
      <c r="B60" t="s">
        <v>78</v>
      </c>
      <c r="C60" s="40" t="s">
        <v>54</v>
      </c>
    </row>
    <row r="61" spans="1:8" x14ac:dyDescent="0.25">
      <c r="B61" t="s">
        <v>79</v>
      </c>
      <c r="C61" s="37">
        <v>60000</v>
      </c>
    </row>
    <row r="63" spans="1:8" x14ac:dyDescent="0.25">
      <c r="B63" t="str" cm="1">
        <f t="array" ref="B63:F63">staff[#Headers]</f>
        <v>Name</v>
      </c>
      <c r="C63" t="str">
        <v>Gender</v>
      </c>
      <c r="D63" t="str">
        <v>Department</v>
      </c>
      <c r="E63" t="str">
        <v>Date Joined</v>
      </c>
      <c r="F63" t="str">
        <v>Salary</v>
      </c>
    </row>
    <row r="64" spans="1:8" x14ac:dyDescent="0.25">
      <c r="B64" t="str" cm="1">
        <f t="array" ref="B64:F76">_xlfn._xlws.FILTER(staff[],(staff[Department]=C60)+(staff[Salary]&gt;C61))</f>
        <v>Barr Faughny</v>
      </c>
      <c r="C64" t="str">
        <v>Female</v>
      </c>
      <c r="D64" t="str">
        <v>Procurement</v>
      </c>
      <c r="E64">
        <v>43744</v>
      </c>
      <c r="F64">
        <v>75000</v>
      </c>
    </row>
    <row r="65" spans="2:6" x14ac:dyDescent="0.25">
      <c r="B65" t="str">
        <v>Dennison Crosswaite</v>
      </c>
      <c r="C65" t="str">
        <v>Male</v>
      </c>
      <c r="D65" t="str">
        <v>Website</v>
      </c>
      <c r="E65">
        <v>43601</v>
      </c>
      <c r="F65">
        <v>90700</v>
      </c>
    </row>
    <row r="66" spans="2:6" x14ac:dyDescent="0.25">
      <c r="B66" t="str">
        <v>Gigi Bohling</v>
      </c>
      <c r="C66" t="str">
        <v>Male</v>
      </c>
      <c r="D66" t="str">
        <v>Sales</v>
      </c>
      <c r="E66">
        <v>43351</v>
      </c>
      <c r="F66">
        <v>74550</v>
      </c>
    </row>
    <row r="67" spans="2:6" x14ac:dyDescent="0.25">
      <c r="B67" t="str">
        <v>Curtice Advani</v>
      </c>
      <c r="C67" t="str">
        <v>Male</v>
      </c>
      <c r="D67" t="str">
        <v>Finance</v>
      </c>
      <c r="E67">
        <v>43560</v>
      </c>
      <c r="F67">
        <v>59810</v>
      </c>
    </row>
    <row r="68" spans="2:6" x14ac:dyDescent="0.25">
      <c r="B68" t="str">
        <v>Kaine Padly</v>
      </c>
      <c r="C68" t="str">
        <v>Male</v>
      </c>
      <c r="D68" t="str">
        <v>Website</v>
      </c>
      <c r="E68">
        <v>43424</v>
      </c>
      <c r="F68">
        <v>107700</v>
      </c>
    </row>
    <row r="69" spans="2:6" x14ac:dyDescent="0.25">
      <c r="B69" t="str">
        <v>Ches Bonnell</v>
      </c>
      <c r="C69" t="str">
        <v>Male</v>
      </c>
      <c r="D69" t="str">
        <v>Website</v>
      </c>
      <c r="E69">
        <v>43303</v>
      </c>
      <c r="F69">
        <v>88050</v>
      </c>
    </row>
    <row r="70" spans="2:6" x14ac:dyDescent="0.25">
      <c r="B70" t="str">
        <v>Andria Kimpton</v>
      </c>
      <c r="C70" t="str">
        <v>Male</v>
      </c>
      <c r="D70" t="str">
        <v>Website</v>
      </c>
      <c r="E70">
        <v>43238</v>
      </c>
      <c r="F70">
        <v>69120</v>
      </c>
    </row>
    <row r="71" spans="2:6" x14ac:dyDescent="0.25">
      <c r="B71" t="str">
        <v>Husein Augar</v>
      </c>
      <c r="C71" t="str">
        <v>Male</v>
      </c>
      <c r="D71" t="str">
        <v>Finance</v>
      </c>
      <c r="E71">
        <v>43355</v>
      </c>
      <c r="F71">
        <v>67910</v>
      </c>
    </row>
    <row r="72" spans="2:6" x14ac:dyDescent="0.25">
      <c r="B72" t="str">
        <v>Jan Morforth</v>
      </c>
      <c r="C72" t="str">
        <v>Male</v>
      </c>
      <c r="D72" t="str">
        <v>Finance</v>
      </c>
      <c r="E72">
        <v>43007</v>
      </c>
      <c r="F72">
        <v>48170</v>
      </c>
    </row>
    <row r="73" spans="2:6" x14ac:dyDescent="0.25">
      <c r="B73" t="str">
        <v>Marney O'Breen</v>
      </c>
      <c r="C73" t="str">
        <v>Female</v>
      </c>
      <c r="D73" t="str">
        <v>Finance</v>
      </c>
      <c r="E73">
        <v>43282</v>
      </c>
      <c r="F73">
        <v>65920</v>
      </c>
    </row>
    <row r="74" spans="2:6" x14ac:dyDescent="0.25">
      <c r="B74" t="str">
        <v>Rafaelita Blaksland</v>
      </c>
      <c r="C74" t="str">
        <v>Female</v>
      </c>
      <c r="D74" t="str">
        <v>Sales</v>
      </c>
      <c r="E74">
        <v>43342</v>
      </c>
      <c r="F74">
        <v>109160</v>
      </c>
    </row>
    <row r="75" spans="2:6" x14ac:dyDescent="0.25">
      <c r="B75" t="str">
        <v>Beverie Moffet</v>
      </c>
      <c r="C75" t="str">
        <v>Female</v>
      </c>
      <c r="D75" t="str">
        <v>Finance</v>
      </c>
      <c r="E75">
        <v>43151</v>
      </c>
      <c r="F75">
        <v>75970</v>
      </c>
    </row>
    <row r="76" spans="2:6" x14ac:dyDescent="0.25">
      <c r="B76" t="str">
        <v>Oby Sorrel</v>
      </c>
      <c r="C76" t="str">
        <v>Female</v>
      </c>
      <c r="D76" t="str">
        <v>Finance</v>
      </c>
      <c r="E76">
        <v>43618</v>
      </c>
      <c r="F76">
        <v>58940</v>
      </c>
    </row>
  </sheetData>
  <mergeCells count="7">
    <mergeCell ref="L4:P4"/>
    <mergeCell ref="A47:G47"/>
    <mergeCell ref="A58:G58"/>
    <mergeCell ref="A5:G5"/>
    <mergeCell ref="A17:G17"/>
    <mergeCell ref="A28:G28"/>
    <mergeCell ref="A40:G40"/>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60F14-A32A-4698-BAD4-E309F02B78D8}">
  <dimension ref="A6:F46"/>
  <sheetViews>
    <sheetView tabSelected="1" workbookViewId="0">
      <selection activeCell="I11" sqref="I11"/>
    </sheetView>
  </sheetViews>
  <sheetFormatPr defaultRowHeight="15" x14ac:dyDescent="0.25"/>
  <cols>
    <col min="1" max="1" width="11.42578125" bestFit="1" customWidth="1"/>
    <col min="5" max="5" width="31" bestFit="1" customWidth="1"/>
    <col min="6" max="6" width="11.42578125" bestFit="1" customWidth="1"/>
  </cols>
  <sheetData>
    <row r="6" spans="1:6" x14ac:dyDescent="0.25">
      <c r="A6" s="51" t="s">
        <v>80</v>
      </c>
      <c r="B6" s="52" t="s">
        <v>81</v>
      </c>
      <c r="E6" s="53" t="s">
        <v>122</v>
      </c>
      <c r="F6" t="str">
        <f>_xlfn.XLOOKUP(MAX(B7:B46),B7:B46,A7:A46)</f>
        <v>Obie M</v>
      </c>
    </row>
    <row r="7" spans="1:6" x14ac:dyDescent="0.25">
      <c r="A7" s="50" t="s">
        <v>82</v>
      </c>
      <c r="B7" s="50">
        <v>2.9499999999999997</v>
      </c>
      <c r="E7" s="54" t="s">
        <v>123</v>
      </c>
      <c r="F7" t="str">
        <f>_xlfn.XLOOKUP(LARGE(B7:B46,2),B7:B46,A7:A46)</f>
        <v>Ariel D</v>
      </c>
    </row>
    <row r="8" spans="1:6" x14ac:dyDescent="0.25">
      <c r="A8" s="50" t="s">
        <v>83</v>
      </c>
      <c r="B8" s="50">
        <v>3.0399999999999996</v>
      </c>
    </row>
    <row r="9" spans="1:6" x14ac:dyDescent="0.25">
      <c r="A9" s="50" t="s">
        <v>84</v>
      </c>
      <c r="B9" s="50">
        <v>3.53</v>
      </c>
    </row>
    <row r="10" spans="1:6" x14ac:dyDescent="0.25">
      <c r="A10" s="50" t="s">
        <v>85</v>
      </c>
      <c r="B10" s="50">
        <v>3.8499999999999996</v>
      </c>
      <c r="E10" s="55" t="s">
        <v>124</v>
      </c>
      <c r="F10" t="str" cm="1">
        <f t="array" ref="F10:F14">INDEX(_xlfn.SORTBY(A7:A46,B7:B46,-1),{1;2;3;4;5})</f>
        <v>Obie M</v>
      </c>
    </row>
    <row r="11" spans="1:6" x14ac:dyDescent="0.25">
      <c r="A11" s="50" t="s">
        <v>86</v>
      </c>
      <c r="B11" s="50">
        <v>3.8699999999999997</v>
      </c>
      <c r="F11" t="str">
        <v>Ariel D</v>
      </c>
    </row>
    <row r="12" spans="1:6" x14ac:dyDescent="0.25">
      <c r="A12" s="50" t="s">
        <v>87</v>
      </c>
      <c r="B12" s="50">
        <v>3.2899999999999996</v>
      </c>
      <c r="F12" t="str">
        <v>Skye R</v>
      </c>
    </row>
    <row r="13" spans="1:6" x14ac:dyDescent="0.25">
      <c r="A13" s="50" t="s">
        <v>88</v>
      </c>
      <c r="B13" s="50">
        <v>2.5299999999999998</v>
      </c>
      <c r="F13" t="str">
        <v>Aloin S</v>
      </c>
    </row>
    <row r="14" spans="1:6" x14ac:dyDescent="0.25">
      <c r="A14" s="50" t="s">
        <v>89</v>
      </c>
      <c r="B14" s="50">
        <v>3.4699999999999998</v>
      </c>
      <c r="F14" t="str">
        <v>Susana G</v>
      </c>
    </row>
    <row r="15" spans="1:6" x14ac:dyDescent="0.25">
      <c r="A15" s="50" t="s">
        <v>90</v>
      </c>
      <c r="B15" s="50">
        <v>3.3299999999999996</v>
      </c>
    </row>
    <row r="16" spans="1:6" x14ac:dyDescent="0.25">
      <c r="A16" s="50" t="s">
        <v>91</v>
      </c>
      <c r="B16" s="50">
        <v>2.96</v>
      </c>
    </row>
    <row r="17" spans="1:2" x14ac:dyDescent="0.25">
      <c r="A17" s="50" t="s">
        <v>92</v>
      </c>
      <c r="B17" s="50">
        <v>3.67</v>
      </c>
    </row>
    <row r="18" spans="1:2" x14ac:dyDescent="0.25">
      <c r="A18" s="50" t="s">
        <v>93</v>
      </c>
      <c r="B18" s="50">
        <v>3.5999999999999996</v>
      </c>
    </row>
    <row r="19" spans="1:2" x14ac:dyDescent="0.25">
      <c r="A19" s="50" t="s">
        <v>94</v>
      </c>
      <c r="B19" s="50">
        <v>2.6999999999999997</v>
      </c>
    </row>
    <row r="20" spans="1:2" x14ac:dyDescent="0.25">
      <c r="A20" s="50" t="s">
        <v>95</v>
      </c>
      <c r="B20" s="50">
        <v>2.5099999999999998</v>
      </c>
    </row>
    <row r="21" spans="1:2" x14ac:dyDescent="0.25">
      <c r="A21" s="50" t="s">
        <v>96</v>
      </c>
      <c r="B21" s="50">
        <v>2.57</v>
      </c>
    </row>
    <row r="22" spans="1:2" x14ac:dyDescent="0.25">
      <c r="A22" s="50" t="s">
        <v>97</v>
      </c>
      <c r="B22" s="50">
        <v>2.69</v>
      </c>
    </row>
    <row r="23" spans="1:2" x14ac:dyDescent="0.25">
      <c r="A23" s="50" t="s">
        <v>98</v>
      </c>
      <c r="B23" s="50">
        <v>3.25</v>
      </c>
    </row>
    <row r="24" spans="1:2" x14ac:dyDescent="0.25">
      <c r="A24" s="50" t="s">
        <v>99</v>
      </c>
      <c r="B24" s="50">
        <v>3.73</v>
      </c>
    </row>
    <row r="25" spans="1:2" x14ac:dyDescent="0.25">
      <c r="A25" s="50" t="s">
        <v>100</v>
      </c>
      <c r="B25" s="50">
        <v>2.8899999999999997</v>
      </c>
    </row>
    <row r="26" spans="1:2" x14ac:dyDescent="0.25">
      <c r="A26" s="50" t="s">
        <v>101</v>
      </c>
      <c r="B26" s="50">
        <v>3.07</v>
      </c>
    </row>
    <row r="27" spans="1:2" x14ac:dyDescent="0.25">
      <c r="A27" s="50" t="s">
        <v>102</v>
      </c>
      <c r="B27" s="50">
        <v>2.94</v>
      </c>
    </row>
    <row r="28" spans="1:2" x14ac:dyDescent="0.25">
      <c r="A28" s="50" t="s">
        <v>103</v>
      </c>
      <c r="B28" s="50">
        <v>2.48</v>
      </c>
    </row>
    <row r="29" spans="1:2" x14ac:dyDescent="0.25">
      <c r="A29" s="50" t="s">
        <v>104</v>
      </c>
      <c r="B29" s="50">
        <v>3.4299999999999997</v>
      </c>
    </row>
    <row r="30" spans="1:2" x14ac:dyDescent="0.25">
      <c r="A30" s="50" t="s">
        <v>105</v>
      </c>
      <c r="B30" s="50">
        <v>3.13</v>
      </c>
    </row>
    <row r="31" spans="1:2" x14ac:dyDescent="0.25">
      <c r="A31" s="50" t="s">
        <v>106</v>
      </c>
      <c r="B31" s="50">
        <v>3.01</v>
      </c>
    </row>
    <row r="32" spans="1:2" x14ac:dyDescent="0.25">
      <c r="A32" s="50" t="s">
        <v>107</v>
      </c>
      <c r="B32" s="50">
        <v>2.4899999999999998</v>
      </c>
    </row>
    <row r="33" spans="1:2" x14ac:dyDescent="0.25">
      <c r="A33" s="50" t="s">
        <v>108</v>
      </c>
      <c r="B33" s="50">
        <v>4</v>
      </c>
    </row>
    <row r="34" spans="1:2" x14ac:dyDescent="0.25">
      <c r="A34" s="50" t="s">
        <v>109</v>
      </c>
      <c r="B34" s="50">
        <v>2.9099999999999997</v>
      </c>
    </row>
    <row r="35" spans="1:2" x14ac:dyDescent="0.25">
      <c r="A35" s="50" t="s">
        <v>110</v>
      </c>
      <c r="B35" s="50">
        <v>3.8699999999999997</v>
      </c>
    </row>
    <row r="36" spans="1:2" x14ac:dyDescent="0.25">
      <c r="A36" s="50" t="s">
        <v>111</v>
      </c>
      <c r="B36" s="50">
        <v>3.21</v>
      </c>
    </row>
    <row r="37" spans="1:2" x14ac:dyDescent="0.25">
      <c r="A37" s="50" t="s">
        <v>112</v>
      </c>
      <c r="B37" s="50">
        <v>3.8099999999999996</v>
      </c>
    </row>
    <row r="38" spans="1:2" x14ac:dyDescent="0.25">
      <c r="A38" s="50" t="s">
        <v>113</v>
      </c>
      <c r="B38" s="50">
        <v>2.42</v>
      </c>
    </row>
    <row r="39" spans="1:2" x14ac:dyDescent="0.25">
      <c r="A39" s="50" t="s">
        <v>114</v>
      </c>
      <c r="B39" s="50">
        <v>3.23</v>
      </c>
    </row>
    <row r="40" spans="1:2" x14ac:dyDescent="0.25">
      <c r="A40" s="50" t="s">
        <v>115</v>
      </c>
      <c r="B40" s="50">
        <v>2.9</v>
      </c>
    </row>
    <row r="41" spans="1:2" x14ac:dyDescent="0.25">
      <c r="A41" s="50" t="s">
        <v>116</v>
      </c>
      <c r="B41" s="50">
        <v>3.01</v>
      </c>
    </row>
    <row r="42" spans="1:2" x14ac:dyDescent="0.25">
      <c r="A42" s="50" t="s">
        <v>117</v>
      </c>
      <c r="B42" s="50">
        <v>2.88</v>
      </c>
    </row>
    <row r="43" spans="1:2" x14ac:dyDescent="0.25">
      <c r="A43" s="50" t="s">
        <v>118</v>
      </c>
      <c r="B43" s="50">
        <v>3.59</v>
      </c>
    </row>
    <row r="44" spans="1:2" x14ac:dyDescent="0.25">
      <c r="A44" s="50" t="s">
        <v>119</v>
      </c>
      <c r="B44" s="50">
        <v>3.48</v>
      </c>
    </row>
    <row r="45" spans="1:2" x14ac:dyDescent="0.25">
      <c r="A45" s="50" t="s">
        <v>120</v>
      </c>
      <c r="B45" s="50">
        <v>3.2399999999999998</v>
      </c>
    </row>
    <row r="46" spans="1:2" x14ac:dyDescent="0.25">
      <c r="A46" s="50" t="s">
        <v>121</v>
      </c>
      <c r="B46" s="50">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filter</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dc:creator>
  <cp:lastModifiedBy>Muneeb</cp:lastModifiedBy>
  <cp:lastPrinted>2022-12-22T09:52:50Z</cp:lastPrinted>
  <dcterms:created xsi:type="dcterms:W3CDTF">2022-12-21T11:51:45Z</dcterms:created>
  <dcterms:modified xsi:type="dcterms:W3CDTF">2022-12-28T04:50:56Z</dcterms:modified>
</cp:coreProperties>
</file>