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ant\Documents\GitHub\SuSS\ANL252_Python_4_Biz\3_Lecturer\4_ECA\"/>
    </mc:Choice>
  </mc:AlternateContent>
  <bookViews>
    <workbookView xWindow="0" yWindow="0" windowWidth="20175" windowHeight="9915" activeTab="2"/>
  </bookViews>
  <sheets>
    <sheet name="Sheet1" sheetId="1" r:id="rId1"/>
    <sheet name="Input Mark" sheetId="4" r:id="rId2"/>
    <sheet name="Marks" sheetId="5" r:id="rId3"/>
    <sheet name="Bloom" sheetId="2" r:id="rId4"/>
    <sheet name="Analytics per Qn" sheetId="3" r:id="rId5"/>
  </sheets>
  <definedNames>
    <definedName name="_xlnm._FilterDatabase" localSheetId="2" hidden="1">Marks!$A$1:$L$33</definedName>
    <definedName name="_xlnm.Print_Titles" localSheetId="0">Sheet1!$18:$18</definedName>
  </definedNames>
  <calcPr calcId="152511"/>
</workbook>
</file>

<file path=xl/calcChain.xml><?xml version="1.0" encoding="utf-8"?>
<calcChain xmlns="http://schemas.openxmlformats.org/spreadsheetml/2006/main">
  <c r="E25" i="5" l="1"/>
  <c r="D25" i="5"/>
  <c r="E3" i="5"/>
  <c r="D3" i="5"/>
  <c r="E27" i="5"/>
  <c r="D27" i="5"/>
  <c r="E17" i="5" l="1"/>
  <c r="D17" i="5"/>
  <c r="E7" i="5"/>
  <c r="D7" i="5"/>
  <c r="E12" i="5"/>
  <c r="D12" i="5"/>
  <c r="E31" i="5"/>
  <c r="D31" i="5"/>
  <c r="E32" i="5"/>
  <c r="D32" i="5"/>
  <c r="E8" i="5"/>
  <c r="D8" i="5"/>
  <c r="E18" i="5"/>
  <c r="D18" i="5"/>
  <c r="E26" i="5" l="1"/>
  <c r="D26" i="5"/>
  <c r="E5" i="5"/>
  <c r="D5" i="5"/>
  <c r="E11" i="5"/>
  <c r="D11" i="5"/>
  <c r="E33" i="5"/>
  <c r="D33" i="5"/>
  <c r="E28" i="5" l="1"/>
  <c r="D28" i="5"/>
  <c r="E30" i="5"/>
  <c r="D30" i="5"/>
  <c r="E34" i="5"/>
  <c r="D34" i="5"/>
  <c r="D16" i="5" l="1"/>
  <c r="E16" i="5" l="1"/>
  <c r="K15" i="5"/>
  <c r="B15" i="4" s="1"/>
  <c r="K14" i="5"/>
  <c r="B14" i="4" s="1"/>
  <c r="K11" i="5"/>
  <c r="B11" i="4" s="1"/>
  <c r="K21" i="5"/>
  <c r="B21" i="4" s="1"/>
  <c r="K5" i="5"/>
  <c r="B5" i="4" s="1"/>
  <c r="K4" i="5"/>
  <c r="B4" i="4" s="1"/>
  <c r="K34" i="5"/>
  <c r="B34" i="4" s="1"/>
  <c r="K33" i="5"/>
  <c r="B33" i="4" s="1"/>
  <c r="K32" i="5"/>
  <c r="B32" i="4" s="1"/>
  <c r="K9" i="5"/>
  <c r="B9" i="4" s="1"/>
  <c r="K31" i="5"/>
  <c r="B31" i="4" s="1"/>
  <c r="K25" i="5"/>
  <c r="B25" i="4" s="1"/>
  <c r="K24" i="5"/>
  <c r="B24" i="4" s="1"/>
  <c r="K20" i="5"/>
  <c r="B20" i="4" s="1"/>
  <c r="K19" i="5"/>
  <c r="B19" i="4" s="1"/>
  <c r="K28" i="5"/>
  <c r="B28" i="4" s="1"/>
  <c r="K23" i="5"/>
  <c r="B23" i="4" s="1"/>
  <c r="K17" i="5"/>
  <c r="B17" i="4" s="1"/>
  <c r="K6" i="5"/>
  <c r="B6" i="4" s="1"/>
  <c r="K22" i="5"/>
  <c r="B22" i="4" s="1"/>
  <c r="K2" i="5"/>
  <c r="K27" i="5"/>
  <c r="B27" i="4" s="1"/>
  <c r="K3" i="5"/>
  <c r="B3" i="4" s="1"/>
  <c r="L29" i="5"/>
  <c r="K29" i="5"/>
  <c r="B29" i="4" s="1"/>
  <c r="K18" i="5"/>
  <c r="B18" i="4" s="1"/>
  <c r="K13" i="5"/>
  <c r="B13" i="4" s="1"/>
  <c r="K8" i="5"/>
  <c r="B8" i="4" s="1"/>
  <c r="K30" i="5"/>
  <c r="B30" i="4" s="1"/>
  <c r="K26" i="5"/>
  <c r="B26" i="4" s="1"/>
  <c r="K12" i="5"/>
  <c r="B12" i="4" s="1"/>
  <c r="K10" i="5"/>
  <c r="B10" i="4" s="1"/>
  <c r="K7" i="5"/>
  <c r="B7" i="4" s="1"/>
  <c r="B2" i="4" l="1"/>
  <c r="K16" i="5"/>
  <c r="B16" i="4" l="1"/>
  <c r="F3" i="4" s="1"/>
  <c r="I18" i="4" s="1"/>
  <c r="I4" i="1"/>
  <c r="I11" i="4" l="1"/>
  <c r="F5" i="4"/>
  <c r="I16" i="4"/>
  <c r="I8" i="4"/>
  <c r="I12" i="4"/>
  <c r="I14" i="4"/>
  <c r="F4" i="4"/>
  <c r="I10" i="4"/>
  <c r="I15" i="4"/>
  <c r="I9" i="4"/>
  <c r="I17" i="4"/>
  <c r="I13" i="4"/>
</calcChain>
</file>

<file path=xl/sharedStrings.xml><?xml version="1.0" encoding="utf-8"?>
<sst xmlns="http://schemas.openxmlformats.org/spreadsheetml/2006/main" count="279" uniqueCount="206">
  <si>
    <t>S/N</t>
  </si>
  <si>
    <t>Student PI</t>
  </si>
  <si>
    <t>Name</t>
  </si>
  <si>
    <t>ECA MARKER'S SCORE SUMMARY SHEET</t>
  </si>
  <si>
    <t>Course:</t>
  </si>
  <si>
    <t>ECA cut-off date:</t>
  </si>
  <si>
    <t>ECA return date:</t>
  </si>
  <si>
    <t>Tutorial Group:</t>
  </si>
  <si>
    <t>Remarks</t>
  </si>
  <si>
    <t>Marker:</t>
  </si>
  <si>
    <t>Total of marked scripts:</t>
  </si>
  <si>
    <t>Tutor PI:</t>
  </si>
  <si>
    <t>Please do not re-format or delete any column from the score sheet.</t>
  </si>
  <si>
    <t>Report
100%</t>
  </si>
  <si>
    <t>Mr AA</t>
  </si>
  <si>
    <t>Mr BB</t>
  </si>
  <si>
    <t>Mr CC</t>
  </si>
  <si>
    <t>X1234567</t>
  </si>
  <si>
    <t>Y1234567</t>
  </si>
  <si>
    <t>Z1234567</t>
  </si>
  <si>
    <t>Example: Marker is only required to fill in cells highlighted in yellow. Scores computed in orange cells are to be keyed into SUSS gradebook.</t>
  </si>
  <si>
    <t>ANL252 Python for Data Analytics</t>
  </si>
  <si>
    <t>T09</t>
  </si>
  <si>
    <t>M2090099</t>
  </si>
  <si>
    <t>Munish Kumar</t>
  </si>
  <si>
    <t>OWEN ONG KAI SHENG</t>
  </si>
  <si>
    <t>B1710596</t>
  </si>
  <si>
    <t>NEO HUI YING JOEY</t>
  </si>
  <si>
    <t>B1882288</t>
  </si>
  <si>
    <t>HO QI-WEI</t>
  </si>
  <si>
    <t>B1972075</t>
  </si>
  <si>
    <t>CHENG MICHAEL LEE BENG</t>
  </si>
  <si>
    <t>B1981656</t>
  </si>
  <si>
    <t>GADAMSETTI AMRUTHA LAKSHMI</t>
  </si>
  <si>
    <t>B1981700</t>
  </si>
  <si>
    <t>TIA KANG JUN</t>
  </si>
  <si>
    <t>B2070385</t>
  </si>
  <si>
    <t>AMIR HAMZAH BIN ABDUL KHALID</t>
  </si>
  <si>
    <t>B2110864</t>
  </si>
  <si>
    <t>LEE MIN KANG, BRYAN</t>
  </si>
  <si>
    <t>E1771573</t>
  </si>
  <si>
    <t>YEO JAN</t>
  </si>
  <si>
    <t>E1881560</t>
  </si>
  <si>
    <t>TONG YEW TIONG ALEX (TANG YAOZHONG ALEX)</t>
  </si>
  <si>
    <t>H0914367</t>
  </si>
  <si>
    <t>MUHAMMAD FARHAN BIN SA'AD</t>
  </si>
  <si>
    <t>H1771425</t>
  </si>
  <si>
    <t>PEH HONG WEI, DYAN</t>
  </si>
  <si>
    <t>H1870791</t>
  </si>
  <si>
    <t>CHIA WEI HAO, TERRY</t>
  </si>
  <si>
    <t>H1870852</t>
  </si>
  <si>
    <t>TAN YI HAO</t>
  </si>
  <si>
    <t>H2070659</t>
  </si>
  <si>
    <t>LU KAI WEN</t>
  </si>
  <si>
    <t>J1911368</t>
  </si>
  <si>
    <t>REUBEN S/O MARK</t>
  </si>
  <si>
    <t>J2110271</t>
  </si>
  <si>
    <t>MICHELLE TAN MING HUI</t>
  </si>
  <si>
    <t>J2110299</t>
  </si>
  <si>
    <t>FOK JIAJUN, SAMUEL</t>
  </si>
  <si>
    <t>J2111086</t>
  </si>
  <si>
    <t>CHIU LI WEN RENEE</t>
  </si>
  <si>
    <t>K1981620</t>
  </si>
  <si>
    <t>ELIJAH SONG MING FU</t>
  </si>
  <si>
    <t>K2070438</t>
  </si>
  <si>
    <t>ONG GUO LUN (WANG GUOLUN)</t>
  </si>
  <si>
    <t>M1072994</t>
  </si>
  <si>
    <t>TEE JIA LEONG</t>
  </si>
  <si>
    <t>M2110660</t>
  </si>
  <si>
    <t>CHEONG SANDRAS JIA EN</t>
  </si>
  <si>
    <t>N1981099</t>
  </si>
  <si>
    <t>ANG CHUNG SIONG DEREK</t>
  </si>
  <si>
    <t>N2072594</t>
  </si>
  <si>
    <t>TAN ZHI HAO</t>
  </si>
  <si>
    <t>Q1711184</t>
  </si>
  <si>
    <t>TAN MEI PING</t>
  </si>
  <si>
    <t>Q1872131</t>
  </si>
  <si>
    <t>TAN JING JIE</t>
  </si>
  <si>
    <t>Q1882541</t>
  </si>
  <si>
    <t>OON EE HAI</t>
  </si>
  <si>
    <t>Q2011729</t>
  </si>
  <si>
    <t>TAN HWEE KHENG, KAREN (CHEN HUIQING)</t>
  </si>
  <si>
    <t>Q2070319</t>
  </si>
  <si>
    <t xml:space="preserve">GEEKGER EE </t>
  </si>
  <si>
    <t>W2071283</t>
  </si>
  <si>
    <t>ONG YEOW HWEE, GLEN</t>
  </si>
  <si>
    <t>W2110804</t>
  </si>
  <si>
    <t>BRANDON TAN XUAN MING</t>
  </si>
  <si>
    <t>Y1970855</t>
  </si>
  <si>
    <t>DANIAL LOKE</t>
  </si>
  <si>
    <t>Y1981340</t>
  </si>
  <si>
    <t>CHUNG WEI TAT</t>
  </si>
  <si>
    <t>Y2070638</t>
  </si>
  <si>
    <t>LOO CHENKAI</t>
  </si>
  <si>
    <t>Y2071132</t>
  </si>
  <si>
    <t>MUHAMMAD SYAIRAZI BIN MAHDHAR</t>
  </si>
  <si>
    <t>Z1970078</t>
  </si>
  <si>
    <t>TAN SHI HAO</t>
  </si>
  <si>
    <t>Z2011226</t>
  </si>
  <si>
    <t>ISABEL LOH LI JUN</t>
  </si>
  <si>
    <t>Z2070330</t>
  </si>
  <si>
    <t>TMA/GBA/ECA Submission</t>
  </si>
  <si>
    <t>Mark</t>
  </si>
  <si>
    <t>* Please input your marks in the grey cells</t>
  </si>
  <si>
    <t># of Submissions</t>
  </si>
  <si>
    <t>Mean</t>
  </si>
  <si>
    <t>Std</t>
  </si>
  <si>
    <t>Honours</t>
  </si>
  <si>
    <t>Letter Grade</t>
  </si>
  <si>
    <t>GPV</t>
  </si>
  <si>
    <t>Range</t>
  </si>
  <si>
    <t>%</t>
  </si>
  <si>
    <t>1st Class</t>
  </si>
  <si>
    <t>A+</t>
  </si>
  <si>
    <t>85-100</t>
  </si>
  <si>
    <t>A</t>
  </si>
  <si>
    <t>80-84</t>
  </si>
  <si>
    <t>A-</t>
  </si>
  <si>
    <t>75-79</t>
  </si>
  <si>
    <t>2nd Upper</t>
  </si>
  <si>
    <t>B+</t>
  </si>
  <si>
    <t>70-74</t>
  </si>
  <si>
    <t>2nd Lower</t>
  </si>
  <si>
    <t>B</t>
  </si>
  <si>
    <t>65-69</t>
  </si>
  <si>
    <t>3rd Class</t>
  </si>
  <si>
    <t>B-</t>
  </si>
  <si>
    <t>60-64</t>
  </si>
  <si>
    <t>Pass</t>
  </si>
  <si>
    <t>C+</t>
  </si>
  <si>
    <t>55-59</t>
  </si>
  <si>
    <t>C</t>
  </si>
  <si>
    <t>50-54</t>
  </si>
  <si>
    <t>Fail</t>
  </si>
  <si>
    <t>D+</t>
  </si>
  <si>
    <t>45-49</t>
  </si>
  <si>
    <t>D</t>
  </si>
  <si>
    <t>40-44</t>
  </si>
  <si>
    <t>F</t>
  </si>
  <si>
    <t>&lt;40</t>
  </si>
  <si>
    <t xml:space="preserve">
</t>
  </si>
  <si>
    <t>Sortable name</t>
  </si>
  <si>
    <t>Email</t>
  </si>
  <si>
    <t>SIS Id</t>
  </si>
  <si>
    <t>Question 1a</t>
  </si>
  <si>
    <t>Question 1b</t>
  </si>
  <si>
    <t>Question 1c</t>
  </si>
  <si>
    <t>Question 1d</t>
  </si>
  <si>
    <t>Question2a</t>
  </si>
  <si>
    <t>Question 2b</t>
  </si>
  <si>
    <t>Question 2c</t>
  </si>
  <si>
    <t>Sum</t>
  </si>
  <si>
    <t>Total</t>
  </si>
  <si>
    <t>reneechiu001@suss.edu.sg</t>
  </si>
  <si>
    <t>elijahsong001@suss.edu.sg</t>
  </si>
  <si>
    <t>GEEKGER EE</t>
  </si>
  <si>
    <t>geekgeree001@suss.edu.sg</t>
  </si>
  <si>
    <t>dyanpeh001@suss.edu.sg</t>
  </si>
  <si>
    <t>yhtan030@suss.edu.sg</t>
  </si>
  <si>
    <t>wtchung001@suss.edu.sg</t>
  </si>
  <si>
    <t>qwho001@suss.edu.sg</t>
  </si>
  <si>
    <t>MICHAEL CHENG LEE BENG</t>
  </si>
  <si>
    <t>michaelcheng001@suss.edu.sg</t>
  </si>
  <si>
    <t>shtan077@suss.edu.sg</t>
  </si>
  <si>
    <t>ANG CHUNG SIONG, DEREK</t>
  </si>
  <si>
    <t>derekang002@suss.edu.sg</t>
  </si>
  <si>
    <t>jjtan014@suss.edu.sg</t>
  </si>
  <si>
    <t>amirhamzah006@suss.edu.sg</t>
  </si>
  <si>
    <t>ckloo001@suss.edu.sg</t>
  </si>
  <si>
    <t>joeyneo002@suss.edu.sg</t>
  </si>
  <si>
    <t>terrychia001@suss.edu.sg</t>
  </si>
  <si>
    <t>kwlu001@suss.edu.sg</t>
  </si>
  <si>
    <t>glong002@suss.edu.sg</t>
  </si>
  <si>
    <t>mptan004@suss.edu.sg</t>
  </si>
  <si>
    <t>michelletan013@suss.edu.sg</t>
  </si>
  <si>
    <t>farhan036@suss.edu.sg</t>
  </si>
  <si>
    <t>glenong001@suss.edu.sg</t>
  </si>
  <si>
    <t>ehoon002@suss.edu.sg</t>
  </si>
  <si>
    <t>jltee002@suss.edu.sg</t>
  </si>
  <si>
    <t>danialloke001@suss.edu.sg</t>
  </si>
  <si>
    <t>kjtia001@suss.edu.sg</t>
  </si>
  <si>
    <t>alextong001@suss.edu.sg</t>
  </si>
  <si>
    <t>YEO KER WOON, JAN</t>
  </si>
  <si>
    <t>janyeo001@suss.edu.sg</t>
  </si>
  <si>
    <t>brandontan006@suss.edu.sg</t>
  </si>
  <si>
    <t>CHEONG JIA EN, SANDRAS</t>
  </si>
  <si>
    <t>syairazi001@suss.edu.sg</t>
  </si>
  <si>
    <t>samuelfok001@suss.edu.sg</t>
  </si>
  <si>
    <t>isabelloh001@suss.edu.sg</t>
  </si>
  <si>
    <t>bryanlee004@suss.edu.sg</t>
  </si>
  <si>
    <t xml:space="preserve"> Learning Outcomes </t>
  </si>
  <si>
    <t>Bloom’s Level</t>
  </si>
  <si>
    <t>Question Number</t>
  </si>
  <si>
    <t xml:space="preserve">Differentiate the various aspects
of Python programming.
</t>
  </si>
  <si>
    <t xml:space="preserve">Discuss how Python manages
packages, modules, functions, etc.
</t>
  </si>
  <si>
    <t xml:space="preserve">Explain the operations on arrays
and datasets.
</t>
  </si>
  <si>
    <t xml:space="preserve">Design Python programmes for
performing data analytics.
</t>
  </si>
  <si>
    <t xml:space="preserve">Employ logic control flows in
Python programmes.
</t>
  </si>
  <si>
    <t xml:space="preserve">Prepare data for analysis using
Python programming.
</t>
  </si>
  <si>
    <t xml:space="preserve">Analyse data using appropriate
tools and techniques with Python
programming.
</t>
  </si>
  <si>
    <t>2a</t>
  </si>
  <si>
    <t>1c</t>
  </si>
  <si>
    <t>1a</t>
  </si>
  <si>
    <t>2c</t>
  </si>
  <si>
    <t>2b</t>
  </si>
  <si>
    <t>Pass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</si>
</sst>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#,##0.0_ ;\-#,##0.0\ "/>
    <numFmt numFmtId="166" formatCode="0.0%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u/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1"/>
      <name val="Calibri"/>
      <family val="2"/>
    </font>
    <font>
      <b/>
      <sz val="9"/>
      <color rgb="FF000000"/>
      <name val="Verdana"/>
      <family val="2"/>
    </font>
    <font>
      <sz val="9"/>
      <color rgb="FF000000"/>
      <name val="Arial Narrow"/>
      <family val="2"/>
    </font>
    <font>
      <sz val="11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Protection="1">
      <protection locked="0"/>
    </xf>
    <xf numFmtId="15" fontId="2" fillId="2" borderId="1" xfId="0" applyNumberFormat="1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3" fillId="0" borderId="0" xfId="0" applyFont="1" applyAlignment="1" applyProtection="1"/>
    <xf numFmtId="0" fontId="0" fillId="0" borderId="0" xfId="0" applyProtection="1"/>
    <xf numFmtId="0" fontId="2" fillId="0" borderId="0" xfId="0" applyFont="1" applyBorder="1" applyAlignment="1" applyProtection="1">
      <alignment horizontal="left"/>
    </xf>
    <xf numFmtId="0" fontId="5" fillId="0" borderId="0" xfId="0" applyFont="1" applyProtection="1"/>
    <xf numFmtId="0" fontId="0" fillId="0" borderId="3" xfId="0" applyBorder="1" applyAlignment="1" applyProtection="1">
      <alignment horizontal="left"/>
    </xf>
    <xf numFmtId="0" fontId="0" fillId="0" borderId="3" xfId="0" applyBorder="1" applyAlignment="1" applyProtection="1"/>
    <xf numFmtId="0" fontId="0" fillId="0" borderId="3" xfId="0" applyBorder="1" applyProtection="1"/>
    <xf numFmtId="0" fontId="0" fillId="0" borderId="0" xfId="0" applyBorder="1" applyAlignment="1" applyProtection="1">
      <alignment horizontal="center"/>
    </xf>
    <xf numFmtId="0" fontId="2" fillId="0" borderId="1" xfId="0" applyFont="1" applyBorder="1" applyAlignment="1" applyProtection="1"/>
    <xf numFmtId="0" fontId="2" fillId="0" borderId="0" xfId="0" applyFont="1" applyProtection="1"/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0" xfId="0" applyAlignment="1" applyProtection="1">
      <alignment wrapText="1"/>
    </xf>
    <xf numFmtId="0" fontId="2" fillId="0" borderId="0" xfId="0" applyFont="1" applyAlignment="1" applyProtection="1">
      <alignment horizontal="right" vertical="center" wrapText="1"/>
    </xf>
    <xf numFmtId="0" fontId="2" fillId="0" borderId="0" xfId="0" applyFont="1" applyAlignment="1" applyProtection="1">
      <alignment horizontal="left"/>
    </xf>
    <xf numFmtId="0" fontId="7" fillId="0" borderId="0" xfId="0" applyFont="1" applyBorder="1" applyAlignment="1" applyProtection="1">
      <alignment horizontal="center" wrapText="1"/>
      <protection locked="0"/>
    </xf>
    <xf numFmtId="0" fontId="7" fillId="0" borderId="0" xfId="0" applyFont="1" applyBorder="1" applyAlignment="1" applyProtection="1">
      <alignment horizontal="center" wrapText="1"/>
    </xf>
    <xf numFmtId="1" fontId="7" fillId="0" borderId="0" xfId="0" applyNumberFormat="1" applyFont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wrapText="1"/>
      <protection locked="0"/>
    </xf>
    <xf numFmtId="0" fontId="8" fillId="0" borderId="0" xfId="0" applyFont="1" applyFill="1" applyBorder="1" applyAlignment="1" applyProtection="1">
      <alignment horizontal="center" wrapText="1"/>
      <protection locked="0"/>
    </xf>
    <xf numFmtId="0" fontId="7" fillId="0" borderId="0" xfId="0" applyFont="1" applyFill="1" applyBorder="1" applyAlignment="1" applyProtection="1">
      <alignment horizontal="center" wrapText="1"/>
    </xf>
    <xf numFmtId="49" fontId="7" fillId="0" borderId="0" xfId="0" applyNumberFormat="1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alignment horizontal="center"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center"/>
      <protection locked="0"/>
    </xf>
    <xf numFmtId="49" fontId="7" fillId="0" borderId="0" xfId="0" applyNumberFormat="1" applyFont="1" applyFill="1" applyBorder="1" applyAlignment="1" applyProtection="1">
      <alignment horizontal="left"/>
      <protection locked="0"/>
    </xf>
    <xf numFmtId="0" fontId="2" fillId="4" borderId="0" xfId="0" applyFont="1" applyFill="1" applyBorder="1" applyAlignment="1" applyProtection="1"/>
    <xf numFmtId="0" fontId="0" fillId="4" borderId="0" xfId="0" applyFill="1" applyBorder="1" applyProtection="1"/>
    <xf numFmtId="0" fontId="2" fillId="0" borderId="1" xfId="0" applyFont="1" applyFill="1" applyBorder="1" applyAlignment="1" applyProtection="1"/>
    <xf numFmtId="0" fontId="0" fillId="0" borderId="0" xfId="0" applyFill="1" applyProtection="1"/>
    <xf numFmtId="49" fontId="7" fillId="0" borderId="4" xfId="0" applyNumberFormat="1" applyFont="1" applyBorder="1" applyAlignment="1" applyProtection="1">
      <alignment horizontal="left"/>
      <protection locked="0"/>
    </xf>
    <xf numFmtId="49" fontId="7" fillId="0" borderId="5" xfId="0" applyNumberFormat="1" applyFont="1" applyBorder="1" applyAlignment="1" applyProtection="1">
      <alignment horizontal="left"/>
      <protection locked="0"/>
    </xf>
    <xf numFmtId="0" fontId="8" fillId="0" borderId="5" xfId="0" applyFont="1" applyFill="1" applyBorder="1" applyAlignment="1" applyProtection="1">
      <alignment horizontal="center" wrapText="1"/>
      <protection locked="0"/>
    </xf>
    <xf numFmtId="0" fontId="7" fillId="0" borderId="2" xfId="0" applyFont="1" applyFill="1" applyBorder="1" applyAlignment="1" applyProtection="1">
      <alignment wrapText="1"/>
      <protection locked="0"/>
    </xf>
    <xf numFmtId="0" fontId="6" fillId="3" borderId="2" xfId="0" applyFont="1" applyFill="1" applyBorder="1" applyProtection="1"/>
    <xf numFmtId="0" fontId="6" fillId="3" borderId="2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 wrapText="1"/>
    </xf>
    <xf numFmtId="49" fontId="7" fillId="0" borderId="7" xfId="0" applyNumberFormat="1" applyFont="1" applyBorder="1" applyAlignment="1" applyProtection="1">
      <alignment horizontal="left"/>
      <protection locked="0"/>
    </xf>
    <xf numFmtId="49" fontId="7" fillId="0" borderId="8" xfId="0" applyNumberFormat="1" applyFont="1" applyBorder="1" applyAlignment="1" applyProtection="1">
      <alignment horizontal="left"/>
      <protection locked="0"/>
    </xf>
    <xf numFmtId="49" fontId="7" fillId="0" borderId="9" xfId="0" applyNumberFormat="1" applyFont="1" applyBorder="1" applyAlignment="1" applyProtection="1">
      <protection locked="0"/>
    </xf>
    <xf numFmtId="49" fontId="7" fillId="0" borderId="10" xfId="0" applyNumberFormat="1" applyFont="1" applyBorder="1" applyAlignment="1" applyProtection="1">
      <protection locked="0"/>
    </xf>
    <xf numFmtId="0" fontId="7" fillId="0" borderId="2" xfId="0" applyFont="1" applyFill="1" applyBorder="1" applyAlignment="1" applyProtection="1">
      <alignment wrapText="1"/>
      <protection locked="0"/>
    </xf>
    <xf numFmtId="0" fontId="6" fillId="3" borderId="2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/>
    </xf>
    <xf numFmtId="0" fontId="9" fillId="5" borderId="1" xfId="0" applyFont="1" applyFill="1" applyBorder="1" applyAlignment="1" applyProtection="1">
      <alignment vertical="center"/>
      <protection locked="0"/>
    </xf>
    <xf numFmtId="0" fontId="10" fillId="0" borderId="0" xfId="0" applyFont="1" applyBorder="1" applyAlignment="1" applyProtection="1">
      <alignment horizontal="left" vertical="center"/>
      <protection locked="0"/>
    </xf>
    <xf numFmtId="15" fontId="2" fillId="0" borderId="11" xfId="0" applyNumberFormat="1" applyFont="1" applyBorder="1" applyAlignment="1" applyProtection="1">
      <alignment horizontal="left" vertical="center"/>
      <protection locked="0"/>
    </xf>
    <xf numFmtId="0" fontId="12" fillId="0" borderId="1" xfId="0" applyNumberFormat="1" applyFont="1" applyFill="1" applyBorder="1" applyAlignment="1">
      <alignment horizontal="left" vertical="center" wrapText="1"/>
    </xf>
    <xf numFmtId="0" fontId="7" fillId="6" borderId="2" xfId="0" applyFont="1" applyFill="1" applyBorder="1" applyAlignment="1" applyProtection="1">
      <alignment horizontal="center" wrapText="1"/>
      <protection locked="0"/>
    </xf>
    <xf numFmtId="0" fontId="11" fillId="0" borderId="5" xfId="0" applyFont="1" applyFill="1" applyBorder="1" applyAlignment="1"/>
    <xf numFmtId="0" fontId="13" fillId="0" borderId="2" xfId="0" applyNumberFormat="1" applyFont="1" applyFill="1" applyBorder="1" applyAlignment="1">
      <alignment vertical="top" wrapText="1" readingOrder="1"/>
    </xf>
    <xf numFmtId="0" fontId="14" fillId="0" borderId="2" xfId="0" applyFont="1" applyFill="1" applyBorder="1" applyAlignment="1"/>
    <xf numFmtId="0" fontId="16" fillId="0" borderId="12" xfId="1" applyFont="1" applyBorder="1"/>
    <xf numFmtId="0" fontId="16" fillId="0" borderId="12" xfId="1" applyFont="1" applyBorder="1" applyAlignment="1">
      <alignment horizontal="right"/>
    </xf>
    <xf numFmtId="0" fontId="1" fillId="0" borderId="0" xfId="1"/>
    <xf numFmtId="0" fontId="17" fillId="0" borderId="0" xfId="1" applyFont="1"/>
    <xf numFmtId="0" fontId="1" fillId="0" borderId="0" xfId="1" applyBorder="1" applyAlignment="1">
      <alignment horizontal="left"/>
    </xf>
    <xf numFmtId="0" fontId="1" fillId="7" borderId="0" xfId="1" applyFill="1" applyBorder="1"/>
    <xf numFmtId="0" fontId="18" fillId="0" borderId="12" xfId="1" applyFont="1" applyBorder="1"/>
    <xf numFmtId="0" fontId="1" fillId="0" borderId="12" xfId="1" applyBorder="1"/>
    <xf numFmtId="0" fontId="16" fillId="0" borderId="0" xfId="1" applyFont="1" applyBorder="1"/>
    <xf numFmtId="164" fontId="19" fillId="0" borderId="0" xfId="2" applyNumberFormat="1" applyFont="1" applyFill="1" applyBorder="1"/>
    <xf numFmtId="43" fontId="19" fillId="0" borderId="0" xfId="2" applyFont="1" applyFill="1" applyBorder="1"/>
    <xf numFmtId="43" fontId="19" fillId="0" borderId="12" xfId="2" applyFont="1" applyFill="1" applyBorder="1"/>
    <xf numFmtId="0" fontId="16" fillId="0" borderId="12" xfId="1" applyFont="1" applyFill="1" applyBorder="1" applyAlignment="1">
      <alignment horizontal="right"/>
    </xf>
    <xf numFmtId="165" fontId="0" fillId="0" borderId="0" xfId="2" applyNumberFormat="1" applyFont="1" applyAlignment="1">
      <alignment horizontal="left"/>
    </xf>
    <xf numFmtId="0" fontId="19" fillId="0" borderId="0" xfId="3" applyNumberFormat="1" applyFont="1" applyFill="1"/>
    <xf numFmtId="166" fontId="19" fillId="0" borderId="0" xfId="3" applyNumberFormat="1" applyFont="1" applyFill="1"/>
    <xf numFmtId="165" fontId="0" fillId="0" borderId="12" xfId="2" applyNumberFormat="1" applyFont="1" applyBorder="1" applyAlignment="1">
      <alignment horizontal="left"/>
    </xf>
    <xf numFmtId="166" fontId="19" fillId="0" borderId="12" xfId="3" applyNumberFormat="1" applyFont="1" applyFill="1" applyBorder="1"/>
    <xf numFmtId="0" fontId="1" fillId="0" borderId="12" xfId="1" applyBorder="1" applyAlignment="1">
      <alignment horizontal="left"/>
    </xf>
    <xf numFmtId="0" fontId="1" fillId="7" borderId="12" xfId="1" applyFill="1" applyBorder="1"/>
    <xf numFmtId="0" fontId="20" fillId="0" borderId="0" xfId="1" applyFont="1" applyAlignment="1">
      <alignment horizontal="center" vertical="center"/>
    </xf>
    <xf numFmtId="0" fontId="20" fillId="8" borderId="13" xfId="1" applyFont="1" applyFill="1" applyBorder="1" applyAlignment="1">
      <alignment horizontal="center" vertical="center"/>
    </xf>
    <xf numFmtId="0" fontId="20" fillId="8" borderId="14" xfId="1" applyFont="1" applyFill="1" applyBorder="1" applyAlignment="1">
      <alignment horizontal="center" vertical="center"/>
    </xf>
    <xf numFmtId="0" fontId="20" fillId="8" borderId="15" xfId="1" applyFont="1" applyFill="1" applyBorder="1" applyAlignment="1">
      <alignment horizontal="center" vertical="center"/>
    </xf>
    <xf numFmtId="0" fontId="20" fillId="6" borderId="13" xfId="1" applyFont="1" applyFill="1" applyBorder="1" applyAlignment="1">
      <alignment horizontal="center" vertical="center"/>
    </xf>
    <xf numFmtId="0" fontId="21" fillId="9" borderId="16" xfId="1" applyFont="1" applyFill="1" applyBorder="1" applyAlignment="1">
      <alignment horizontal="center"/>
    </xf>
    <xf numFmtId="0" fontId="20" fillId="0" borderId="0" xfId="1" applyFont="1" applyAlignment="1">
      <alignment horizontal="center"/>
    </xf>
    <xf numFmtId="0" fontId="20" fillId="0" borderId="0" xfId="1" applyFont="1"/>
    <xf numFmtId="0" fontId="20" fillId="5" borderId="17" xfId="1" applyFont="1" applyFill="1" applyBorder="1" applyAlignment="1">
      <alignment horizontal="center" vertical="center"/>
    </xf>
    <xf numFmtId="0" fontId="20" fillId="5" borderId="18" xfId="1" applyFont="1" applyFill="1" applyBorder="1" applyAlignment="1">
      <alignment horizontal="center" vertical="center"/>
    </xf>
    <xf numFmtId="0" fontId="20" fillId="5" borderId="19" xfId="1" applyFont="1" applyFill="1" applyBorder="1" applyAlignment="1">
      <alignment horizontal="center" vertical="center"/>
    </xf>
    <xf numFmtId="0" fontId="20" fillId="0" borderId="17" xfId="1" applyFont="1" applyBorder="1" applyAlignment="1">
      <alignment horizontal="center"/>
    </xf>
    <xf numFmtId="0" fontId="20" fillId="0" borderId="20" xfId="1" applyFont="1" applyBorder="1" applyAlignment="1">
      <alignment horizontal="center"/>
    </xf>
    <xf numFmtId="0" fontId="20" fillId="0" borderId="21" xfId="1" applyFont="1" applyBorder="1" applyAlignment="1">
      <alignment horizontal="center"/>
    </xf>
    <xf numFmtId="0" fontId="20" fillId="5" borderId="22" xfId="1" applyFont="1" applyFill="1" applyBorder="1" applyAlignment="1">
      <alignment horizontal="center" vertical="center"/>
    </xf>
    <xf numFmtId="0" fontId="20" fillId="5" borderId="2" xfId="1" applyFont="1" applyFill="1" applyBorder="1" applyAlignment="1">
      <alignment horizontal="center" vertical="center"/>
    </xf>
    <xf numFmtId="0" fontId="20" fillId="5" borderId="23" xfId="1" applyFont="1" applyFill="1" applyBorder="1" applyAlignment="1">
      <alignment horizontal="center" vertical="center"/>
    </xf>
    <xf numFmtId="0" fontId="20" fillId="0" borderId="22" xfId="1" applyFont="1" applyBorder="1" applyAlignment="1">
      <alignment horizontal="center"/>
    </xf>
    <xf numFmtId="0" fontId="20" fillId="0" borderId="24" xfId="1" applyFont="1" applyBorder="1" applyAlignment="1">
      <alignment horizontal="center"/>
    </xf>
    <xf numFmtId="0" fontId="20" fillId="0" borderId="25" xfId="1" applyFont="1" applyBorder="1" applyAlignment="1">
      <alignment horizontal="center"/>
    </xf>
    <xf numFmtId="0" fontId="20" fillId="5" borderId="26" xfId="1" applyFont="1" applyFill="1" applyBorder="1" applyAlignment="1">
      <alignment horizontal="center" vertical="center"/>
    </xf>
    <xf numFmtId="0" fontId="20" fillId="5" borderId="27" xfId="1" applyFont="1" applyFill="1" applyBorder="1" applyAlignment="1">
      <alignment horizontal="center" vertical="center"/>
    </xf>
    <xf numFmtId="0" fontId="20" fillId="5" borderId="28" xfId="1" applyFont="1" applyFill="1" applyBorder="1" applyAlignment="1">
      <alignment horizontal="center" vertical="center"/>
    </xf>
    <xf numFmtId="0" fontId="20" fillId="0" borderId="26" xfId="1" applyFont="1" applyBorder="1" applyAlignment="1">
      <alignment horizontal="center"/>
    </xf>
    <xf numFmtId="0" fontId="20" fillId="0" borderId="29" xfId="1" applyFont="1" applyBorder="1" applyAlignment="1">
      <alignment horizontal="center"/>
    </xf>
    <xf numFmtId="0" fontId="20" fillId="0" borderId="30" xfId="1" applyFont="1" applyBorder="1" applyAlignment="1">
      <alignment horizontal="center"/>
    </xf>
    <xf numFmtId="0" fontId="20" fillId="5" borderId="31" xfId="1" applyFont="1" applyFill="1" applyBorder="1" applyAlignment="1">
      <alignment horizontal="center" vertical="center"/>
    </xf>
    <xf numFmtId="0" fontId="20" fillId="5" borderId="32" xfId="1" applyFont="1" applyFill="1" applyBorder="1" applyAlignment="1">
      <alignment horizontal="center" vertical="center"/>
    </xf>
    <xf numFmtId="0" fontId="20" fillId="5" borderId="33" xfId="1" applyFont="1" applyFill="1" applyBorder="1" applyAlignment="1">
      <alignment horizontal="center" vertical="center"/>
    </xf>
    <xf numFmtId="0" fontId="20" fillId="0" borderId="31" xfId="1" applyFont="1" applyBorder="1" applyAlignment="1">
      <alignment horizontal="center"/>
    </xf>
    <xf numFmtId="0" fontId="20" fillId="0" borderId="34" xfId="1" applyFont="1" applyBorder="1" applyAlignment="1">
      <alignment horizontal="center"/>
    </xf>
    <xf numFmtId="0" fontId="20" fillId="0" borderId="35" xfId="1" applyFont="1" applyBorder="1" applyAlignment="1">
      <alignment horizontal="center"/>
    </xf>
    <xf numFmtId="0" fontId="20" fillId="0" borderId="22" xfId="1" applyFont="1" applyBorder="1" applyAlignment="1">
      <alignment horizontal="center" vertical="center"/>
    </xf>
    <xf numFmtId="0" fontId="20" fillId="0" borderId="2" xfId="1" applyFont="1" applyBorder="1" applyAlignment="1">
      <alignment horizontal="center" vertical="center"/>
    </xf>
    <xf numFmtId="0" fontId="20" fillId="0" borderId="23" xfId="1" applyFont="1" applyBorder="1" applyAlignment="1">
      <alignment horizontal="center" vertical="center"/>
    </xf>
    <xf numFmtId="0" fontId="20" fillId="0" borderId="24" xfId="1" applyFont="1" applyBorder="1" applyAlignment="1">
      <alignment horizontal="center" vertical="center"/>
    </xf>
    <xf numFmtId="0" fontId="20" fillId="0" borderId="25" xfId="1" applyFont="1" applyBorder="1" applyAlignment="1">
      <alignment horizontal="center" vertical="center"/>
    </xf>
    <xf numFmtId="0" fontId="20" fillId="5" borderId="36" xfId="1" applyFont="1" applyFill="1" applyBorder="1" applyAlignment="1">
      <alignment horizontal="center" vertical="center"/>
    </xf>
    <xf numFmtId="0" fontId="20" fillId="5" borderId="37" xfId="1" applyFont="1" applyFill="1" applyBorder="1" applyAlignment="1">
      <alignment horizontal="center" vertical="center"/>
    </xf>
    <xf numFmtId="0" fontId="20" fillId="5" borderId="38" xfId="1" applyFont="1" applyFill="1" applyBorder="1" applyAlignment="1">
      <alignment horizontal="center" vertical="center"/>
    </xf>
    <xf numFmtId="0" fontId="20" fillId="0" borderId="36" xfId="1" applyFont="1" applyBorder="1" applyAlignment="1">
      <alignment horizontal="center"/>
    </xf>
    <xf numFmtId="0" fontId="20" fillId="0" borderId="39" xfId="1" applyFont="1" applyBorder="1" applyAlignment="1">
      <alignment horizontal="center"/>
    </xf>
    <xf numFmtId="0" fontId="20" fillId="0" borderId="40" xfId="1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1" fillId="0" borderId="5" xfId="0" applyFont="1" applyFill="1" applyBorder="1" applyAlignment="1" applyProtection="1"/>
    <xf numFmtId="0" fontId="3" fillId="0" borderId="0" xfId="0" applyFont="1" applyAlignment="1" applyProtection="1">
      <alignment horizontal="center"/>
    </xf>
    <xf numFmtId="0" fontId="2" fillId="0" borderId="3" xfId="0" applyFont="1" applyBorder="1" applyAlignment="1" applyProtection="1">
      <alignment horizontal="right"/>
    </xf>
    <xf numFmtId="0" fontId="2" fillId="0" borderId="0" xfId="0" applyFont="1" applyAlignment="1" applyProtection="1">
      <alignment horizontal="left"/>
    </xf>
    <xf numFmtId="0" fontId="2" fillId="0" borderId="1" xfId="0" applyFont="1" applyBorder="1" applyAlignment="1" applyProtection="1">
      <alignment horizontal="left"/>
      <protection locked="0"/>
    </xf>
    <xf numFmtId="0" fontId="6" fillId="3" borderId="6" xfId="0" applyFont="1" applyFill="1" applyBorder="1" applyAlignment="1" applyProtection="1">
      <alignment horizontal="left"/>
    </xf>
    <xf numFmtId="0" fontId="6" fillId="3" borderId="2" xfId="0" applyFont="1" applyFill="1" applyBorder="1" applyAlignment="1" applyProtection="1">
      <alignment horizontal="left"/>
    </xf>
    <xf numFmtId="0" fontId="2" fillId="0" borderId="0" xfId="0" applyFont="1" applyAlignment="1" applyProtection="1">
      <alignment horizontal="right" vertical="center" wrapText="1"/>
    </xf>
    <xf numFmtId="0" fontId="2" fillId="0" borderId="0" xfId="0" applyFont="1" applyBorder="1" applyAlignment="1" applyProtection="1">
      <alignment horizontal="right"/>
    </xf>
    <xf numFmtId="0" fontId="1" fillId="5" borderId="0" xfId="1" applyFill="1" applyBorder="1" applyAlignment="1">
      <alignment horizontal="left" wrapText="1"/>
    </xf>
  </cellXfs>
  <cellStyles count="4">
    <cellStyle name="Comma 2" xfId="2"/>
    <cellStyle name="Normal" xfId="0" builtinId="0"/>
    <cellStyle name="Normal 2" xfId="1"/>
    <cellStyle name="Percent 2" xfId="3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3.0303030303030304E-2</c:v>
                </c:pt>
                <c:pt idx="2">
                  <c:v>0.15151515151515152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0.15151515151515152</c:v>
                </c:pt>
                <c:pt idx="6">
                  <c:v>0</c:v>
                </c:pt>
                <c:pt idx="7">
                  <c:v>3.0303030303030304E-2</c:v>
                </c:pt>
                <c:pt idx="8">
                  <c:v>0</c:v>
                </c:pt>
                <c:pt idx="9">
                  <c:v>0</c:v>
                </c:pt>
                <c:pt idx="10">
                  <c:v>0.83333333333333337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FF-473B-BEE7-83D83E1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398100912"/>
        <c:axId val="398098168"/>
      </c:barChart>
      <c:catAx>
        <c:axId val="39810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98168"/>
        <c:crosses val="autoZero"/>
        <c:auto val="1"/>
        <c:lblAlgn val="ctr"/>
        <c:lblOffset val="100"/>
        <c:noMultiLvlLbl val="0"/>
      </c:catAx>
      <c:valAx>
        <c:axId val="398098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009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oneCellAnchor>
    <xdr:from>
      <xdr:col>2</xdr:col>
      <xdr:colOff>609599</xdr:colOff>
      <xdr:row>35</xdr:row>
      <xdr:rowOff>9525</xdr:rowOff>
    </xdr:from>
    <xdr:ext cx="6877051" cy="341947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9B61C8A3-CE36-4488-A166-251A0E7FEE9D}"/>
            </a:ext>
          </a:extLst>
        </xdr:cNvPr>
        <xdr:cNvSpPr txBox="1"/>
      </xdr:nvSpPr>
      <xdr:spPr>
        <a:xfrm>
          <a:off x="2657474" y="6886575"/>
          <a:ext cx="6877051" cy="34194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SG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SG" sz="1100"/>
        </a:p>
        <a:p>
          <a:r>
            <a:rPr lang="en-SG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SG" sz="1100"/>
            <a:t>(1) student copied assignment questions into the report.</a:t>
          </a:r>
        </a:p>
        <a:p>
          <a:r>
            <a:rPr lang="en-SG" sz="1100"/>
            <a:t>(2j student has a set of standard references commonly used by others</a:t>
          </a:r>
        </a:p>
        <a:p>
          <a:r>
            <a:rPr lang="en-SG" sz="1100"/>
            <a:t>(3) student has a large chunk of text cited using verbatim quote</a:t>
          </a:r>
        </a:p>
        <a:p>
          <a:r>
            <a:rPr lang="en-SG" sz="1100"/>
            <a:t>(4) student included an article as supplement of assignment</a:t>
          </a:r>
        </a:p>
        <a:p>
          <a:r>
            <a:rPr lang="en-SG" sz="1100"/>
            <a:t>(5) student did not use good paraphrasing technique, and you has penalised the work with mark deduction</a:t>
          </a:r>
        </a:p>
        <a:p>
          <a:r>
            <a:rPr lang="en-SG" sz="1100"/>
            <a:t>(6) suspected plagiarism case. You have submitted it to the exam department for investigation.</a:t>
          </a:r>
        </a:p>
        <a:p>
          <a:endParaRPr lang="en-SG" sz="1100"/>
        </a:p>
        <a:p>
          <a:endParaRPr lang="en-SG" sz="1100"/>
        </a:p>
        <a:p>
          <a:r>
            <a:rPr lang="en-SG" sz="1100"/>
            <a:t>Format for reporting cases with high Turnitin score</a:t>
          </a:r>
        </a:p>
        <a:p>
          <a:r>
            <a:rPr lang="en-SG" sz="1100"/>
            <a:t>Student name, pi number, Turnitin score, Action/finding</a:t>
          </a:r>
        </a:p>
        <a:p>
          <a:endParaRPr lang="en-SG" sz="1100"/>
        </a:p>
        <a:p>
          <a:r>
            <a:rPr lang="en-SG" sz="1100"/>
            <a:t>Course coordinator will need to verify marker submission. HoP will do random sampling of such cases to check.</a:t>
          </a:r>
        </a:p>
        <a:p>
          <a:endParaRPr lang="en-SG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6"/>
  <sheetViews>
    <sheetView topLeftCell="A13" zoomScale="85" zoomScaleNormal="85" workbookViewId="0">
      <selection activeCell="I35" sqref="I35"/>
    </sheetView>
  </sheetViews>
  <sheetFormatPr defaultColWidth="9.140625" defaultRowHeight="12.75" x14ac:dyDescent="0.2"/>
  <cols>
    <col min="1" max="1" width="4.85546875" style="7" customWidth="1"/>
    <col min="2" max="2" width="22.7109375" style="7" customWidth="1"/>
    <col min="3" max="4" width="11.42578125" style="7" customWidth="1"/>
    <col min="5" max="5" width="9.42578125" style="7" customWidth="1"/>
    <col min="6" max="7" width="8.42578125" style="7" customWidth="1"/>
    <col min="8" max="8" width="7.42578125" style="7" customWidth="1"/>
    <col min="9" max="12" width="9.85546875" style="7" customWidth="1"/>
    <col min="13" max="13" width="18" style="7" customWidth="1"/>
    <col min="14" max="16384" width="9.140625" style="7"/>
  </cols>
  <sheetData>
    <row r="1" spans="1:18" ht="15" x14ac:dyDescent="0.25">
      <c r="A1" s="127" t="s">
        <v>3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6"/>
    </row>
    <row r="3" spans="1:18" ht="20.100000000000001" customHeight="1" x14ac:dyDescent="0.2">
      <c r="A3" s="129" t="s">
        <v>4</v>
      </c>
      <c r="B3" s="129"/>
      <c r="C3" s="130" t="s">
        <v>21</v>
      </c>
      <c r="D3" s="130"/>
      <c r="E3" s="130"/>
      <c r="F3" s="130"/>
      <c r="G3" s="130"/>
      <c r="H3" s="130"/>
      <c r="I3" s="8"/>
      <c r="J3" s="8"/>
      <c r="K3" s="8"/>
      <c r="L3" s="8"/>
      <c r="O3" s="9"/>
    </row>
    <row r="4" spans="1:18" ht="24.95" customHeight="1" x14ac:dyDescent="0.2">
      <c r="A4" s="129" t="s">
        <v>5</v>
      </c>
      <c r="B4" s="129"/>
      <c r="C4" s="54">
        <v>44452</v>
      </c>
      <c r="D4" s="10"/>
      <c r="E4" s="11"/>
      <c r="F4" s="12"/>
      <c r="G4" s="128" t="s">
        <v>6</v>
      </c>
      <c r="H4" s="128"/>
      <c r="I4" s="2">
        <f>C4+14</f>
        <v>44466</v>
      </c>
    </row>
    <row r="5" spans="1:18" ht="24.95" customHeight="1" x14ac:dyDescent="0.2">
      <c r="A5" s="129" t="s">
        <v>9</v>
      </c>
      <c r="B5" s="129"/>
      <c r="C5" s="52" t="s">
        <v>24</v>
      </c>
      <c r="D5" s="14"/>
      <c r="E5" s="14"/>
      <c r="F5" s="14"/>
      <c r="G5" s="134" t="s">
        <v>7</v>
      </c>
      <c r="H5" s="134"/>
      <c r="I5" s="3" t="s">
        <v>22</v>
      </c>
    </row>
    <row r="6" spans="1:18" ht="7.5" customHeight="1" x14ac:dyDescent="0.2">
      <c r="A6" s="15"/>
      <c r="B6" s="15"/>
      <c r="C6" s="53"/>
      <c r="D6" s="12"/>
      <c r="G6" s="16"/>
      <c r="H6" s="16"/>
      <c r="I6" s="1"/>
    </row>
    <row r="7" spans="1:18" ht="24.95" customHeight="1" x14ac:dyDescent="0.2">
      <c r="A7" s="17" t="s">
        <v>11</v>
      </c>
      <c r="B7" s="17"/>
      <c r="C7" s="55" t="s">
        <v>23</v>
      </c>
      <c r="D7" s="18"/>
      <c r="E7" s="18"/>
      <c r="G7" s="133" t="s">
        <v>10</v>
      </c>
      <c r="H7" s="133"/>
      <c r="I7" s="4"/>
    </row>
    <row r="8" spans="1:18" ht="24.95" customHeight="1" x14ac:dyDescent="0.2">
      <c r="A8" s="21"/>
      <c r="B8" s="21"/>
      <c r="C8" s="30"/>
      <c r="D8" s="18"/>
      <c r="E8" s="18"/>
      <c r="G8" s="20"/>
      <c r="H8" s="20"/>
      <c r="I8" s="13"/>
      <c r="J8" s="13"/>
      <c r="K8" s="13"/>
      <c r="L8" s="13"/>
      <c r="M8" s="31"/>
    </row>
    <row r="10" spans="1:18" x14ac:dyDescent="0.2">
      <c r="A10" s="35" t="s">
        <v>20</v>
      </c>
      <c r="B10" s="35"/>
      <c r="C10" s="35"/>
      <c r="D10" s="35"/>
      <c r="E10" s="35"/>
      <c r="F10" s="36"/>
      <c r="G10" s="36"/>
      <c r="H10" s="36"/>
      <c r="I10" s="36"/>
      <c r="J10" s="36"/>
      <c r="K10" s="36"/>
      <c r="L10" s="36"/>
      <c r="M10" s="36"/>
    </row>
    <row r="11" spans="1:18" ht="31.5" customHeight="1" x14ac:dyDescent="0.2">
      <c r="A11" s="41" t="s">
        <v>0</v>
      </c>
      <c r="B11" s="131" t="s">
        <v>2</v>
      </c>
      <c r="C11" s="131"/>
      <c r="D11" s="41" t="s">
        <v>1</v>
      </c>
      <c r="E11" s="42" t="s">
        <v>13</v>
      </c>
      <c r="F11" s="43" t="s">
        <v>8</v>
      </c>
    </row>
    <row r="12" spans="1:18" s="19" customFormat="1" ht="15" customHeight="1" x14ac:dyDescent="0.2">
      <c r="A12" s="44">
        <v>1</v>
      </c>
      <c r="B12" s="45" t="s">
        <v>14</v>
      </c>
      <c r="C12" s="46"/>
      <c r="D12" s="39" t="s">
        <v>17</v>
      </c>
      <c r="E12" s="56">
        <v>53</v>
      </c>
      <c r="F12" s="40"/>
      <c r="G12" s="5"/>
      <c r="H12" s="5"/>
      <c r="I12" s="5"/>
      <c r="J12" s="5"/>
      <c r="K12" s="5"/>
    </row>
    <row r="13" spans="1:18" s="19" customFormat="1" ht="15" customHeight="1" x14ac:dyDescent="0.2">
      <c r="A13" s="44">
        <v>2</v>
      </c>
      <c r="B13" s="37" t="s">
        <v>15</v>
      </c>
      <c r="C13" s="38"/>
      <c r="D13" s="39" t="s">
        <v>18</v>
      </c>
      <c r="E13" s="56">
        <v>44</v>
      </c>
      <c r="F13" s="40"/>
      <c r="G13" s="5"/>
      <c r="H13" s="5"/>
      <c r="I13" s="5"/>
      <c r="J13" s="5"/>
      <c r="K13" s="5"/>
    </row>
    <row r="14" spans="1:18" s="19" customFormat="1" ht="15" customHeight="1" x14ac:dyDescent="0.2">
      <c r="A14" s="44">
        <v>3</v>
      </c>
      <c r="B14" s="47" t="s">
        <v>16</v>
      </c>
      <c r="C14" s="48"/>
      <c r="D14" s="39" t="s">
        <v>19</v>
      </c>
      <c r="E14" s="56">
        <v>51</v>
      </c>
      <c r="F14" s="40"/>
      <c r="G14" s="5"/>
      <c r="H14" s="5"/>
      <c r="I14" s="5"/>
      <c r="J14" s="5"/>
      <c r="K14" s="5"/>
    </row>
    <row r="15" spans="1:18" s="19" customFormat="1" ht="15" customHeight="1" x14ac:dyDescent="0.2">
      <c r="A15" s="27"/>
      <c r="B15" s="28"/>
      <c r="C15" s="28"/>
      <c r="D15" s="26"/>
      <c r="E15" s="29"/>
      <c r="F15" s="29"/>
      <c r="G15" s="29"/>
      <c r="H15" s="23"/>
      <c r="I15" s="24"/>
      <c r="J15" s="24"/>
      <c r="K15" s="24"/>
      <c r="L15" s="24"/>
      <c r="M15" s="25"/>
      <c r="N15" s="5"/>
      <c r="O15" s="5"/>
      <c r="P15" s="5"/>
      <c r="Q15" s="5"/>
      <c r="R15" s="5"/>
    </row>
    <row r="16" spans="1:18" s="19" customFormat="1" ht="15" customHeight="1" x14ac:dyDescent="0.2">
      <c r="A16" s="27"/>
      <c r="B16" s="32"/>
      <c r="C16" s="32"/>
      <c r="D16" s="26"/>
      <c r="E16" s="29"/>
      <c r="F16" s="29"/>
      <c r="G16" s="22"/>
      <c r="H16" s="23"/>
      <c r="I16" s="24"/>
      <c r="J16" s="24"/>
      <c r="K16" s="24"/>
      <c r="L16" s="24"/>
      <c r="M16" s="25"/>
      <c r="N16" s="5"/>
      <c r="O16" s="5"/>
      <c r="P16" s="5"/>
      <c r="Q16" s="5"/>
      <c r="R16" s="5"/>
    </row>
    <row r="17" spans="1:11" x14ac:dyDescent="0.2">
      <c r="A17" s="33" t="s">
        <v>12</v>
      </c>
      <c r="B17" s="33"/>
      <c r="C17" s="33"/>
      <c r="D17" s="33"/>
      <c r="E17" s="33"/>
      <c r="F17" s="34"/>
    </row>
    <row r="18" spans="1:11" ht="31.5" customHeight="1" x14ac:dyDescent="0.2">
      <c r="A18" s="41" t="s">
        <v>0</v>
      </c>
      <c r="B18" s="132" t="s">
        <v>2</v>
      </c>
      <c r="C18" s="132"/>
      <c r="D18" s="41" t="s">
        <v>1</v>
      </c>
      <c r="E18" s="50" t="s">
        <v>13</v>
      </c>
      <c r="F18" s="51" t="s">
        <v>8</v>
      </c>
    </row>
    <row r="19" spans="1:11" s="19" customFormat="1" ht="15" customHeight="1" x14ac:dyDescent="0.25">
      <c r="A19" s="44">
        <v>1</v>
      </c>
      <c r="B19" s="58" t="s">
        <v>37</v>
      </c>
      <c r="C19" s="59"/>
      <c r="D19" s="58" t="s">
        <v>38</v>
      </c>
      <c r="E19" s="57"/>
      <c r="F19" s="49"/>
      <c r="G19" s="5"/>
      <c r="H19" s="5"/>
      <c r="I19" s="5"/>
      <c r="J19" s="5"/>
      <c r="K19" s="5"/>
    </row>
    <row r="20" spans="1:11" s="19" customFormat="1" ht="15" customHeight="1" x14ac:dyDescent="0.25">
      <c r="A20" s="44">
        <v>2</v>
      </c>
      <c r="B20" s="58" t="s">
        <v>71</v>
      </c>
      <c r="C20" s="59"/>
      <c r="D20" s="58" t="s">
        <v>72</v>
      </c>
      <c r="E20" s="126"/>
      <c r="F20" s="49"/>
      <c r="G20" s="5"/>
      <c r="H20" s="5"/>
      <c r="I20" s="5"/>
      <c r="J20" s="5"/>
      <c r="K20" s="5"/>
    </row>
    <row r="21" spans="1:11" s="19" customFormat="1" ht="15" customHeight="1" x14ac:dyDescent="0.25">
      <c r="A21" s="44">
        <v>3</v>
      </c>
      <c r="B21" s="58" t="s">
        <v>87</v>
      </c>
      <c r="C21" s="59"/>
      <c r="D21" s="58" t="s">
        <v>88</v>
      </c>
      <c r="E21" s="126"/>
      <c r="F21" s="49"/>
      <c r="G21" s="5"/>
      <c r="H21" s="5"/>
      <c r="I21" s="5"/>
      <c r="J21" s="5"/>
      <c r="K21" s="5"/>
    </row>
    <row r="22" spans="1:11" s="19" customFormat="1" ht="15" customHeight="1" x14ac:dyDescent="0.25">
      <c r="A22" s="44">
        <v>4</v>
      </c>
      <c r="B22" s="58" t="s">
        <v>31</v>
      </c>
      <c r="C22" s="59"/>
      <c r="D22" s="58" t="s">
        <v>32</v>
      </c>
      <c r="E22" s="57"/>
      <c r="F22" s="49"/>
      <c r="G22" s="5"/>
      <c r="H22" s="5"/>
      <c r="I22" s="5"/>
      <c r="J22" s="5"/>
      <c r="K22" s="5"/>
    </row>
    <row r="23" spans="1:11" s="19" customFormat="1" ht="15" customHeight="1" x14ac:dyDescent="0.25">
      <c r="A23" s="44">
        <v>5</v>
      </c>
      <c r="B23" s="58" t="s">
        <v>69</v>
      </c>
      <c r="C23" s="59"/>
      <c r="D23" s="58" t="s">
        <v>70</v>
      </c>
      <c r="E23" s="57"/>
      <c r="F23" s="49"/>
      <c r="G23" s="5"/>
      <c r="H23" s="5"/>
      <c r="I23" s="5"/>
      <c r="J23" s="5"/>
      <c r="K23" s="5"/>
    </row>
    <row r="24" spans="1:11" s="19" customFormat="1" ht="15" customHeight="1" x14ac:dyDescent="0.25">
      <c r="A24" s="44">
        <v>6</v>
      </c>
      <c r="B24" s="58" t="s">
        <v>49</v>
      </c>
      <c r="C24" s="59"/>
      <c r="D24" s="58" t="s">
        <v>50</v>
      </c>
      <c r="E24" s="57"/>
      <c r="F24" s="49"/>
      <c r="G24" s="5"/>
      <c r="H24" s="5"/>
      <c r="I24" s="5"/>
      <c r="J24" s="5"/>
      <c r="K24" s="5"/>
    </row>
    <row r="25" spans="1:11" s="19" customFormat="1" ht="15" customHeight="1" x14ac:dyDescent="0.25">
      <c r="A25" s="44">
        <v>7</v>
      </c>
      <c r="B25" s="58" t="s">
        <v>61</v>
      </c>
      <c r="C25" s="59"/>
      <c r="D25" s="58" t="s">
        <v>62</v>
      </c>
      <c r="E25" s="57"/>
      <c r="F25" s="49"/>
      <c r="G25" s="5"/>
      <c r="H25" s="5"/>
      <c r="I25" s="5"/>
      <c r="J25" s="5"/>
      <c r="K25" s="5"/>
    </row>
    <row r="26" spans="1:11" s="19" customFormat="1" ht="15" customHeight="1" x14ac:dyDescent="0.25">
      <c r="A26" s="44">
        <v>8</v>
      </c>
      <c r="B26" s="58" t="s">
        <v>91</v>
      </c>
      <c r="C26" s="59"/>
      <c r="D26" s="58" t="s">
        <v>92</v>
      </c>
      <c r="E26" s="57"/>
      <c r="F26" s="49"/>
      <c r="G26" s="5"/>
      <c r="H26" s="5"/>
      <c r="I26" s="5"/>
      <c r="J26" s="5"/>
      <c r="K26" s="5"/>
    </row>
    <row r="27" spans="1:11" ht="15" x14ac:dyDescent="0.25">
      <c r="A27" s="44">
        <v>9</v>
      </c>
      <c r="B27" s="58" t="s">
        <v>89</v>
      </c>
      <c r="C27" s="59"/>
      <c r="D27" s="58" t="s">
        <v>90</v>
      </c>
      <c r="E27" s="57"/>
      <c r="F27" s="49"/>
    </row>
    <row r="28" spans="1:11" ht="15" x14ac:dyDescent="0.25">
      <c r="A28" s="44">
        <v>10</v>
      </c>
      <c r="B28" s="58" t="s">
        <v>63</v>
      </c>
      <c r="C28" s="59"/>
      <c r="D28" s="58" t="s">
        <v>64</v>
      </c>
      <c r="E28" s="57"/>
      <c r="F28" s="49"/>
    </row>
    <row r="29" spans="1:11" ht="15" x14ac:dyDescent="0.25">
      <c r="A29" s="44">
        <v>11</v>
      </c>
      <c r="B29" s="58" t="s">
        <v>59</v>
      </c>
      <c r="C29" s="59"/>
      <c r="D29" s="58" t="s">
        <v>60</v>
      </c>
      <c r="E29" s="57"/>
      <c r="F29" s="49"/>
    </row>
    <row r="30" spans="1:11" ht="27" x14ac:dyDescent="0.25">
      <c r="A30" s="44">
        <v>12</v>
      </c>
      <c r="B30" s="58" t="s">
        <v>33</v>
      </c>
      <c r="C30" s="59"/>
      <c r="D30" s="58" t="s">
        <v>34</v>
      </c>
      <c r="E30" s="57"/>
      <c r="F30" s="49"/>
    </row>
    <row r="31" spans="1:11" ht="15" x14ac:dyDescent="0.25">
      <c r="A31" s="44">
        <v>13</v>
      </c>
      <c r="B31" s="58" t="s">
        <v>83</v>
      </c>
      <c r="C31" s="59"/>
      <c r="D31" s="58" t="s">
        <v>84</v>
      </c>
      <c r="E31" s="57"/>
      <c r="F31" s="49"/>
    </row>
    <row r="32" spans="1:11" ht="15" x14ac:dyDescent="0.25">
      <c r="A32" s="44">
        <v>14</v>
      </c>
      <c r="B32" s="58" t="s">
        <v>29</v>
      </c>
      <c r="C32" s="59"/>
      <c r="D32" s="58" t="s">
        <v>30</v>
      </c>
      <c r="E32" s="57"/>
      <c r="F32" s="49"/>
    </row>
    <row r="33" spans="1:6" ht="15" x14ac:dyDescent="0.25">
      <c r="A33" s="44">
        <v>15</v>
      </c>
      <c r="B33" s="58" t="s">
        <v>99</v>
      </c>
      <c r="C33" s="59"/>
      <c r="D33" s="58" t="s">
        <v>100</v>
      </c>
      <c r="E33" s="57"/>
      <c r="F33" s="49"/>
    </row>
    <row r="34" spans="1:6" ht="15" x14ac:dyDescent="0.25">
      <c r="A34" s="44">
        <v>16</v>
      </c>
      <c r="B34" s="58" t="s">
        <v>39</v>
      </c>
      <c r="C34" s="59"/>
      <c r="D34" s="58" t="s">
        <v>40</v>
      </c>
      <c r="E34" s="57"/>
      <c r="F34" s="49"/>
    </row>
    <row r="35" spans="1:6" ht="15" x14ac:dyDescent="0.25">
      <c r="A35" s="44">
        <v>17</v>
      </c>
      <c r="B35" s="58" t="s">
        <v>93</v>
      </c>
      <c r="C35" s="59"/>
      <c r="D35" s="58" t="s">
        <v>94</v>
      </c>
      <c r="E35" s="57"/>
      <c r="F35" s="49"/>
    </row>
    <row r="36" spans="1:6" ht="15" x14ac:dyDescent="0.25">
      <c r="A36" s="44">
        <v>18</v>
      </c>
      <c r="B36" s="58" t="s">
        <v>53</v>
      </c>
      <c r="C36" s="59"/>
      <c r="D36" s="58" t="s">
        <v>54</v>
      </c>
      <c r="E36" s="57"/>
      <c r="F36" s="49"/>
    </row>
    <row r="37" spans="1:6" ht="15" x14ac:dyDescent="0.25">
      <c r="A37" s="44">
        <v>19</v>
      </c>
      <c r="B37" s="58" t="s">
        <v>57</v>
      </c>
      <c r="C37" s="59"/>
      <c r="D37" s="58" t="s">
        <v>58</v>
      </c>
      <c r="E37" s="57"/>
      <c r="F37" s="49"/>
    </row>
    <row r="38" spans="1:6" ht="27" x14ac:dyDescent="0.25">
      <c r="A38" s="44">
        <v>20</v>
      </c>
      <c r="B38" s="58" t="s">
        <v>45</v>
      </c>
      <c r="C38" s="59"/>
      <c r="D38" s="58" t="s">
        <v>46</v>
      </c>
      <c r="E38" s="57"/>
      <c r="F38" s="49"/>
    </row>
    <row r="39" spans="1:6" ht="27" x14ac:dyDescent="0.25">
      <c r="A39" s="44">
        <v>21</v>
      </c>
      <c r="B39" s="58" t="s">
        <v>95</v>
      </c>
      <c r="C39" s="59"/>
      <c r="D39" s="58" t="s">
        <v>96</v>
      </c>
      <c r="E39" s="57"/>
      <c r="F39" s="49"/>
    </row>
    <row r="40" spans="1:6" ht="15" x14ac:dyDescent="0.25">
      <c r="A40" s="44">
        <v>22</v>
      </c>
      <c r="B40" s="58" t="s">
        <v>27</v>
      </c>
      <c r="C40" s="59"/>
      <c r="D40" s="58" t="s">
        <v>28</v>
      </c>
      <c r="E40" s="57"/>
      <c r="F40" s="49"/>
    </row>
    <row r="41" spans="1:6" ht="27" x14ac:dyDescent="0.25">
      <c r="A41" s="44">
        <v>23</v>
      </c>
      <c r="B41" s="58" t="s">
        <v>65</v>
      </c>
      <c r="C41" s="59"/>
      <c r="D41" s="58" t="s">
        <v>66</v>
      </c>
      <c r="E41" s="57"/>
      <c r="F41" s="49"/>
    </row>
    <row r="42" spans="1:6" ht="15" x14ac:dyDescent="0.25">
      <c r="A42" s="44">
        <v>24</v>
      </c>
      <c r="B42" s="58" t="s">
        <v>85</v>
      </c>
      <c r="C42" s="59"/>
      <c r="D42" s="58" t="s">
        <v>86</v>
      </c>
      <c r="E42" s="57"/>
      <c r="F42" s="49"/>
    </row>
    <row r="43" spans="1:6" ht="15" x14ac:dyDescent="0.25">
      <c r="A43" s="44">
        <v>25</v>
      </c>
      <c r="B43" s="58" t="s">
        <v>79</v>
      </c>
      <c r="C43" s="59"/>
      <c r="D43" s="58" t="s">
        <v>80</v>
      </c>
      <c r="E43" s="57"/>
      <c r="F43" s="49"/>
    </row>
    <row r="44" spans="1:6" ht="15" x14ac:dyDescent="0.25">
      <c r="A44" s="44">
        <v>26</v>
      </c>
      <c r="B44" s="58" t="s">
        <v>25</v>
      </c>
      <c r="C44" s="59"/>
      <c r="D44" s="58" t="s">
        <v>26</v>
      </c>
      <c r="E44" s="57"/>
      <c r="F44" s="49"/>
    </row>
    <row r="45" spans="1:6" ht="15" x14ac:dyDescent="0.25">
      <c r="A45" s="44">
        <v>27</v>
      </c>
      <c r="B45" s="58" t="s">
        <v>47</v>
      </c>
      <c r="C45" s="59"/>
      <c r="D45" s="58" t="s">
        <v>48</v>
      </c>
      <c r="E45" s="57"/>
      <c r="F45" s="49"/>
    </row>
    <row r="46" spans="1:6" ht="15" x14ac:dyDescent="0.25">
      <c r="A46" s="44">
        <v>28</v>
      </c>
      <c r="B46" s="58" t="s">
        <v>55</v>
      </c>
      <c r="C46" s="59"/>
      <c r="D46" s="58" t="s">
        <v>56</v>
      </c>
      <c r="E46" s="57"/>
      <c r="F46" s="49"/>
    </row>
    <row r="47" spans="1:6" ht="27" x14ac:dyDescent="0.25">
      <c r="A47" s="44">
        <v>29</v>
      </c>
      <c r="B47" s="58" t="s">
        <v>81</v>
      </c>
      <c r="C47" s="59"/>
      <c r="D47" s="58" t="s">
        <v>82</v>
      </c>
      <c r="E47" s="57"/>
      <c r="F47" s="49"/>
    </row>
    <row r="48" spans="1:6" ht="15" x14ac:dyDescent="0.25">
      <c r="A48" s="44">
        <v>30</v>
      </c>
      <c r="B48" s="58" t="s">
        <v>77</v>
      </c>
      <c r="C48" s="59"/>
      <c r="D48" s="58" t="s">
        <v>78</v>
      </c>
      <c r="E48" s="57"/>
      <c r="F48" s="49"/>
    </row>
    <row r="49" spans="1:6" ht="15" x14ac:dyDescent="0.25">
      <c r="A49" s="44">
        <v>31</v>
      </c>
      <c r="B49" s="58" t="s">
        <v>75</v>
      </c>
      <c r="C49" s="59"/>
      <c r="D49" s="58" t="s">
        <v>76</v>
      </c>
      <c r="E49" s="57"/>
      <c r="F49" s="49"/>
    </row>
    <row r="50" spans="1:6" ht="15" x14ac:dyDescent="0.25">
      <c r="A50" s="44">
        <v>32</v>
      </c>
      <c r="B50" s="58" t="s">
        <v>97</v>
      </c>
      <c r="C50" s="59"/>
      <c r="D50" s="58" t="s">
        <v>98</v>
      </c>
      <c r="E50" s="57"/>
      <c r="F50" s="49"/>
    </row>
    <row r="51" spans="1:6" ht="15" x14ac:dyDescent="0.25">
      <c r="A51" s="44">
        <v>33</v>
      </c>
      <c r="B51" s="58" t="s">
        <v>51</v>
      </c>
      <c r="C51" s="59"/>
      <c r="D51" s="58" t="s">
        <v>52</v>
      </c>
      <c r="E51" s="57"/>
      <c r="F51" s="49"/>
    </row>
    <row r="52" spans="1:6" ht="15" x14ac:dyDescent="0.25">
      <c r="A52" s="44">
        <v>34</v>
      </c>
      <c r="B52" s="58" t="s">
        <v>73</v>
      </c>
      <c r="C52" s="59"/>
      <c r="D52" s="58" t="s">
        <v>74</v>
      </c>
      <c r="E52" s="57"/>
      <c r="F52" s="49"/>
    </row>
    <row r="53" spans="1:6" ht="15" x14ac:dyDescent="0.25">
      <c r="A53" s="44">
        <v>35</v>
      </c>
      <c r="B53" s="58" t="s">
        <v>67</v>
      </c>
      <c r="C53" s="59"/>
      <c r="D53" s="58" t="s">
        <v>68</v>
      </c>
      <c r="E53" s="57"/>
      <c r="F53" s="49"/>
    </row>
    <row r="54" spans="1:6" ht="15" x14ac:dyDescent="0.25">
      <c r="A54" s="44">
        <v>36</v>
      </c>
      <c r="B54" s="58" t="s">
        <v>35</v>
      </c>
      <c r="C54" s="59"/>
      <c r="D54" s="58" t="s">
        <v>36</v>
      </c>
      <c r="E54" s="57"/>
      <c r="F54" s="49"/>
    </row>
    <row r="55" spans="1:6" ht="27" x14ac:dyDescent="0.25">
      <c r="A55" s="44">
        <v>37</v>
      </c>
      <c r="B55" s="58" t="s">
        <v>43</v>
      </c>
      <c r="C55" s="59"/>
      <c r="D55" s="58" t="s">
        <v>44</v>
      </c>
      <c r="E55" s="57"/>
      <c r="F55" s="49"/>
    </row>
    <row r="56" spans="1:6" ht="15" x14ac:dyDescent="0.25">
      <c r="A56" s="44">
        <v>38</v>
      </c>
      <c r="B56" s="58" t="s">
        <v>41</v>
      </c>
      <c r="C56" s="59"/>
      <c r="D56" s="58" t="s">
        <v>42</v>
      </c>
      <c r="E56" s="57"/>
      <c r="F56" s="49"/>
    </row>
  </sheetData>
  <sheetProtection password="B1E5" sheet="1" formatCells="0" formatColumns="0" formatRows="0" insertColumns="0" insertRows="0" deleteColumns="0" deleteRows="0"/>
  <protectedRanges>
    <protectedRange sqref="E19:E56" name="Range1"/>
  </protectedRanges>
  <sortState ref="B19:D56">
    <sortCondition ref="B19:B56"/>
  </sortState>
  <mergeCells count="10">
    <mergeCell ref="B11:C11"/>
    <mergeCell ref="B18:C18"/>
    <mergeCell ref="G7:H7"/>
    <mergeCell ref="A5:B5"/>
    <mergeCell ref="G5:H5"/>
    <mergeCell ref="A1:M1"/>
    <mergeCell ref="G4:H4"/>
    <mergeCell ref="A3:B3"/>
    <mergeCell ref="A4:B4"/>
    <mergeCell ref="C3:H3"/>
  </mergeCells>
  <phoneticPr fontId="4" type="noConversion"/>
  <dataValidations xWindow="511" yWindow="802" count="1">
    <dataValidation type="whole" allowBlank="1" showInputMessage="1" showErrorMessage="1" prompt="Score for report is between 0 to 100_x000a_" sqref="E19:E56">
      <formula1>0</formula1>
      <formula2>100</formula2>
    </dataValidation>
  </dataValidations>
  <pageMargins left="0.5" right="0.5" top="0.511811023622047" bottom="0.23622047244094499" header="0.511811023622047" footer="0.511811023622047"/>
  <pageSetup paperSize="9" scale="67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showGridLines="0" workbookViewId="0">
      <selection activeCell="B2" sqref="B2:B34"/>
    </sheetView>
  </sheetViews>
  <sheetFormatPr defaultRowHeight="15" x14ac:dyDescent="0.25"/>
  <cols>
    <col min="1" max="1" width="25.140625" style="62" bestFit="1" customWidth="1"/>
    <col min="2" max="2" width="5.5703125" style="62" bestFit="1" customWidth="1"/>
    <col min="3" max="4" width="9.140625" style="62"/>
    <col min="5" max="5" width="16.5703125" style="62" customWidth="1"/>
    <col min="6" max="6" width="13.28515625" style="62" customWidth="1"/>
    <col min="7" max="7" width="12.5703125" style="62" customWidth="1"/>
    <col min="8" max="8" width="15.140625" style="62" customWidth="1"/>
    <col min="9" max="9" width="7.7109375" style="62" bestFit="1" customWidth="1"/>
    <col min="10" max="10" width="13.7109375" style="62" bestFit="1" customWidth="1"/>
    <col min="11" max="12" width="15.140625" style="62" bestFit="1" customWidth="1"/>
    <col min="13" max="16" width="13.42578125" style="62" bestFit="1" customWidth="1"/>
    <col min="17" max="16384" width="9.140625" style="62"/>
  </cols>
  <sheetData>
    <row r="1" spans="1:9" ht="21.75" thickBot="1" x14ac:dyDescent="0.4">
      <c r="A1" s="60" t="s">
        <v>101</v>
      </c>
      <c r="B1" s="61" t="s">
        <v>102</v>
      </c>
      <c r="E1" s="63" t="s">
        <v>103</v>
      </c>
    </row>
    <row r="2" spans="1:9" ht="21.75" thickBot="1" x14ac:dyDescent="0.4">
      <c r="A2" s="64">
        <v>1</v>
      </c>
      <c r="B2" s="65">
        <f>Marks!K2</f>
        <v>0</v>
      </c>
      <c r="E2" s="66"/>
      <c r="F2" s="67"/>
    </row>
    <row r="3" spans="1:9" x14ac:dyDescent="0.25">
      <c r="A3" s="64">
        <v>2</v>
      </c>
      <c r="B3" s="65">
        <f>Marks!K3</f>
        <v>67</v>
      </c>
      <c r="E3" s="68" t="s">
        <v>104</v>
      </c>
      <c r="F3" s="69">
        <f>COUNTIF($B$2:$B$61,"&gt;=0")</f>
        <v>33</v>
      </c>
    </row>
    <row r="4" spans="1:9" x14ac:dyDescent="0.25">
      <c r="A4" s="64">
        <v>3</v>
      </c>
      <c r="B4" s="65">
        <f>Marks!K4</f>
        <v>0</v>
      </c>
      <c r="E4" s="68" t="s">
        <v>105</v>
      </c>
      <c r="F4" s="70">
        <f>IF(F3&gt;0,AVERAGE($B$2:$B$61),"")</f>
        <v>37.787878787878789</v>
      </c>
    </row>
    <row r="5" spans="1:9" ht="15.75" thickBot="1" x14ac:dyDescent="0.3">
      <c r="A5" s="64">
        <v>4</v>
      </c>
      <c r="B5" s="65">
        <f>Marks!K5</f>
        <v>78</v>
      </c>
      <c r="E5" s="60" t="s">
        <v>106</v>
      </c>
      <c r="F5" s="71">
        <f>IF(F3&gt;1,STDEV($B$2:$B$61),"")</f>
        <v>35.498025980114001</v>
      </c>
    </row>
    <row r="6" spans="1:9" ht="15.75" thickBot="1" x14ac:dyDescent="0.3">
      <c r="A6" s="64">
        <v>5</v>
      </c>
      <c r="B6" s="65">
        <f>Marks!K6</f>
        <v>0</v>
      </c>
      <c r="E6" s="67"/>
      <c r="F6" s="67"/>
      <c r="G6" s="67"/>
      <c r="H6" s="67"/>
      <c r="I6" s="67"/>
    </row>
    <row r="7" spans="1:9" ht="15.75" thickBot="1" x14ac:dyDescent="0.3">
      <c r="A7" s="64">
        <v>6</v>
      </c>
      <c r="B7" s="65">
        <f>Marks!K7</f>
        <v>70</v>
      </c>
      <c r="E7" s="60" t="s">
        <v>107</v>
      </c>
      <c r="F7" s="60" t="s">
        <v>108</v>
      </c>
      <c r="G7" s="60" t="s">
        <v>109</v>
      </c>
      <c r="H7" s="60" t="s">
        <v>110</v>
      </c>
      <c r="I7" s="72" t="s">
        <v>111</v>
      </c>
    </row>
    <row r="8" spans="1:9" x14ac:dyDescent="0.25">
      <c r="A8" s="64">
        <v>7</v>
      </c>
      <c r="B8" s="65">
        <f>Marks!K8</f>
        <v>70</v>
      </c>
      <c r="E8" s="62" t="s">
        <v>112</v>
      </c>
      <c r="F8" s="62" t="s">
        <v>113</v>
      </c>
      <c r="G8" s="73">
        <v>5</v>
      </c>
      <c r="H8" s="62" t="s">
        <v>114</v>
      </c>
      <c r="I8" s="74">
        <f>IF($F$3&gt;0,(COUNTIF($B$2:$B$61,"&lt;101")-COUNTIF($B$2:$B$61,"&lt;85"))/$F$3,"")</f>
        <v>0</v>
      </c>
    </row>
    <row r="9" spans="1:9" x14ac:dyDescent="0.25">
      <c r="A9" s="64">
        <v>8</v>
      </c>
      <c r="B9" s="65">
        <f>Marks!K9</f>
        <v>0</v>
      </c>
      <c r="E9" s="62" t="s">
        <v>112</v>
      </c>
      <c r="F9" s="62" t="s">
        <v>115</v>
      </c>
      <c r="G9" s="73">
        <v>5</v>
      </c>
      <c r="H9" s="62" t="s">
        <v>116</v>
      </c>
      <c r="I9" s="75">
        <f>IF($F$3&gt;0,(COUNTIF($B$2:$B$61,"&lt;85")-COUNTIF($B$2:$B$61,"&lt;80"))/$F$3,"")</f>
        <v>3.0303030303030304E-2</v>
      </c>
    </row>
    <row r="10" spans="1:9" x14ac:dyDescent="0.25">
      <c r="A10" s="64">
        <v>9</v>
      </c>
      <c r="B10" s="65">
        <f>Marks!K10</f>
        <v>0</v>
      </c>
      <c r="E10" s="62" t="s">
        <v>112</v>
      </c>
      <c r="F10" s="62" t="s">
        <v>117</v>
      </c>
      <c r="G10" s="73">
        <v>4.5</v>
      </c>
      <c r="H10" s="62" t="s">
        <v>118</v>
      </c>
      <c r="I10" s="75">
        <f>IF($F$3&gt;0,(COUNTIF($B$2:$B$61,"&lt;80")-COUNTIF($B$2:$B$61,"&lt;75"))/$F$3,"")</f>
        <v>0.15151515151515152</v>
      </c>
    </row>
    <row r="11" spans="1:9" x14ac:dyDescent="0.25">
      <c r="A11" s="64">
        <v>10</v>
      </c>
      <c r="B11" s="65">
        <f>Marks!K11</f>
        <v>84</v>
      </c>
      <c r="E11" s="62" t="s">
        <v>119</v>
      </c>
      <c r="F11" s="62" t="s">
        <v>120</v>
      </c>
      <c r="G11" s="73">
        <v>4</v>
      </c>
      <c r="H11" s="62" t="s">
        <v>121</v>
      </c>
      <c r="I11" s="75">
        <f>IF($F$3&gt;0,(COUNTIF($B$2:$B$61,"&lt;75")-COUNTIF($B$2:$B$61,"&lt;70"))/$F$3,"")</f>
        <v>9.0909090909090912E-2</v>
      </c>
    </row>
    <row r="12" spans="1:9" x14ac:dyDescent="0.25">
      <c r="A12" s="64">
        <v>11</v>
      </c>
      <c r="B12" s="65">
        <f>Marks!K12</f>
        <v>75</v>
      </c>
      <c r="E12" s="62" t="s">
        <v>122</v>
      </c>
      <c r="F12" s="62" t="s">
        <v>123</v>
      </c>
      <c r="G12" s="73">
        <v>3.5</v>
      </c>
      <c r="H12" s="62" t="s">
        <v>124</v>
      </c>
      <c r="I12" s="75">
        <f>IF($F$3&gt;0,(COUNTIF($B$2:$B$61,"&lt;70")-COUNTIF($B$2:$B$61,"&lt;65"))/$F$3,"")</f>
        <v>9.0909090909090912E-2</v>
      </c>
    </row>
    <row r="13" spans="1:9" x14ac:dyDescent="0.25">
      <c r="A13" s="64">
        <v>12</v>
      </c>
      <c r="B13" s="65">
        <f>Marks!K13</f>
        <v>0</v>
      </c>
      <c r="E13" s="62" t="s">
        <v>125</v>
      </c>
      <c r="F13" s="62" t="s">
        <v>126</v>
      </c>
      <c r="G13" s="73">
        <v>3</v>
      </c>
      <c r="H13" s="62" t="s">
        <v>127</v>
      </c>
      <c r="I13" s="75">
        <f>IF($F$3&gt;0,(COUNTIF($B$2:$B$61,"&lt;65")-COUNTIF($B$2:$B$61,"&lt;60"))/$F$3,"")</f>
        <v>0.15151515151515152</v>
      </c>
    </row>
    <row r="14" spans="1:9" x14ac:dyDescent="0.25">
      <c r="A14" s="64">
        <v>13</v>
      </c>
      <c r="B14" s="65">
        <f>Marks!K14</f>
        <v>0</v>
      </c>
      <c r="E14" s="62" t="s">
        <v>128</v>
      </c>
      <c r="F14" s="62" t="s">
        <v>129</v>
      </c>
      <c r="G14" s="73">
        <v>2.5</v>
      </c>
      <c r="H14" s="62" t="s">
        <v>130</v>
      </c>
      <c r="I14" s="75">
        <f>IF($F$3&gt;0,(COUNTIF($B$2:$B$61,"&lt;60")-COUNTIF($B$2:$B$61,"&lt;55"))/$F$3,"")</f>
        <v>0</v>
      </c>
    </row>
    <row r="15" spans="1:9" x14ac:dyDescent="0.25">
      <c r="A15" s="64">
        <v>14</v>
      </c>
      <c r="B15" s="65">
        <f>Marks!K15</f>
        <v>0</v>
      </c>
      <c r="E15" s="62" t="s">
        <v>128</v>
      </c>
      <c r="F15" s="62" t="s">
        <v>131</v>
      </c>
      <c r="G15" s="73">
        <v>2</v>
      </c>
      <c r="H15" s="62" t="s">
        <v>132</v>
      </c>
      <c r="I15" s="75">
        <f>IF($F$3&gt;0,(COUNTIF($B$2:$B$61,"&lt;55")-COUNTIF($B$2:$B$61,"&lt;50"))/$F$3,"")</f>
        <v>3.0303030303030304E-2</v>
      </c>
    </row>
    <row r="16" spans="1:9" x14ac:dyDescent="0.25">
      <c r="A16" s="64">
        <v>15</v>
      </c>
      <c r="B16" s="65">
        <f>Marks!K16</f>
        <v>61</v>
      </c>
      <c r="E16" s="62" t="s">
        <v>133</v>
      </c>
      <c r="F16" s="62" t="s">
        <v>134</v>
      </c>
      <c r="G16" s="73">
        <v>1.5</v>
      </c>
      <c r="H16" s="62" t="s">
        <v>135</v>
      </c>
      <c r="I16" s="75">
        <f>IF($F$3&gt;0,(COUNTIF($B$2:$B$61,"&lt;50")-COUNTIF($B$2:$B$61,"&lt;45"))/$F$3,"")</f>
        <v>0</v>
      </c>
    </row>
    <row r="17" spans="1:9" x14ac:dyDescent="0.25">
      <c r="A17" s="64">
        <v>16</v>
      </c>
      <c r="B17" s="65">
        <f>Marks!K17</f>
        <v>64</v>
      </c>
      <c r="E17" s="62" t="s">
        <v>133</v>
      </c>
      <c r="F17" s="62" t="s">
        <v>136</v>
      </c>
      <c r="G17" s="73">
        <v>1</v>
      </c>
      <c r="H17" s="62" t="s">
        <v>137</v>
      </c>
      <c r="I17" s="75">
        <f>IF($F$3&gt;0,(COUNTIF($B$2:$B$61,"&lt;45")-COUNTIF($B$2:$B$61,"&lt;40"))/$F$3,"")</f>
        <v>0</v>
      </c>
    </row>
    <row r="18" spans="1:9" ht="15.75" thickBot="1" x14ac:dyDescent="0.3">
      <c r="A18" s="64">
        <v>17</v>
      </c>
      <c r="B18" s="65">
        <f>Marks!K18</f>
        <v>60</v>
      </c>
      <c r="E18" s="67" t="s">
        <v>133</v>
      </c>
      <c r="F18" s="67" t="s">
        <v>138</v>
      </c>
      <c r="G18" s="76">
        <v>0</v>
      </c>
      <c r="H18" s="67" t="s">
        <v>139</v>
      </c>
      <c r="I18" s="77">
        <f>IF($F$3&gt;0,COUNTIF($B$2:$B$61,"&lt;40")/COUNTIF($B$2:$B$61,"&gt;0"),"")</f>
        <v>0.83333333333333337</v>
      </c>
    </row>
    <row r="19" spans="1:9" x14ac:dyDescent="0.25">
      <c r="A19" s="64">
        <v>18</v>
      </c>
      <c r="B19" s="65">
        <f>Marks!K19</f>
        <v>0</v>
      </c>
    </row>
    <row r="20" spans="1:9" x14ac:dyDescent="0.25">
      <c r="A20" s="64">
        <v>19</v>
      </c>
      <c r="B20" s="65">
        <f>Marks!K20</f>
        <v>0</v>
      </c>
    </row>
    <row r="21" spans="1:9" x14ac:dyDescent="0.25">
      <c r="A21" s="64">
        <v>20</v>
      </c>
      <c r="B21" s="65">
        <f>Marks!K21</f>
        <v>0</v>
      </c>
    </row>
    <row r="22" spans="1:9" x14ac:dyDescent="0.25">
      <c r="A22" s="64">
        <v>21</v>
      </c>
      <c r="B22" s="65">
        <f>Marks!K22</f>
        <v>0</v>
      </c>
    </row>
    <row r="23" spans="1:9" x14ac:dyDescent="0.25">
      <c r="A23" s="64">
        <v>22</v>
      </c>
      <c r="B23" s="65">
        <f>Marks!K23</f>
        <v>0</v>
      </c>
    </row>
    <row r="24" spans="1:9" x14ac:dyDescent="0.25">
      <c r="A24" s="64">
        <v>23</v>
      </c>
      <c r="B24" s="65">
        <f>Marks!K24</f>
        <v>0</v>
      </c>
    </row>
    <row r="25" spans="1:9" x14ac:dyDescent="0.25">
      <c r="A25" s="64">
        <v>24</v>
      </c>
      <c r="B25" s="65">
        <f>Marks!K25</f>
        <v>67</v>
      </c>
    </row>
    <row r="26" spans="1:9" x14ac:dyDescent="0.25">
      <c r="A26" s="64">
        <v>25</v>
      </c>
      <c r="B26" s="65">
        <f>Marks!K26</f>
        <v>61</v>
      </c>
    </row>
    <row r="27" spans="1:9" x14ac:dyDescent="0.25">
      <c r="A27" s="64">
        <v>26</v>
      </c>
      <c r="B27" s="65">
        <f>Marks!K27</f>
        <v>73</v>
      </c>
    </row>
    <row r="28" spans="1:9" x14ac:dyDescent="0.25">
      <c r="A28" s="64">
        <v>27</v>
      </c>
      <c r="B28" s="65">
        <f>Marks!K28</f>
        <v>54</v>
      </c>
    </row>
    <row r="29" spans="1:9" x14ac:dyDescent="0.25">
      <c r="A29" s="64">
        <v>28</v>
      </c>
      <c r="B29" s="65">
        <f>Marks!K29</f>
        <v>0</v>
      </c>
    </row>
    <row r="30" spans="1:9" x14ac:dyDescent="0.25">
      <c r="A30" s="64">
        <v>29</v>
      </c>
      <c r="B30" s="65">
        <f>Marks!K30</f>
        <v>69</v>
      </c>
    </row>
    <row r="31" spans="1:9" x14ac:dyDescent="0.25">
      <c r="A31" s="64">
        <v>30</v>
      </c>
      <c r="B31" s="65">
        <f>Marks!K31</f>
        <v>78</v>
      </c>
    </row>
    <row r="32" spans="1:9" x14ac:dyDescent="0.25">
      <c r="A32" s="64">
        <v>31</v>
      </c>
      <c r="B32" s="65">
        <f>Marks!K32</f>
        <v>77</v>
      </c>
    </row>
    <row r="33" spans="1:11" x14ac:dyDescent="0.25">
      <c r="A33" s="64">
        <v>32</v>
      </c>
      <c r="B33" s="65">
        <f>Marks!K33</f>
        <v>76</v>
      </c>
    </row>
    <row r="34" spans="1:11" x14ac:dyDescent="0.25">
      <c r="A34" s="64">
        <v>33</v>
      </c>
      <c r="B34" s="65">
        <f>Marks!K34</f>
        <v>63</v>
      </c>
      <c r="D34" s="135" t="s">
        <v>140</v>
      </c>
      <c r="E34" s="135"/>
      <c r="F34" s="135"/>
      <c r="G34" s="135"/>
      <c r="H34" s="135"/>
      <c r="I34" s="135"/>
      <c r="J34" s="135"/>
      <c r="K34" s="135"/>
    </row>
    <row r="35" spans="1:11" x14ac:dyDescent="0.25">
      <c r="A35" s="64">
        <v>34</v>
      </c>
      <c r="B35" s="65"/>
    </row>
    <row r="36" spans="1:11" x14ac:dyDescent="0.25">
      <c r="A36" s="64">
        <v>35</v>
      </c>
      <c r="B36" s="65"/>
    </row>
    <row r="37" spans="1:11" x14ac:dyDescent="0.25">
      <c r="A37" s="64">
        <v>36</v>
      </c>
      <c r="B37" s="65"/>
    </row>
    <row r="38" spans="1:11" x14ac:dyDescent="0.25">
      <c r="A38" s="64">
        <v>37</v>
      </c>
      <c r="B38" s="65"/>
    </row>
    <row r="39" spans="1:11" x14ac:dyDescent="0.25">
      <c r="A39" s="64">
        <v>38</v>
      </c>
      <c r="B39" s="65"/>
    </row>
    <row r="40" spans="1:11" x14ac:dyDescent="0.25">
      <c r="A40" s="64">
        <v>39</v>
      </c>
      <c r="B40" s="65"/>
    </row>
    <row r="41" spans="1:11" x14ac:dyDescent="0.25">
      <c r="A41" s="64">
        <v>40</v>
      </c>
      <c r="B41" s="65"/>
    </row>
    <row r="42" spans="1:11" x14ac:dyDescent="0.25">
      <c r="A42" s="64">
        <v>41</v>
      </c>
      <c r="B42" s="65"/>
    </row>
    <row r="43" spans="1:11" x14ac:dyDescent="0.25">
      <c r="A43" s="64">
        <v>42</v>
      </c>
      <c r="B43" s="65"/>
    </row>
    <row r="44" spans="1:11" x14ac:dyDescent="0.25">
      <c r="A44" s="64">
        <v>43</v>
      </c>
      <c r="B44" s="65"/>
    </row>
    <row r="45" spans="1:11" x14ac:dyDescent="0.25">
      <c r="A45" s="64">
        <v>44</v>
      </c>
      <c r="B45" s="65"/>
    </row>
    <row r="46" spans="1:11" x14ac:dyDescent="0.25">
      <c r="A46" s="64">
        <v>45</v>
      </c>
      <c r="B46" s="65"/>
    </row>
    <row r="47" spans="1:11" x14ac:dyDescent="0.25">
      <c r="A47" s="64">
        <v>46</v>
      </c>
      <c r="B47" s="65"/>
    </row>
    <row r="48" spans="1:11" x14ac:dyDescent="0.25">
      <c r="A48" s="64">
        <v>47</v>
      </c>
      <c r="B48" s="65"/>
    </row>
    <row r="49" spans="1:2" x14ac:dyDescent="0.25">
      <c r="A49" s="64">
        <v>48</v>
      </c>
      <c r="B49" s="65"/>
    </row>
    <row r="50" spans="1:2" x14ac:dyDescent="0.25">
      <c r="A50" s="64">
        <v>49</v>
      </c>
      <c r="B50" s="65"/>
    </row>
    <row r="51" spans="1:2" x14ac:dyDescent="0.25">
      <c r="A51" s="64">
        <v>50</v>
      </c>
      <c r="B51" s="65"/>
    </row>
    <row r="52" spans="1:2" x14ac:dyDescent="0.25">
      <c r="A52" s="64">
        <v>51</v>
      </c>
      <c r="B52" s="65"/>
    </row>
    <row r="53" spans="1:2" x14ac:dyDescent="0.25">
      <c r="A53" s="64">
        <v>52</v>
      </c>
      <c r="B53" s="65"/>
    </row>
    <row r="54" spans="1:2" x14ac:dyDescent="0.25">
      <c r="A54" s="64">
        <v>53</v>
      </c>
      <c r="B54" s="65"/>
    </row>
    <row r="55" spans="1:2" x14ac:dyDescent="0.25">
      <c r="A55" s="64">
        <v>54</v>
      </c>
      <c r="B55" s="65"/>
    </row>
    <row r="56" spans="1:2" x14ac:dyDescent="0.25">
      <c r="A56" s="64">
        <v>55</v>
      </c>
      <c r="B56" s="65"/>
    </row>
    <row r="57" spans="1:2" x14ac:dyDescent="0.25">
      <c r="A57" s="64">
        <v>56</v>
      </c>
      <c r="B57" s="65"/>
    </row>
    <row r="58" spans="1:2" x14ac:dyDescent="0.25">
      <c r="A58" s="64">
        <v>57</v>
      </c>
      <c r="B58" s="65"/>
    </row>
    <row r="59" spans="1:2" x14ac:dyDescent="0.25">
      <c r="A59" s="64">
        <v>58</v>
      </c>
      <c r="B59" s="65"/>
    </row>
    <row r="60" spans="1:2" x14ac:dyDescent="0.25">
      <c r="A60" s="64">
        <v>59</v>
      </c>
      <c r="B60" s="65"/>
    </row>
    <row r="61" spans="1:2" ht="15.75" thickBot="1" x14ac:dyDescent="0.3">
      <c r="A61" s="78">
        <v>60</v>
      </c>
      <c r="B61" s="79"/>
    </row>
  </sheetData>
  <dataConsolidate/>
  <mergeCells count="1">
    <mergeCell ref="D34:K34"/>
  </mergeCells>
  <conditionalFormatting sqref="F4">
    <cfRule type="expression" dxfId="0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/>
    <dataValidation type="decimal" allowBlank="1" showInputMessage="1" showErrorMessage="1" errorTitle="Error!" error="Please input numerical value between 0 to 100!" sqref="B2:B61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70" zoomScaleNormal="70" workbookViewId="0">
      <pane ySplit="1" topLeftCell="A2" activePane="bottomLeft" state="frozen"/>
      <selection activeCell="B1" sqref="B1"/>
      <selection pane="bottomLeft" activeCell="G55" sqref="G55"/>
    </sheetView>
  </sheetViews>
  <sheetFormatPr defaultRowHeight="12.75" outlineLevelCol="2" x14ac:dyDescent="0.2"/>
  <cols>
    <col min="1" max="1" width="40.7109375" style="87" bestFit="1" customWidth="1"/>
    <col min="2" max="2" width="26.140625" style="87" bestFit="1" customWidth="1"/>
    <col min="3" max="3" width="10" style="87" bestFit="1" customWidth="1"/>
    <col min="4" max="7" width="13.5703125" style="86" customWidth="1" outlineLevel="2"/>
    <col min="8" max="10" width="13.5703125" style="86" customWidth="1" outlineLevel="1"/>
    <col min="11" max="11" width="13.5703125" style="86" customWidth="1"/>
    <col min="12" max="12" width="9.140625" style="86"/>
    <col min="13" max="16384" width="9.140625" style="87"/>
  </cols>
  <sheetData>
    <row r="1" spans="1:12" ht="13.5" thickBot="1" x14ac:dyDescent="0.25">
      <c r="A1" s="81" t="s">
        <v>141</v>
      </c>
      <c r="B1" s="82" t="s">
        <v>142</v>
      </c>
      <c r="C1" s="83" t="s">
        <v>143</v>
      </c>
      <c r="D1" s="84" t="s">
        <v>144</v>
      </c>
      <c r="E1" s="84" t="s">
        <v>145</v>
      </c>
      <c r="F1" s="84" t="s">
        <v>146</v>
      </c>
      <c r="G1" s="84" t="s">
        <v>147</v>
      </c>
      <c r="H1" s="84" t="s">
        <v>148</v>
      </c>
      <c r="I1" s="84" t="s">
        <v>149</v>
      </c>
      <c r="J1" s="84" t="s">
        <v>150</v>
      </c>
      <c r="K1" s="85" t="s">
        <v>151</v>
      </c>
      <c r="L1" s="86" t="s">
        <v>152</v>
      </c>
    </row>
    <row r="2" spans="1:12" x14ac:dyDescent="0.2">
      <c r="A2" s="88" t="s">
        <v>37</v>
      </c>
      <c r="B2" s="89" t="s">
        <v>167</v>
      </c>
      <c r="C2" s="90" t="s">
        <v>38</v>
      </c>
      <c r="D2" s="91"/>
      <c r="E2" s="92"/>
      <c r="F2" s="92"/>
      <c r="G2" s="92"/>
      <c r="H2" s="92"/>
      <c r="I2" s="92"/>
      <c r="J2" s="92"/>
      <c r="K2" s="93">
        <f t="shared" ref="K2:K34" si="0">SUM(D2:J2)</f>
        <v>0</v>
      </c>
    </row>
    <row r="3" spans="1:12" x14ac:dyDescent="0.2">
      <c r="A3" s="94" t="s">
        <v>164</v>
      </c>
      <c r="B3" s="95" t="s">
        <v>165</v>
      </c>
      <c r="C3" s="96" t="s">
        <v>72</v>
      </c>
      <c r="D3" s="97">
        <f>3+5+2+11+2</f>
        <v>23</v>
      </c>
      <c r="E3" s="98">
        <f>4+5+4</f>
        <v>13</v>
      </c>
      <c r="F3" s="98">
        <v>3</v>
      </c>
      <c r="G3" s="98">
        <v>9</v>
      </c>
      <c r="H3" s="98">
        <v>8</v>
      </c>
      <c r="I3" s="98">
        <v>6</v>
      </c>
      <c r="J3" s="98">
        <v>5</v>
      </c>
      <c r="K3" s="99">
        <f t="shared" si="0"/>
        <v>67</v>
      </c>
    </row>
    <row r="4" spans="1:12" x14ac:dyDescent="0.2">
      <c r="A4" s="94" t="s">
        <v>87</v>
      </c>
      <c r="B4" s="95" t="s">
        <v>184</v>
      </c>
      <c r="C4" s="96" t="s">
        <v>88</v>
      </c>
      <c r="D4" s="97"/>
      <c r="E4" s="98"/>
      <c r="F4" s="98"/>
      <c r="G4" s="98"/>
      <c r="H4" s="98"/>
      <c r="I4" s="98"/>
      <c r="J4" s="98"/>
      <c r="K4" s="99">
        <f t="shared" si="0"/>
        <v>0</v>
      </c>
    </row>
    <row r="5" spans="1:12" x14ac:dyDescent="0.2">
      <c r="A5" s="112" t="s">
        <v>185</v>
      </c>
      <c r="B5" s="113"/>
      <c r="C5" s="114" t="s">
        <v>70</v>
      </c>
      <c r="D5" s="112">
        <f>3+5+5+9+2</f>
        <v>24</v>
      </c>
      <c r="E5" s="115">
        <f>5+3+4</f>
        <v>12</v>
      </c>
      <c r="F5" s="115">
        <v>3</v>
      </c>
      <c r="G5" s="115">
        <v>14</v>
      </c>
      <c r="H5" s="115">
        <v>8</v>
      </c>
      <c r="I5" s="115">
        <v>9</v>
      </c>
      <c r="J5" s="115">
        <v>8</v>
      </c>
      <c r="K5" s="116">
        <f t="shared" si="0"/>
        <v>78</v>
      </c>
      <c r="L5" s="80"/>
    </row>
    <row r="6" spans="1:12" ht="13.5" thickBot="1" x14ac:dyDescent="0.25">
      <c r="A6" s="100" t="s">
        <v>49</v>
      </c>
      <c r="B6" s="101" t="s">
        <v>170</v>
      </c>
      <c r="C6" s="102" t="s">
        <v>50</v>
      </c>
      <c r="D6" s="103"/>
      <c r="E6" s="104"/>
      <c r="F6" s="104"/>
      <c r="G6" s="104"/>
      <c r="H6" s="104"/>
      <c r="I6" s="104"/>
      <c r="J6" s="104"/>
      <c r="K6" s="99">
        <f t="shared" si="0"/>
        <v>0</v>
      </c>
    </row>
    <row r="7" spans="1:12" x14ac:dyDescent="0.2">
      <c r="A7" s="88" t="s">
        <v>61</v>
      </c>
      <c r="B7" s="89" t="s">
        <v>153</v>
      </c>
      <c r="C7" s="90" t="s">
        <v>62</v>
      </c>
      <c r="D7" s="91">
        <f>3+6+5+11+2</f>
        <v>27</v>
      </c>
      <c r="E7" s="92">
        <f>5+3+4</f>
        <v>12</v>
      </c>
      <c r="F7" s="92">
        <v>1</v>
      </c>
      <c r="G7" s="92">
        <v>9</v>
      </c>
      <c r="H7" s="92">
        <v>6</v>
      </c>
      <c r="I7" s="92">
        <v>8</v>
      </c>
      <c r="J7" s="92">
        <v>7</v>
      </c>
      <c r="K7" s="93">
        <f t="shared" si="0"/>
        <v>70</v>
      </c>
    </row>
    <row r="8" spans="1:12" x14ac:dyDescent="0.2">
      <c r="A8" s="94" t="s">
        <v>91</v>
      </c>
      <c r="B8" s="95" t="s">
        <v>159</v>
      </c>
      <c r="C8" s="96" t="s">
        <v>92</v>
      </c>
      <c r="D8" s="97">
        <f>4+6+5+12+2</f>
        <v>29</v>
      </c>
      <c r="E8" s="98">
        <f>3+4+4</f>
        <v>11</v>
      </c>
      <c r="F8" s="98">
        <v>4</v>
      </c>
      <c r="G8" s="98">
        <v>13</v>
      </c>
      <c r="H8" s="98">
        <v>6</v>
      </c>
      <c r="I8" s="98">
        <v>7</v>
      </c>
      <c r="J8" s="98">
        <v>0</v>
      </c>
      <c r="K8" s="99">
        <f t="shared" si="0"/>
        <v>70</v>
      </c>
    </row>
    <row r="9" spans="1:12" x14ac:dyDescent="0.2">
      <c r="A9" s="94" t="s">
        <v>89</v>
      </c>
      <c r="B9" s="95" t="s">
        <v>179</v>
      </c>
      <c r="C9" s="96" t="s">
        <v>90</v>
      </c>
      <c r="D9" s="97"/>
      <c r="E9" s="98"/>
      <c r="F9" s="98"/>
      <c r="G9" s="98"/>
      <c r="H9" s="98"/>
      <c r="I9" s="98"/>
      <c r="J9" s="98"/>
      <c r="K9" s="99">
        <f t="shared" si="0"/>
        <v>0</v>
      </c>
    </row>
    <row r="10" spans="1:12" ht="13.5" thickBot="1" x14ac:dyDescent="0.25">
      <c r="A10" s="100" t="s">
        <v>63</v>
      </c>
      <c r="B10" s="101" t="s">
        <v>154</v>
      </c>
      <c r="C10" s="102" t="s">
        <v>64</v>
      </c>
      <c r="D10" s="103"/>
      <c r="E10" s="104"/>
      <c r="F10" s="104"/>
      <c r="G10" s="104"/>
      <c r="H10" s="104"/>
      <c r="I10" s="104"/>
      <c r="J10" s="104"/>
      <c r="K10" s="105">
        <f t="shared" si="0"/>
        <v>0</v>
      </c>
    </row>
    <row r="11" spans="1:12" x14ac:dyDescent="0.2">
      <c r="A11" s="106" t="s">
        <v>59</v>
      </c>
      <c r="B11" s="107" t="s">
        <v>187</v>
      </c>
      <c r="C11" s="108" t="s">
        <v>60</v>
      </c>
      <c r="D11" s="109">
        <f>3+5+5+13+2</f>
        <v>28</v>
      </c>
      <c r="E11" s="110">
        <f>5+4+5</f>
        <v>14</v>
      </c>
      <c r="F11" s="110">
        <v>4</v>
      </c>
      <c r="G11" s="110">
        <v>14</v>
      </c>
      <c r="H11" s="110">
        <v>7</v>
      </c>
      <c r="I11" s="110">
        <v>10</v>
      </c>
      <c r="J11" s="110">
        <v>7</v>
      </c>
      <c r="K11" s="111">
        <f t="shared" si="0"/>
        <v>84</v>
      </c>
    </row>
    <row r="12" spans="1:12" s="80" customFormat="1" ht="13.5" thickBot="1" x14ac:dyDescent="0.25">
      <c r="A12" s="100" t="s">
        <v>155</v>
      </c>
      <c r="B12" s="101" t="s">
        <v>156</v>
      </c>
      <c r="C12" s="102" t="s">
        <v>84</v>
      </c>
      <c r="D12" s="103">
        <f>4+6+6+11+2</f>
        <v>29</v>
      </c>
      <c r="E12" s="104">
        <f>5+4+5</f>
        <v>14</v>
      </c>
      <c r="F12" s="104">
        <v>2</v>
      </c>
      <c r="G12" s="104">
        <v>9</v>
      </c>
      <c r="H12" s="104">
        <v>6</v>
      </c>
      <c r="I12" s="104">
        <v>8</v>
      </c>
      <c r="J12" s="104">
        <v>7</v>
      </c>
      <c r="K12" s="105">
        <f t="shared" si="0"/>
        <v>75</v>
      </c>
      <c r="L12" s="86"/>
    </row>
    <row r="13" spans="1:12" x14ac:dyDescent="0.2">
      <c r="A13" s="88" t="s">
        <v>29</v>
      </c>
      <c r="B13" s="89" t="s">
        <v>160</v>
      </c>
      <c r="C13" s="90" t="s">
        <v>30</v>
      </c>
      <c r="D13" s="91"/>
      <c r="E13" s="92"/>
      <c r="F13" s="92"/>
      <c r="G13" s="92"/>
      <c r="H13" s="92"/>
      <c r="I13" s="92"/>
      <c r="J13" s="92"/>
      <c r="K13" s="93">
        <f t="shared" si="0"/>
        <v>0</v>
      </c>
    </row>
    <row r="14" spans="1:12" x14ac:dyDescent="0.2">
      <c r="A14" s="94" t="s">
        <v>99</v>
      </c>
      <c r="B14" s="95" t="s">
        <v>188</v>
      </c>
      <c r="C14" s="96" t="s">
        <v>100</v>
      </c>
      <c r="D14" s="97"/>
      <c r="E14" s="98"/>
      <c r="F14" s="98"/>
      <c r="G14" s="98"/>
      <c r="H14" s="98"/>
      <c r="I14" s="98"/>
      <c r="J14" s="98"/>
      <c r="K14" s="99">
        <f t="shared" si="0"/>
        <v>0</v>
      </c>
    </row>
    <row r="15" spans="1:12" ht="13.5" thickBot="1" x14ac:dyDescent="0.25">
      <c r="A15" s="100" t="s">
        <v>39</v>
      </c>
      <c r="B15" s="101" t="s">
        <v>189</v>
      </c>
      <c r="C15" s="102" t="s">
        <v>40</v>
      </c>
      <c r="D15" s="103"/>
      <c r="E15" s="104"/>
      <c r="F15" s="104"/>
      <c r="G15" s="104"/>
      <c r="H15" s="104"/>
      <c r="I15" s="104"/>
      <c r="J15" s="104"/>
      <c r="K15" s="105">
        <f t="shared" si="0"/>
        <v>0</v>
      </c>
    </row>
    <row r="16" spans="1:12" x14ac:dyDescent="0.2">
      <c r="A16" s="88" t="s">
        <v>93</v>
      </c>
      <c r="B16" s="89" t="s">
        <v>168</v>
      </c>
      <c r="C16" s="90" t="s">
        <v>94</v>
      </c>
      <c r="D16" s="91">
        <f>2+0+3+13+2</f>
        <v>20</v>
      </c>
      <c r="E16" s="92">
        <f>3+3+3</f>
        <v>9</v>
      </c>
      <c r="F16" s="92">
        <v>4</v>
      </c>
      <c r="G16" s="92">
        <v>10</v>
      </c>
      <c r="H16" s="92">
        <v>4</v>
      </c>
      <c r="I16" s="92">
        <v>7</v>
      </c>
      <c r="J16" s="92">
        <v>7</v>
      </c>
      <c r="K16" s="93">
        <f t="shared" si="0"/>
        <v>61</v>
      </c>
    </row>
    <row r="17" spans="1:12" x14ac:dyDescent="0.2">
      <c r="A17" s="94" t="s">
        <v>53</v>
      </c>
      <c r="B17" s="95" t="s">
        <v>171</v>
      </c>
      <c r="C17" s="96" t="s">
        <v>54</v>
      </c>
      <c r="D17" s="97">
        <f>3+5+6+11+1</f>
        <v>26</v>
      </c>
      <c r="E17" s="98">
        <f>4+4+3</f>
        <v>11</v>
      </c>
      <c r="F17" s="98">
        <v>2</v>
      </c>
      <c r="G17" s="98">
        <v>10</v>
      </c>
      <c r="H17" s="98">
        <v>8</v>
      </c>
      <c r="I17" s="98">
        <v>6</v>
      </c>
      <c r="J17" s="98">
        <v>1</v>
      </c>
      <c r="K17" s="99">
        <f t="shared" si="0"/>
        <v>64</v>
      </c>
    </row>
    <row r="18" spans="1:12" x14ac:dyDescent="0.2">
      <c r="A18" s="94" t="s">
        <v>161</v>
      </c>
      <c r="B18" s="95" t="s">
        <v>162</v>
      </c>
      <c r="C18" s="96" t="s">
        <v>32</v>
      </c>
      <c r="D18" s="97">
        <f>2+9+6+5+2</f>
        <v>24</v>
      </c>
      <c r="E18" s="98">
        <f>4+3+4</f>
        <v>11</v>
      </c>
      <c r="F18" s="98">
        <v>4</v>
      </c>
      <c r="G18" s="98">
        <v>4</v>
      </c>
      <c r="H18" s="98">
        <v>5</v>
      </c>
      <c r="I18" s="98">
        <v>6</v>
      </c>
      <c r="J18" s="98">
        <v>6</v>
      </c>
      <c r="K18" s="99">
        <f t="shared" si="0"/>
        <v>60</v>
      </c>
    </row>
    <row r="19" spans="1:12" ht="13.5" thickBot="1" x14ac:dyDescent="0.25">
      <c r="A19" s="100" t="s">
        <v>57</v>
      </c>
      <c r="B19" s="101" t="s">
        <v>174</v>
      </c>
      <c r="C19" s="102" t="s">
        <v>58</v>
      </c>
      <c r="D19" s="103"/>
      <c r="E19" s="104"/>
      <c r="F19" s="104"/>
      <c r="G19" s="104"/>
      <c r="H19" s="104"/>
      <c r="I19" s="104"/>
      <c r="J19" s="104"/>
      <c r="K19" s="105">
        <f t="shared" si="0"/>
        <v>0</v>
      </c>
    </row>
    <row r="20" spans="1:12" x14ac:dyDescent="0.2">
      <c r="A20" s="88" t="s">
        <v>45</v>
      </c>
      <c r="B20" s="89" t="s">
        <v>175</v>
      </c>
      <c r="C20" s="90" t="s">
        <v>46</v>
      </c>
      <c r="D20" s="91"/>
      <c r="E20" s="92"/>
      <c r="F20" s="92"/>
      <c r="G20" s="92"/>
      <c r="H20" s="92"/>
      <c r="I20" s="92"/>
      <c r="J20" s="92"/>
      <c r="K20" s="93">
        <f t="shared" si="0"/>
        <v>0</v>
      </c>
    </row>
    <row r="21" spans="1:12" x14ac:dyDescent="0.2">
      <c r="A21" s="94" t="s">
        <v>95</v>
      </c>
      <c r="B21" s="95" t="s">
        <v>186</v>
      </c>
      <c r="C21" s="96" t="s">
        <v>96</v>
      </c>
      <c r="D21" s="97"/>
      <c r="E21" s="98"/>
      <c r="F21" s="98"/>
      <c r="G21" s="98"/>
      <c r="H21" s="98"/>
      <c r="I21" s="98"/>
      <c r="J21" s="98"/>
      <c r="K21" s="99">
        <f t="shared" si="0"/>
        <v>0</v>
      </c>
    </row>
    <row r="22" spans="1:12" x14ac:dyDescent="0.2">
      <c r="A22" s="94" t="s">
        <v>27</v>
      </c>
      <c r="B22" s="95" t="s">
        <v>169</v>
      </c>
      <c r="C22" s="96" t="s">
        <v>28</v>
      </c>
      <c r="D22" s="97"/>
      <c r="E22" s="98"/>
      <c r="F22" s="98"/>
      <c r="G22" s="98"/>
      <c r="H22" s="98"/>
      <c r="I22" s="98"/>
      <c r="J22" s="98"/>
      <c r="K22" s="99">
        <f t="shared" si="0"/>
        <v>0</v>
      </c>
    </row>
    <row r="23" spans="1:12" x14ac:dyDescent="0.2">
      <c r="A23" s="94" t="s">
        <v>65</v>
      </c>
      <c r="B23" s="95" t="s">
        <v>172</v>
      </c>
      <c r="C23" s="96" t="s">
        <v>66</v>
      </c>
      <c r="D23" s="97"/>
      <c r="E23" s="98"/>
      <c r="F23" s="98"/>
      <c r="G23" s="98"/>
      <c r="H23" s="98"/>
      <c r="I23" s="98"/>
      <c r="J23" s="98"/>
      <c r="K23" s="99">
        <f t="shared" si="0"/>
        <v>0</v>
      </c>
    </row>
    <row r="24" spans="1:12" ht="13.5" thickBot="1" x14ac:dyDescent="0.25">
      <c r="A24" s="100" t="s">
        <v>85</v>
      </c>
      <c r="B24" s="101" t="s">
        <v>176</v>
      </c>
      <c r="C24" s="102" t="s">
        <v>86</v>
      </c>
      <c r="D24" s="103"/>
      <c r="E24" s="104"/>
      <c r="F24" s="104"/>
      <c r="G24" s="104"/>
      <c r="H24" s="104"/>
      <c r="I24" s="104"/>
      <c r="J24" s="104"/>
      <c r="K24" s="105">
        <f t="shared" si="0"/>
        <v>0</v>
      </c>
    </row>
    <row r="25" spans="1:12" x14ac:dyDescent="0.2">
      <c r="A25" s="88" t="s">
        <v>79</v>
      </c>
      <c r="B25" s="89" t="s">
        <v>177</v>
      </c>
      <c r="C25" s="90" t="s">
        <v>80</v>
      </c>
      <c r="D25" s="91">
        <f>3+5+5+13+2</f>
        <v>28</v>
      </c>
      <c r="E25" s="92">
        <f>5+4+5</f>
        <v>14</v>
      </c>
      <c r="F25" s="92">
        <v>2</v>
      </c>
      <c r="G25" s="92">
        <v>10</v>
      </c>
      <c r="H25" s="92">
        <v>4</v>
      </c>
      <c r="I25" s="92">
        <v>3</v>
      </c>
      <c r="J25" s="92">
        <v>6</v>
      </c>
      <c r="K25" s="93">
        <f t="shared" si="0"/>
        <v>67</v>
      </c>
    </row>
    <row r="26" spans="1:12" x14ac:dyDescent="0.2">
      <c r="A26" s="94" t="s">
        <v>47</v>
      </c>
      <c r="B26" s="95" t="s">
        <v>157</v>
      </c>
      <c r="C26" s="96" t="s">
        <v>48</v>
      </c>
      <c r="D26" s="97">
        <f>4+2+7+2</f>
        <v>15</v>
      </c>
      <c r="E26" s="98">
        <f>5+3+2</f>
        <v>10</v>
      </c>
      <c r="F26" s="98">
        <v>3</v>
      </c>
      <c r="G26" s="98">
        <v>9</v>
      </c>
      <c r="H26" s="98">
        <v>12</v>
      </c>
      <c r="I26" s="98">
        <v>7</v>
      </c>
      <c r="J26" s="98">
        <v>5</v>
      </c>
      <c r="K26" s="99">
        <f t="shared" si="0"/>
        <v>61</v>
      </c>
    </row>
    <row r="27" spans="1:12" x14ac:dyDescent="0.2">
      <c r="A27" s="94" t="s">
        <v>77</v>
      </c>
      <c r="B27" s="95" t="s">
        <v>166</v>
      </c>
      <c r="C27" s="96" t="s">
        <v>78</v>
      </c>
      <c r="D27" s="97">
        <f>4+4+6+11+2</f>
        <v>27</v>
      </c>
      <c r="E27" s="98">
        <f>5+4+3</f>
        <v>12</v>
      </c>
      <c r="F27" s="98">
        <v>3</v>
      </c>
      <c r="G27" s="98">
        <v>10</v>
      </c>
      <c r="H27" s="98">
        <v>7</v>
      </c>
      <c r="I27" s="98">
        <v>6</v>
      </c>
      <c r="J27" s="98">
        <v>8</v>
      </c>
      <c r="K27" s="99">
        <f t="shared" si="0"/>
        <v>73</v>
      </c>
    </row>
    <row r="28" spans="1:12" ht="13.5" thickBot="1" x14ac:dyDescent="0.25">
      <c r="A28" s="100" t="s">
        <v>75</v>
      </c>
      <c r="B28" s="101" t="s">
        <v>173</v>
      </c>
      <c r="C28" s="102" t="s">
        <v>76</v>
      </c>
      <c r="D28" s="103">
        <f>3+6+3+6+2</f>
        <v>20</v>
      </c>
      <c r="E28" s="104">
        <f>4+4+4</f>
        <v>12</v>
      </c>
      <c r="F28" s="104">
        <v>2</v>
      </c>
      <c r="G28" s="104">
        <v>9</v>
      </c>
      <c r="H28" s="104">
        <v>5</v>
      </c>
      <c r="I28" s="104">
        <v>3</v>
      </c>
      <c r="J28" s="104">
        <v>3</v>
      </c>
      <c r="K28" s="105">
        <f t="shared" si="0"/>
        <v>54</v>
      </c>
    </row>
    <row r="29" spans="1:12" x14ac:dyDescent="0.2">
      <c r="A29" s="88" t="s">
        <v>97</v>
      </c>
      <c r="B29" s="89" t="s">
        <v>163</v>
      </c>
      <c r="C29" s="90" t="s">
        <v>98</v>
      </c>
      <c r="D29" s="91"/>
      <c r="E29" s="92"/>
      <c r="F29" s="92"/>
      <c r="G29" s="92"/>
      <c r="H29" s="92"/>
      <c r="I29" s="92"/>
      <c r="J29" s="92"/>
      <c r="K29" s="93">
        <f t="shared" si="0"/>
        <v>0</v>
      </c>
      <c r="L29" s="86">
        <f>1+15+4+15+10+25+15+15</f>
        <v>100</v>
      </c>
    </row>
    <row r="30" spans="1:12" x14ac:dyDescent="0.2">
      <c r="A30" s="94" t="s">
        <v>51</v>
      </c>
      <c r="B30" s="95" t="s">
        <v>158</v>
      </c>
      <c r="C30" s="96" t="s">
        <v>52</v>
      </c>
      <c r="D30" s="97">
        <f>3+6+6+11+2</f>
        <v>28</v>
      </c>
      <c r="E30" s="98">
        <f>4+3+4</f>
        <v>11</v>
      </c>
      <c r="F30" s="98">
        <v>3</v>
      </c>
      <c r="G30" s="98">
        <v>10</v>
      </c>
      <c r="H30" s="98">
        <v>7</v>
      </c>
      <c r="I30" s="98">
        <v>5</v>
      </c>
      <c r="J30" s="98">
        <v>5</v>
      </c>
      <c r="K30" s="99">
        <f t="shared" si="0"/>
        <v>69</v>
      </c>
    </row>
    <row r="31" spans="1:12" ht="13.5" thickBot="1" x14ac:dyDescent="0.25">
      <c r="A31" s="100" t="s">
        <v>67</v>
      </c>
      <c r="B31" s="101" t="s">
        <v>178</v>
      </c>
      <c r="C31" s="102" t="s">
        <v>68</v>
      </c>
      <c r="D31" s="103">
        <f>3+6+5+11+2</f>
        <v>27</v>
      </c>
      <c r="E31" s="104">
        <f>5+4+3</f>
        <v>12</v>
      </c>
      <c r="F31" s="104">
        <v>4</v>
      </c>
      <c r="G31" s="104">
        <v>13</v>
      </c>
      <c r="H31" s="104">
        <v>6</v>
      </c>
      <c r="I31" s="104">
        <v>9</v>
      </c>
      <c r="J31" s="104">
        <v>7</v>
      </c>
      <c r="K31" s="105">
        <f t="shared" si="0"/>
        <v>78</v>
      </c>
    </row>
    <row r="32" spans="1:12" x14ac:dyDescent="0.2">
      <c r="A32" s="106" t="s">
        <v>35</v>
      </c>
      <c r="B32" s="107" t="s">
        <v>180</v>
      </c>
      <c r="C32" s="108" t="s">
        <v>36</v>
      </c>
      <c r="D32" s="109">
        <f>3+2+6+13+2</f>
        <v>26</v>
      </c>
      <c r="E32" s="110">
        <f>5+4+5</f>
        <v>14</v>
      </c>
      <c r="F32" s="110">
        <v>4</v>
      </c>
      <c r="G32" s="110">
        <v>9</v>
      </c>
      <c r="H32" s="110">
        <v>7</v>
      </c>
      <c r="I32" s="110">
        <v>8</v>
      </c>
      <c r="J32" s="110">
        <v>9</v>
      </c>
      <c r="K32" s="111">
        <f t="shared" si="0"/>
        <v>77</v>
      </c>
    </row>
    <row r="33" spans="1:11" x14ac:dyDescent="0.2">
      <c r="A33" s="94" t="s">
        <v>43</v>
      </c>
      <c r="B33" s="95" t="s">
        <v>181</v>
      </c>
      <c r="C33" s="96" t="s">
        <v>44</v>
      </c>
      <c r="D33" s="97">
        <f>3+6+5+8+2</f>
        <v>24</v>
      </c>
      <c r="E33" s="98">
        <f>4+4+3</f>
        <v>11</v>
      </c>
      <c r="F33" s="98">
        <v>4</v>
      </c>
      <c r="G33" s="98">
        <v>14</v>
      </c>
      <c r="H33" s="98">
        <v>7</v>
      </c>
      <c r="I33" s="98">
        <v>7</v>
      </c>
      <c r="J33" s="98">
        <v>9</v>
      </c>
      <c r="K33" s="99">
        <f t="shared" si="0"/>
        <v>76</v>
      </c>
    </row>
    <row r="34" spans="1:11" ht="13.5" thickBot="1" x14ac:dyDescent="0.25">
      <c r="A34" s="117" t="s">
        <v>182</v>
      </c>
      <c r="B34" s="118" t="s">
        <v>183</v>
      </c>
      <c r="C34" s="119" t="s">
        <v>42</v>
      </c>
      <c r="D34" s="120">
        <f>3+5+5+8+2</f>
        <v>23</v>
      </c>
      <c r="E34" s="121">
        <f>3+2+4</f>
        <v>9</v>
      </c>
      <c r="F34" s="121">
        <v>4</v>
      </c>
      <c r="G34" s="121">
        <v>10</v>
      </c>
      <c r="H34" s="121">
        <v>5</v>
      </c>
      <c r="I34" s="121">
        <v>6</v>
      </c>
      <c r="J34" s="121">
        <v>6</v>
      </c>
      <c r="K34" s="122">
        <f t="shared" si="0"/>
        <v>63</v>
      </c>
    </row>
  </sheetData>
  <autoFilter ref="A1:L33"/>
  <sortState ref="A2:L34">
    <sortCondition ref="A2:A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3" sqref="G3"/>
    </sheetView>
  </sheetViews>
  <sheetFormatPr defaultColWidth="8.85546875" defaultRowHeight="12.75" x14ac:dyDescent="0.2"/>
  <cols>
    <col min="1" max="1" width="7.7109375" style="124" bestFit="1" customWidth="1"/>
    <col min="2" max="2" width="18.5703125" style="124" bestFit="1" customWidth="1"/>
    <col min="3" max="3" width="12.42578125" style="124" bestFit="1" customWidth="1"/>
    <col min="4" max="4" width="15.5703125" style="124" bestFit="1" customWidth="1"/>
    <col min="5" max="5" width="5.5703125" style="124" bestFit="1" customWidth="1"/>
    <col min="6" max="16384" width="8.85546875" style="124"/>
  </cols>
  <sheetData>
    <row r="1" spans="1:6" x14ac:dyDescent="0.2">
      <c r="A1" s="123" t="s">
        <v>0</v>
      </c>
      <c r="B1" s="123" t="s">
        <v>190</v>
      </c>
      <c r="C1" s="123" t="s">
        <v>191</v>
      </c>
      <c r="D1" s="123" t="s">
        <v>192</v>
      </c>
      <c r="E1" s="123" t="s">
        <v>105</v>
      </c>
      <c r="F1" s="123" t="s">
        <v>205</v>
      </c>
    </row>
    <row r="2" spans="1:6" ht="63.75" x14ac:dyDescent="0.2">
      <c r="A2" s="124">
        <v>6</v>
      </c>
      <c r="B2" s="125" t="s">
        <v>198</v>
      </c>
      <c r="C2" s="124">
        <v>5</v>
      </c>
      <c r="D2" s="124">
        <v>1</v>
      </c>
    </row>
    <row r="3" spans="1:6" ht="63.75" x14ac:dyDescent="0.2">
      <c r="A3" s="124">
        <v>4</v>
      </c>
      <c r="B3" s="125" t="s">
        <v>196</v>
      </c>
      <c r="C3" s="124">
        <v>5</v>
      </c>
      <c r="D3" s="123" t="s">
        <v>202</v>
      </c>
    </row>
    <row r="4" spans="1:6" ht="51" x14ac:dyDescent="0.2">
      <c r="A4" s="124">
        <v>3</v>
      </c>
      <c r="B4" s="125" t="s">
        <v>195</v>
      </c>
      <c r="C4" s="124">
        <v>2</v>
      </c>
      <c r="D4" s="123" t="s">
        <v>201</v>
      </c>
    </row>
    <row r="5" spans="1:6" ht="63.75" x14ac:dyDescent="0.2">
      <c r="A5" s="124">
        <v>2</v>
      </c>
      <c r="B5" s="125" t="s">
        <v>194</v>
      </c>
      <c r="C5" s="124">
        <v>2</v>
      </c>
      <c r="D5" s="123" t="s">
        <v>200</v>
      </c>
    </row>
    <row r="6" spans="1:6" ht="76.5" x14ac:dyDescent="0.2">
      <c r="A6" s="124">
        <v>7</v>
      </c>
      <c r="B6" s="125" t="s">
        <v>199</v>
      </c>
      <c r="C6" s="124">
        <v>4</v>
      </c>
      <c r="D6" s="123" t="s">
        <v>204</v>
      </c>
    </row>
    <row r="7" spans="1:6" ht="51" x14ac:dyDescent="0.2">
      <c r="A7" s="124">
        <v>5</v>
      </c>
      <c r="B7" s="125" t="s">
        <v>197</v>
      </c>
      <c r="C7" s="124">
        <v>3</v>
      </c>
      <c r="D7" s="123" t="s">
        <v>203</v>
      </c>
    </row>
    <row r="8" spans="1:6" ht="63.75" x14ac:dyDescent="0.2">
      <c r="A8" s="124">
        <v>1</v>
      </c>
      <c r="B8" s="125" t="s">
        <v>193</v>
      </c>
    </row>
  </sheetData>
  <sortState ref="A2:F8">
    <sortCondition ref="D2:D8"/>
  </sortState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4" sqref="A24"/>
    </sheetView>
  </sheetViews>
  <sheetFormatPr defaultColWidth="8.85546875"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Input Mark</vt:lpstr>
      <vt:lpstr>Marks</vt:lpstr>
      <vt:lpstr>Bloom</vt:lpstr>
      <vt:lpstr>Analytics per Qn</vt:lpstr>
      <vt:lpstr>Sheet1!Print_Titles</vt:lpstr>
    </vt:vector>
  </TitlesOfParts>
  <Company>SIM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</dc:creator>
  <cp:lastModifiedBy>Munish Kumar</cp:lastModifiedBy>
  <cp:lastPrinted>2015-08-31T07:19:41Z</cp:lastPrinted>
  <dcterms:created xsi:type="dcterms:W3CDTF">2009-03-07T07:52:50Z</dcterms:created>
  <dcterms:modified xsi:type="dcterms:W3CDTF">2021-09-17T00:10:50Z</dcterms:modified>
</cp:coreProperties>
</file>