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ine/Desktop/J9_School/Z_Previous Semesters/Y4 Sem 1/ANL488/Research Publish /"/>
    </mc:Choice>
  </mc:AlternateContent>
  <xr:revisionPtr revIDLastSave="0" documentId="13_ncr:1_{0E8F16FA-6B75-144D-95F6-FE7DA28199C7}" xr6:coauthVersionLast="47" xr6:coauthVersionMax="47" xr10:uidLastSave="{00000000-0000-0000-0000-000000000000}"/>
  <bookViews>
    <workbookView xWindow="30640" yWindow="1120" windowWidth="30800" windowHeight="17500" activeTab="4" xr2:uid="{9D53C0A4-6563-C147-903F-783DAE53B77D}"/>
  </bookViews>
  <sheets>
    <sheet name="Topic  Summary" sheetId="7" r:id="rId1"/>
    <sheet name="Gensi" sheetId="2" r:id="rId2"/>
    <sheet name="Mallet" sheetId="3" r:id="rId3"/>
    <sheet name="NMF" sheetId="6" r:id="rId4"/>
    <sheet name="Coherence Score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  <c r="H4" i="7"/>
  <c r="C4" i="7" s="1"/>
  <c r="C7" i="7"/>
  <c r="C6" i="7"/>
  <c r="C5" i="7"/>
  <c r="C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3" i="7"/>
  <c r="B6" i="7"/>
  <c r="B5" i="7"/>
  <c r="B4" i="7"/>
  <c r="B7" i="7"/>
  <c r="B3" i="7"/>
  <c r="H17" i="7"/>
  <c r="H16" i="7"/>
  <c r="H14" i="7"/>
  <c r="H15" i="7"/>
  <c r="H13" i="7"/>
  <c r="H10" i="7"/>
  <c r="H8" i="7"/>
  <c r="H11" i="7"/>
  <c r="H9" i="7"/>
  <c r="H12" i="7"/>
  <c r="H3" i="7"/>
  <c r="H5" i="7"/>
  <c r="H6" i="7"/>
  <c r="H7" i="7"/>
  <c r="K57" i="2"/>
  <c r="J57" i="2"/>
  <c r="I57" i="2"/>
  <c r="E28" i="2"/>
  <c r="E33" i="6"/>
  <c r="A62" i="6"/>
  <c r="A63" i="6"/>
  <c r="A64" i="6"/>
  <c r="A65" i="6"/>
  <c r="A66" i="6"/>
  <c r="A67" i="6"/>
  <c r="A68" i="6"/>
  <c r="A69" i="6"/>
  <c r="A70" i="6"/>
  <c r="A61" i="6"/>
  <c r="A48" i="6"/>
  <c r="A49" i="6"/>
  <c r="A50" i="6"/>
  <c r="A51" i="6"/>
  <c r="A52" i="6"/>
  <c r="A53" i="6"/>
  <c r="A54" i="6"/>
  <c r="A55" i="6"/>
  <c r="A56" i="6"/>
  <c r="A47" i="6"/>
  <c r="A34" i="6"/>
  <c r="A35" i="6"/>
  <c r="A36" i="6"/>
  <c r="A37" i="6"/>
  <c r="A38" i="6"/>
  <c r="A39" i="6"/>
  <c r="A40" i="6"/>
  <c r="A41" i="6"/>
  <c r="A42" i="6"/>
  <c r="A33" i="6"/>
  <c r="A18" i="6"/>
  <c r="E7" i="6"/>
  <c r="E5" i="6"/>
  <c r="E9" i="6"/>
  <c r="E10" i="6"/>
  <c r="E11" i="6"/>
  <c r="E12" i="6"/>
  <c r="E8" i="6"/>
  <c r="E4" i="6"/>
  <c r="A19" i="6"/>
  <c r="A20" i="6"/>
  <c r="A21" i="6"/>
  <c r="A22" i="6"/>
  <c r="A23" i="6"/>
  <c r="A24" i="6"/>
  <c r="A25" i="6"/>
  <c r="A26" i="6"/>
  <c r="A27" i="6"/>
  <c r="A3" i="6"/>
  <c r="A4" i="6"/>
  <c r="A5" i="6"/>
  <c r="A6" i="6"/>
  <c r="A7" i="6"/>
  <c r="A8" i="6"/>
  <c r="A9" i="6"/>
  <c r="A10" i="6"/>
  <c r="A11" i="6"/>
  <c r="A12" i="6"/>
  <c r="F62" i="3"/>
  <c r="F63" i="3"/>
  <c r="F64" i="3"/>
  <c r="F65" i="3"/>
  <c r="F66" i="3"/>
  <c r="F67" i="3"/>
  <c r="F68" i="3"/>
  <c r="F69" i="3"/>
  <c r="F70" i="3"/>
  <c r="F61" i="3"/>
  <c r="F48" i="3"/>
  <c r="F49" i="3"/>
  <c r="F50" i="3"/>
  <c r="F51" i="3"/>
  <c r="F52" i="3"/>
  <c r="F53" i="3"/>
  <c r="F54" i="3"/>
  <c r="F55" i="3"/>
  <c r="F56" i="3"/>
  <c r="F47" i="3"/>
  <c r="F34" i="3"/>
  <c r="F35" i="3"/>
  <c r="F36" i="3"/>
  <c r="F37" i="3"/>
  <c r="F38" i="3"/>
  <c r="F39" i="3"/>
  <c r="F40" i="3"/>
  <c r="F41" i="3"/>
  <c r="F42" i="3"/>
  <c r="F33" i="3"/>
  <c r="F19" i="3"/>
  <c r="F20" i="3"/>
  <c r="F21" i="3"/>
  <c r="F22" i="3"/>
  <c r="F23" i="3"/>
  <c r="F24" i="3"/>
  <c r="F25" i="3"/>
  <c r="F26" i="3"/>
  <c r="F27" i="3"/>
  <c r="F18" i="3"/>
  <c r="F3" i="3"/>
  <c r="F4" i="3"/>
  <c r="F5" i="3"/>
  <c r="F6" i="3"/>
  <c r="F7" i="3"/>
  <c r="F8" i="3"/>
  <c r="F9" i="3"/>
  <c r="F10" i="3"/>
  <c r="F11" i="3"/>
  <c r="F12" i="3"/>
  <c r="A4" i="3"/>
  <c r="A5" i="3"/>
  <c r="A6" i="3"/>
  <c r="A7" i="3"/>
  <c r="A8" i="3"/>
  <c r="A9" i="3"/>
  <c r="A10" i="3"/>
  <c r="A11" i="3"/>
  <c r="A12" i="3"/>
  <c r="A3" i="3"/>
  <c r="H4" i="3"/>
  <c r="D4" i="3" s="1"/>
  <c r="H5" i="3"/>
  <c r="D5" i="3" s="1"/>
  <c r="H6" i="3"/>
  <c r="D6" i="3" s="1"/>
  <c r="H7" i="3"/>
  <c r="D7" i="3" s="1"/>
  <c r="H8" i="3"/>
  <c r="D8" i="3" s="1"/>
  <c r="H9" i="3"/>
  <c r="D9" i="3" s="1"/>
  <c r="H10" i="3"/>
  <c r="D10" i="3" s="1"/>
  <c r="H11" i="3"/>
  <c r="D11" i="3" s="1"/>
  <c r="H12" i="3"/>
  <c r="D12" i="3" s="1"/>
  <c r="H3" i="3"/>
  <c r="D3" i="3" s="1"/>
  <c r="R23" i="7"/>
  <c r="E48" i="6"/>
  <c r="E52" i="6"/>
  <c r="E53" i="6"/>
  <c r="E54" i="6"/>
  <c r="E70" i="6"/>
  <c r="E69" i="6"/>
  <c r="E68" i="6"/>
  <c r="E67" i="6"/>
  <c r="E66" i="6"/>
  <c r="E65" i="6"/>
  <c r="E64" i="6"/>
  <c r="E63" i="6"/>
  <c r="E62" i="6"/>
  <c r="E61" i="6"/>
  <c r="E56" i="6"/>
  <c r="E55" i="6"/>
  <c r="E51" i="6"/>
  <c r="E50" i="6"/>
  <c r="E49" i="6"/>
  <c r="E47" i="6"/>
  <c r="E42" i="6"/>
  <c r="E41" i="6"/>
  <c r="E40" i="6"/>
  <c r="E39" i="6"/>
  <c r="E38" i="6"/>
  <c r="E37" i="6"/>
  <c r="E36" i="6"/>
  <c r="E35" i="6"/>
  <c r="E34" i="6"/>
  <c r="E27" i="6"/>
  <c r="E26" i="6"/>
  <c r="E25" i="6"/>
  <c r="E24" i="6"/>
  <c r="E23" i="6"/>
  <c r="E22" i="6"/>
  <c r="E21" i="6"/>
  <c r="E20" i="6"/>
  <c r="E19" i="6"/>
  <c r="E6" i="6"/>
  <c r="E68" i="2"/>
  <c r="E67" i="2"/>
  <c r="E66" i="2"/>
  <c r="E65" i="2"/>
  <c r="E64" i="2"/>
  <c r="E63" i="2"/>
  <c r="E62" i="2"/>
  <c r="E61" i="2"/>
  <c r="E60" i="2"/>
  <c r="E59" i="2"/>
  <c r="E54" i="2"/>
  <c r="E53" i="2"/>
  <c r="E52" i="2"/>
  <c r="E51" i="2"/>
  <c r="E50" i="2"/>
  <c r="E49" i="2"/>
  <c r="E48" i="2"/>
  <c r="E47" i="2"/>
  <c r="E46" i="2"/>
  <c r="E45" i="2"/>
  <c r="E40" i="2"/>
  <c r="E39" i="2"/>
  <c r="E38" i="2"/>
  <c r="E37" i="2"/>
  <c r="E36" i="2"/>
  <c r="E35" i="2"/>
  <c r="E34" i="2"/>
  <c r="E33" i="2"/>
  <c r="E32" i="2"/>
  <c r="E31" i="2"/>
  <c r="E26" i="2"/>
  <c r="E25" i="2"/>
  <c r="E24" i="2"/>
  <c r="E23" i="2"/>
  <c r="E22" i="2"/>
  <c r="E21" i="2"/>
  <c r="E20" i="2"/>
  <c r="E19" i="2"/>
  <c r="E18" i="2"/>
  <c r="E17" i="2"/>
  <c r="H70" i="3"/>
  <c r="D70" i="3" s="1"/>
  <c r="A70" i="3"/>
  <c r="H69" i="3"/>
  <c r="D69" i="3" s="1"/>
  <c r="A69" i="3"/>
  <c r="H68" i="3"/>
  <c r="D68" i="3" s="1"/>
  <c r="A68" i="3"/>
  <c r="H67" i="3"/>
  <c r="D67" i="3" s="1"/>
  <c r="A67" i="3"/>
  <c r="H66" i="3"/>
  <c r="D66" i="3" s="1"/>
  <c r="A66" i="3"/>
  <c r="H65" i="3"/>
  <c r="D65" i="3" s="1"/>
  <c r="A65" i="3"/>
  <c r="H64" i="3"/>
  <c r="D64" i="3" s="1"/>
  <c r="A64" i="3"/>
  <c r="H63" i="3"/>
  <c r="D63" i="3" s="1"/>
  <c r="A63" i="3"/>
  <c r="H62" i="3"/>
  <c r="D62" i="3" s="1"/>
  <c r="A62" i="3"/>
  <c r="H61" i="3"/>
  <c r="D61" i="3" s="1"/>
  <c r="A61" i="3"/>
  <c r="H56" i="3"/>
  <c r="D56" i="3" s="1"/>
  <c r="A56" i="3"/>
  <c r="H55" i="3"/>
  <c r="D55" i="3" s="1"/>
  <c r="A55" i="3"/>
  <c r="H54" i="3"/>
  <c r="D54" i="3" s="1"/>
  <c r="A54" i="3"/>
  <c r="H53" i="3"/>
  <c r="D53" i="3" s="1"/>
  <c r="A53" i="3"/>
  <c r="H52" i="3"/>
  <c r="D52" i="3" s="1"/>
  <c r="A52" i="3"/>
  <c r="H51" i="3"/>
  <c r="D51" i="3" s="1"/>
  <c r="A51" i="3"/>
  <c r="H50" i="3"/>
  <c r="D50" i="3" s="1"/>
  <c r="A50" i="3"/>
  <c r="H49" i="3"/>
  <c r="D49" i="3" s="1"/>
  <c r="A49" i="3"/>
  <c r="H48" i="3"/>
  <c r="D48" i="3" s="1"/>
  <c r="A48" i="3"/>
  <c r="H47" i="3"/>
  <c r="D47" i="3" s="1"/>
  <c r="A47" i="3"/>
  <c r="H42" i="3"/>
  <c r="D42" i="3" s="1"/>
  <c r="A42" i="3"/>
  <c r="H41" i="3"/>
  <c r="D41" i="3" s="1"/>
  <c r="A41" i="3"/>
  <c r="H40" i="3"/>
  <c r="D40" i="3" s="1"/>
  <c r="A40" i="3"/>
  <c r="H39" i="3"/>
  <c r="D39" i="3" s="1"/>
  <c r="A39" i="3"/>
  <c r="H38" i="3"/>
  <c r="D38" i="3" s="1"/>
  <c r="A38" i="3"/>
  <c r="H37" i="3"/>
  <c r="D37" i="3" s="1"/>
  <c r="A37" i="3"/>
  <c r="H36" i="3"/>
  <c r="D36" i="3" s="1"/>
  <c r="A36" i="3"/>
  <c r="H35" i="3"/>
  <c r="D35" i="3" s="1"/>
  <c r="A35" i="3"/>
  <c r="H34" i="3"/>
  <c r="D34" i="3" s="1"/>
  <c r="A34" i="3"/>
  <c r="H33" i="3"/>
  <c r="D33" i="3" s="1"/>
  <c r="A33" i="3"/>
  <c r="H18" i="3"/>
  <c r="D18" i="3" s="1"/>
  <c r="H20" i="3"/>
  <c r="D20" i="3" s="1"/>
  <c r="H21" i="3"/>
  <c r="D21" i="3" s="1"/>
  <c r="H22" i="3"/>
  <c r="D22" i="3" s="1"/>
  <c r="H23" i="3"/>
  <c r="D23" i="3" s="1"/>
  <c r="H24" i="3"/>
  <c r="D24" i="3" s="1"/>
  <c r="H25" i="3"/>
  <c r="D25" i="3" s="1"/>
  <c r="H26" i="3"/>
  <c r="D26" i="3" s="1"/>
  <c r="H27" i="3"/>
  <c r="D27" i="3" s="1"/>
  <c r="H19" i="3"/>
  <c r="D19" i="3" s="1"/>
  <c r="E4" i="2"/>
  <c r="E5" i="2"/>
  <c r="E6" i="2"/>
  <c r="E7" i="2"/>
  <c r="E8" i="2"/>
  <c r="E9" i="2"/>
  <c r="E10" i="2"/>
  <c r="E11" i="2"/>
  <c r="E12" i="2"/>
  <c r="E3" i="2"/>
  <c r="A18" i="3"/>
  <c r="A19" i="3"/>
  <c r="A20" i="3"/>
  <c r="A21" i="3"/>
  <c r="A22" i="3"/>
  <c r="A23" i="3"/>
  <c r="A24" i="3"/>
  <c r="A25" i="3"/>
  <c r="A26" i="3"/>
  <c r="A27" i="3"/>
  <c r="E3" i="6" l="1"/>
  <c r="E14" i="6" s="1"/>
  <c r="L50" i="6" s="1"/>
  <c r="F28" i="3"/>
  <c r="F44" i="3"/>
  <c r="M52" i="3" s="1"/>
  <c r="E13" i="2"/>
  <c r="E14" i="2"/>
  <c r="E18" i="6"/>
  <c r="E29" i="6" s="1"/>
  <c r="L51" i="6" s="1"/>
  <c r="E17" i="6"/>
  <c r="E72" i="6"/>
  <c r="L54" i="6" s="1"/>
  <c r="E71" i="6"/>
  <c r="K54" i="6" s="1"/>
  <c r="E58" i="6"/>
  <c r="L53" i="6" s="1"/>
  <c r="E57" i="6"/>
  <c r="K53" i="6" s="1"/>
  <c r="E44" i="6"/>
  <c r="L52" i="6" s="1"/>
  <c r="E43" i="6"/>
  <c r="K52" i="6" s="1"/>
  <c r="F43" i="3"/>
  <c r="L52" i="3" s="1"/>
  <c r="E69" i="2"/>
  <c r="I61" i="2" s="1"/>
  <c r="E27" i="2"/>
  <c r="I58" i="2" s="1"/>
  <c r="E70" i="2"/>
  <c r="J61" i="2" s="1"/>
  <c r="E56" i="2"/>
  <c r="J60" i="2" s="1"/>
  <c r="E55" i="2"/>
  <c r="I60" i="2" s="1"/>
  <c r="E42" i="2"/>
  <c r="E41" i="2"/>
  <c r="J58" i="2"/>
  <c r="F72" i="3"/>
  <c r="M54" i="3" s="1"/>
  <c r="F71" i="3"/>
  <c r="L54" i="3" s="1"/>
  <c r="F58" i="3"/>
  <c r="M53" i="3" s="1"/>
  <c r="F57" i="3"/>
  <c r="L53" i="3" s="1"/>
  <c r="F13" i="3"/>
  <c r="L50" i="3" s="1"/>
  <c r="F14" i="3"/>
  <c r="M50" i="3" s="1"/>
  <c r="E13" i="6" l="1"/>
  <c r="K50" i="6" s="1"/>
  <c r="F29" i="3"/>
  <c r="M51" i="3" s="1"/>
  <c r="L51" i="3"/>
  <c r="N51" i="3" s="1"/>
  <c r="J59" i="2"/>
  <c r="I59" i="2"/>
  <c r="K59" i="2" s="1"/>
  <c r="E28" i="6"/>
  <c r="K51" i="6" s="1"/>
  <c r="M52" i="6" l="1"/>
  <c r="M51" i="6"/>
  <c r="N54" i="3"/>
  <c r="N53" i="3"/>
  <c r="N50" i="3"/>
  <c r="N52" i="3"/>
  <c r="K60" i="2"/>
  <c r="K61" i="2"/>
  <c r="K58" i="2"/>
  <c r="M53" i="6"/>
  <c r="M50" i="6"/>
  <c r="M54" i="6"/>
</calcChain>
</file>

<file path=xl/sharedStrings.xml><?xml version="1.0" encoding="utf-8"?>
<sst xmlns="http://schemas.openxmlformats.org/spreadsheetml/2006/main" count="323" uniqueCount="221">
  <si>
    <t>Topics</t>
  </si>
  <si>
    <t>Technology</t>
  </si>
  <si>
    <t>Stakeholder</t>
  </si>
  <si>
    <t>Adoption</t>
  </si>
  <si>
    <t>Words</t>
  </si>
  <si>
    <t>Weightage</t>
  </si>
  <si>
    <t>Weighted values</t>
  </si>
  <si>
    <t>Weight</t>
  </si>
  <si>
    <t>Rank</t>
  </si>
  <si>
    <t>Weighted Value</t>
  </si>
  <si>
    <t>Topic 0</t>
  </si>
  <si>
    <t>Topic 1</t>
  </si>
  <si>
    <t xml:space="preserve">Total Sum: </t>
  </si>
  <si>
    <t xml:space="preserve">Average: </t>
  </si>
  <si>
    <t>Topic 2</t>
  </si>
  <si>
    <t>Topic 3</t>
  </si>
  <si>
    <t>(3,</t>
  </si>
  <si>
    <t>Topic 4</t>
  </si>
  <si>
    <t>Investment</t>
  </si>
  <si>
    <t xml:space="preserve">Community </t>
  </si>
  <si>
    <t>Performance</t>
  </si>
  <si>
    <t>System</t>
  </si>
  <si>
    <t>Policy</t>
  </si>
  <si>
    <t>Industry</t>
  </si>
  <si>
    <t>Government</t>
  </si>
  <si>
    <t>Support</t>
  </si>
  <si>
    <t>Development</t>
  </si>
  <si>
    <t>Community</t>
  </si>
  <si>
    <t>Process</t>
  </si>
  <si>
    <t>State</t>
  </si>
  <si>
    <t>Country</t>
  </si>
  <si>
    <t>Sum</t>
  </si>
  <si>
    <t>Topic Weighted</t>
  </si>
  <si>
    <t>Average</t>
  </si>
  <si>
    <t>LDA Mallet</t>
  </si>
  <si>
    <t>LDA Gensim</t>
  </si>
  <si>
    <t xml:space="preserve">Min Max normalisation - e.g. 0 -0.2. chance to 0.1 </t>
  </si>
  <si>
    <t>Resacling the number</t>
  </si>
  <si>
    <t>or a log scale</t>
  </si>
  <si>
    <t xml:space="preserve">Bebocity variable  - should be a small code </t>
  </si>
  <si>
    <t>Min Max normalisation</t>
  </si>
  <si>
    <t>Original</t>
  </si>
  <si>
    <t>Replot</t>
  </si>
  <si>
    <t>Algorithm</t>
  </si>
  <si>
    <t>Coherence Score</t>
  </si>
  <si>
    <t>Categorisation</t>
  </si>
  <si>
    <t>SubTopic</t>
  </si>
  <si>
    <t>Key Concept</t>
  </si>
  <si>
    <t xml:space="preserve">Gensim LDA </t>
  </si>
  <si>
    <t>Quantitative</t>
  </si>
  <si>
    <t>Fiscal (Policy/Terms)</t>
  </si>
  <si>
    <t>Qualitative</t>
  </si>
  <si>
    <t>Government (Policy)</t>
  </si>
  <si>
    <t>Community Development Policies</t>
  </si>
  <si>
    <t>Community (Support/ Involvement)</t>
  </si>
  <si>
    <t>Technology (Development) &amp; Social (Policy)</t>
  </si>
  <si>
    <t>Public-Private (Corisking)</t>
  </si>
  <si>
    <t>Mallet LDA</t>
  </si>
  <si>
    <t>Community Involvement</t>
  </si>
  <si>
    <t>Non-Negative Matrix Factorization</t>
  </si>
  <si>
    <t>Country Environmental policies</t>
  </si>
  <si>
    <t>Stakeholder Relationship Satisfaction</t>
  </si>
  <si>
    <t>Investor preference</t>
  </si>
  <si>
    <t>Energy systems</t>
  </si>
  <si>
    <t>Topic</t>
  </si>
  <si>
    <t>Quantitative-'Qualitative</t>
  </si>
  <si>
    <t>Technology and industry policies</t>
  </si>
  <si>
    <t>Project Operations</t>
  </si>
  <si>
    <t>Financial  Investments</t>
  </si>
  <si>
    <t>Financial  Requirement</t>
  </si>
  <si>
    <t>Government support</t>
  </si>
  <si>
    <t xml:space="preserve">Technology (Development) </t>
  </si>
  <si>
    <t>Technology investment, Stakeholder satisfaction</t>
  </si>
  <si>
    <t>Value</t>
  </si>
  <si>
    <t>Sustainability</t>
  </si>
  <si>
    <t>Firm</t>
  </si>
  <si>
    <t>Cocreation</t>
  </si>
  <si>
    <t>Literature</t>
  </si>
  <si>
    <t>Environmental</t>
  </si>
  <si>
    <t>minigrids</t>
  </si>
  <si>
    <t>support</t>
  </si>
  <si>
    <t>Financial</t>
  </si>
  <si>
    <t>Roadmaps</t>
  </si>
  <si>
    <t>Power</t>
  </si>
  <si>
    <t>Sector</t>
  </si>
  <si>
    <t>Program</t>
  </si>
  <si>
    <t>Loca</t>
  </si>
  <si>
    <t>International</t>
  </si>
  <si>
    <t>Transition</t>
  </si>
  <si>
    <t>Climate</t>
  </si>
  <si>
    <t>Trade</t>
  </si>
  <si>
    <t>Retrofit</t>
  </si>
  <si>
    <t>Efficiency</t>
  </si>
  <si>
    <t>Impact</t>
  </si>
  <si>
    <t>Analysis</t>
  </si>
  <si>
    <t>'community', 0.032230073137473655),</t>
  </si>
  <si>
    <t xml:space="preserve">   ('local', 0.020949547539357877),</t>
  </si>
  <si>
    <t xml:space="preserve">   ('industry', 0.01921408206272468),</t>
  </si>
  <si>
    <t xml:space="preserve">   ('case', 0.01400768563282509),</t>
  </si>
  <si>
    <t xml:space="preserve">   ('government', 0.012272220156191893),</t>
  </si>
  <si>
    <t xml:space="preserve">   ('support', 0.012272220156191893),</t>
  </si>
  <si>
    <t xml:space="preserve">   ('social', 0.011776372877153836),</t>
  </si>
  <si>
    <t xml:space="preserve">   ('international', 0.01128052559811578),</t>
  </si>
  <si>
    <t xml:space="preserve">   ('development', 0.01004090740052064),</t>
  </si>
  <si>
    <t>'technology', 0.029821975280644064),</t>
  </si>
  <si>
    <t xml:space="preserve">   ('investment', 0.016101598820727973),</t>
  </si>
  <si>
    <t xml:space="preserve">   ('stakeholder', 0.01530785803379068),</t>
  </si>
  <si>
    <t xml:space="preserve">   ('role', 0.01258646105000567),</t>
  </si>
  <si>
    <t xml:space="preserve">   ('investor', 0.01156593718108629),</t>
  </si>
  <si>
    <t xml:space="preserve">   ('performance', 0.009751672525229618),</t>
  </si>
  <si>
    <t xml:space="preserve">   ('framework', 0.008504365574328154),</t>
  </si>
  <si>
    <t xml:space="preserve">   ('analysis', 0.008390974033337113),</t>
  </si>
  <si>
    <t xml:space="preserve">   ('finding', 0.00827758249234607),</t>
  </si>
  <si>
    <t xml:space="preserve">   ('change', 0.00917317466220404),</t>
  </si>
  <si>
    <t xml:space="preserve">   ('environmental', 0.00827758249234607),</t>
  </si>
  <si>
    <t>'policy', 0.061099101149163726),</t>
  </si>
  <si>
    <t xml:space="preserve">   ('state', 0.016270337922403004),</t>
  </si>
  <si>
    <t xml:space="preserve">   ('level', 0.012288087381954716),</t>
  </si>
  <si>
    <t xml:space="preserve">   ('country', 0.011264080100125156),</t>
  </si>
  <si>
    <t xml:space="preserve">   ('electricity', 0.00955740129707589),</t>
  </si>
  <si>
    <t xml:space="preserve">   ('barrier', 0.00944362271020594),</t>
  </si>
  <si>
    <t xml:space="preserve">   ('support', 0.009216065536466037),</t>
  </si>
  <si>
    <t xml:space="preserve">   ('analysis', 0.008874729775856184),</t>
  </si>
  <si>
    <t xml:space="preserve">   ('renewables', 0.00841961542837638),</t>
  </si>
  <si>
    <t xml:space="preserve">   ('article', 0.007736943907156673),</t>
  </si>
  <si>
    <t>'power', 0.026631983153722283),</t>
  </si>
  <si>
    <t xml:space="preserve">   ('development', 0.02204880465750031),</t>
  </si>
  <si>
    <t xml:space="preserve">   ('program', 0.017217886783104173),</t>
  </si>
  <si>
    <t xml:space="preserve">   ('sector', 0.01622692927040753),</t>
  </si>
  <si>
    <t xml:space="preserve">   ('emission', 0.010652793261488913),</t>
  </si>
  <si>
    <t xml:space="preserve">   ('cost', 0.010281184194227673),</t>
  </si>
  <si>
    <t xml:space="preserve">   ('future', 0.009785705437879351),</t>
  </si>
  <si>
    <t xml:space="preserve">   ('country', 0.00966183574879227),</t>
  </si>
  <si>
    <t xml:space="preserve">   ('government', 0.00953796605970519),</t>
  </si>
  <si>
    <t xml:space="preserve">   ('capacity', 0.00941409637061811),</t>
  </si>
  <si>
    <t>'system', 0.01986835689907362),</t>
  </si>
  <si>
    <t xml:space="preserve">   ('process', 0.015358361774744027),</t>
  </si>
  <si>
    <t xml:space="preserve">   ('management', 0.013529985372988785),</t>
  </si>
  <si>
    <t xml:space="preserve">   ('community', 0.010117016089712336),</t>
  </si>
  <si>
    <t xml:space="preserve">   ('plant', 0.009873232569478304),</t>
  </si>
  <si>
    <t xml:space="preserve">   ('model', 0.00938566552901024),</t>
  </si>
  <si>
    <t xml:space="preserve">   ('sustainability', 0.008898098488542174),</t>
  </si>
  <si>
    <t xml:space="preserve">   ('implementation', 0.00841053144807411),</t>
  </si>
  <si>
    <t xml:space="preserve">   ('adoption', 0.007069722086786933),</t>
  </si>
  <si>
    <t xml:space="preserve">   ('quality', 0.006094588005850805),</t>
  </si>
  <si>
    <t>Weightage 3 d.p</t>
  </si>
  <si>
    <t>policy         0.710506</t>
  </si>
  <si>
    <t>technology     0.339605</t>
  </si>
  <si>
    <t>industry       0.269175</t>
  </si>
  <si>
    <t>sector         0.264546</t>
  </si>
  <si>
    <t>development    0.239205</t>
  </si>
  <si>
    <t>country        0.192277</t>
  </si>
  <si>
    <t>trade          0.173723</t>
  </si>
  <si>
    <t>government     0.173619</t>
  </si>
  <si>
    <t>mix            0.159058</t>
  </si>
  <si>
    <t>firm           0.156536</t>
  </si>
  <si>
    <t>community        0.806816</t>
  </si>
  <si>
    <t>local            0.235139</t>
  </si>
  <si>
    <t>program          0.221262</t>
  </si>
  <si>
    <t>beneficiary      0.164662</t>
  </si>
  <si>
    <t>management       0.154987</t>
  </si>
  <si>
    <t>social           0.143125</t>
  </si>
  <si>
    <t>development      0.136969</t>
  </si>
  <si>
    <t>participation    0.131470</t>
  </si>
  <si>
    <t>partnership      0.115006</t>
  </si>
  <si>
    <t>rural            0.105213</t>
  </si>
  <si>
    <t>stakeholder       0.499758</t>
  </si>
  <si>
    <t>communication     0.245046</t>
  </si>
  <si>
    <t>retrofit          0.238311</t>
  </si>
  <si>
    <t>relationship      0.236696</t>
  </si>
  <si>
    <t>team              0.218225</t>
  </si>
  <si>
    <t>organizational    0.204742</t>
  </si>
  <si>
    <t>mediating         0.192310</t>
  </si>
  <si>
    <t>method            0.176600</t>
  </si>
  <si>
    <t>variable          0.160888</t>
  </si>
  <si>
    <t>satisfaction      0.150512</t>
  </si>
  <si>
    <t>investment     0.538192</t>
  </si>
  <si>
    <t>investor       0.518138</t>
  </si>
  <si>
    <t>preference     0.181746</t>
  </si>
  <si>
    <t>technology     0.137934</t>
  </si>
  <si>
    <t>portfolio      0.128919</t>
  </si>
  <si>
    <t>performance    0.124317</t>
  </si>
  <si>
    <t>financial      0.124166</t>
  </si>
  <si>
    <t>policy         0.124018</t>
  </si>
  <si>
    <t>retail         0.116239</t>
  </si>
  <si>
    <t>belief         0.107498</t>
  </si>
  <si>
    <t>state          0.330523</t>
  </si>
  <si>
    <t>expansion      0.312364</t>
  </si>
  <si>
    <t>system         0.281107</t>
  </si>
  <si>
    <t>power          0.265692</t>
  </si>
  <si>
    <t>electricity    0.256933</t>
  </si>
  <si>
    <t>plant          0.215152</t>
  </si>
  <si>
    <t>promotion      0.210596</t>
  </si>
  <si>
    <t>fit            0.188707</t>
  </si>
  <si>
    <t>capacity       0.185971</t>
  </si>
  <si>
    <t>scheme         0.169868</t>
  </si>
  <si>
    <t>Top 10 Sorted Words</t>
  </si>
  <si>
    <t>Numerical Output from Topic Model</t>
  </si>
  <si>
    <t>Sorted Topic
Importance</t>
  </si>
  <si>
    <t>Weighted Rank Score</t>
  </si>
  <si>
    <t>Average Rankd Score</t>
  </si>
  <si>
    <t>Invert Score</t>
  </si>
  <si>
    <t>NMF</t>
  </si>
  <si>
    <t>Mallet</t>
  </si>
  <si>
    <t>Gensim</t>
  </si>
  <si>
    <t>Coherence scores</t>
  </si>
  <si>
    <r>
      <rPr>
        <b/>
        <sz val="10"/>
        <color theme="1"/>
        <rFont val="Calibri"/>
        <family val="2"/>
        <scheme val="minor"/>
      </rPr>
      <t>'policy'</t>
    </r>
    <r>
      <rPr>
        <sz val="10"/>
        <color theme="1"/>
        <rFont val="Calibri"/>
        <family val="2"/>
        <scheme val="minor"/>
      </rPr>
      <t>, 'development' , 'community', 'power', 'sector', '</t>
    </r>
    <r>
      <rPr>
        <b/>
        <sz val="10"/>
        <color theme="1"/>
        <rFont val="Calibri"/>
        <family val="2"/>
        <scheme val="minor"/>
      </rPr>
      <t>government',</t>
    </r>
    <r>
      <rPr>
        <sz val="10"/>
        <color theme="1"/>
        <rFont val="Calibri"/>
        <family val="2"/>
        <scheme val="minor"/>
      </rPr>
      <t xml:space="preserve"> 'investment', </t>
    </r>
    <r>
      <rPr>
        <b/>
        <sz val="10"/>
        <color theme="1"/>
        <rFont val="Calibri"/>
        <family val="2"/>
        <scheme val="minor"/>
      </rPr>
      <t>'state'</t>
    </r>
    <r>
      <rPr>
        <sz val="10"/>
        <color theme="1"/>
        <rFont val="Calibri"/>
        <family val="2"/>
        <scheme val="minor"/>
      </rPr>
      <t>, 'country', 'program'</t>
    </r>
  </si>
  <si>
    <r>
      <rPr>
        <b/>
        <sz val="10"/>
        <color theme="1"/>
        <rFont val="Calibri"/>
        <family val="2"/>
        <scheme val="minor"/>
      </rPr>
      <t>'stakeholder'</t>
    </r>
    <r>
      <rPr>
        <sz val="10"/>
        <color theme="1"/>
        <rFont val="Calibri"/>
        <family val="2"/>
        <scheme val="minor"/>
      </rPr>
      <t>, 'policy' , 'industry', 'climate' , '</t>
    </r>
    <r>
      <rPr>
        <b/>
        <sz val="10"/>
        <color theme="1"/>
        <rFont val="Calibri"/>
        <family val="2"/>
        <scheme val="minor"/>
      </rPr>
      <t>trade</t>
    </r>
    <r>
      <rPr>
        <sz val="10"/>
        <color theme="1"/>
        <rFont val="Calibri"/>
        <family val="2"/>
        <scheme val="minor"/>
      </rPr>
      <t>' , '</t>
    </r>
    <r>
      <rPr>
        <b/>
        <sz val="10"/>
        <color theme="1"/>
        <rFont val="Calibri"/>
        <family val="2"/>
        <scheme val="minor"/>
      </rPr>
      <t>retrofit</t>
    </r>
    <r>
      <rPr>
        <sz val="10"/>
        <color theme="1"/>
        <rFont val="Calibri"/>
        <family val="2"/>
        <scheme val="minor"/>
      </rPr>
      <t xml:space="preserve">', 'efficiency', </t>
    </r>
    <r>
      <rPr>
        <b/>
        <sz val="10"/>
        <color theme="1"/>
        <rFont val="Calibri"/>
        <family val="2"/>
        <scheme val="minor"/>
      </rPr>
      <t>'impact'</t>
    </r>
    <r>
      <rPr>
        <sz val="10"/>
        <color theme="1"/>
        <rFont val="Calibri"/>
        <family val="2"/>
        <scheme val="minor"/>
      </rPr>
      <t xml:space="preserve"> , 'analysis', 'country' </t>
    </r>
  </si>
  <si>
    <r>
      <t>'</t>
    </r>
    <r>
      <rPr>
        <b/>
        <sz val="10"/>
        <color theme="1"/>
        <rFont val="Calibri"/>
        <family val="2"/>
        <scheme val="minor"/>
      </rPr>
      <t>technology',</t>
    </r>
    <r>
      <rPr>
        <sz val="10"/>
        <color theme="1"/>
        <rFont val="Calibri"/>
        <family val="2"/>
        <scheme val="minor"/>
      </rPr>
      <t xml:space="preserve"> 'policy' , 'community', </t>
    </r>
    <r>
      <rPr>
        <b/>
        <sz val="10"/>
        <color theme="1"/>
        <rFont val="Calibri"/>
        <family val="2"/>
        <scheme val="minor"/>
      </rPr>
      <t>'investment'</t>
    </r>
    <r>
      <rPr>
        <sz val="10"/>
        <color theme="1"/>
        <rFont val="Calibri"/>
        <family val="2"/>
        <scheme val="minor"/>
      </rPr>
      <t xml:space="preserve">, 'system', 'development', 'adoption', 'support', </t>
    </r>
    <r>
      <rPr>
        <b/>
        <sz val="10"/>
        <color theme="1"/>
        <rFont val="Calibri"/>
        <family val="2"/>
        <scheme val="minor"/>
      </rPr>
      <t>'financial'</t>
    </r>
    <r>
      <rPr>
        <sz val="10"/>
        <color theme="1"/>
        <rFont val="Calibri"/>
        <family val="2"/>
        <scheme val="minor"/>
      </rPr>
      <t>, 'roadmaps'</t>
    </r>
  </si>
  <si>
    <r>
      <t>'community', '</t>
    </r>
    <r>
      <rPr>
        <b/>
        <sz val="10"/>
        <color theme="1"/>
        <rFont val="Calibri"/>
        <family val="2"/>
        <scheme val="minor"/>
      </rPr>
      <t>technology</t>
    </r>
    <r>
      <rPr>
        <sz val="10"/>
        <color theme="1"/>
        <rFont val="Calibri"/>
        <family val="2"/>
        <scheme val="minor"/>
      </rPr>
      <t>', 'policy', 'process'</t>
    </r>
    <r>
      <rPr>
        <b/>
        <sz val="10"/>
        <color theme="1"/>
        <rFont val="Calibri"/>
        <family val="2"/>
        <scheme val="minor"/>
      </rPr>
      <t>, 'local' , 'industry'</t>
    </r>
    <r>
      <rPr>
        <sz val="10"/>
        <color theme="1"/>
        <rFont val="Calibri"/>
        <family val="2"/>
        <scheme val="minor"/>
      </rPr>
      <t xml:space="preserve"> , 'international', 'development', 'power', 'transition'</t>
    </r>
  </si>
  <si>
    <r>
      <rPr>
        <b/>
        <sz val="10"/>
        <color theme="1"/>
        <rFont val="Calibri"/>
        <family val="2"/>
        <scheme val="minor"/>
      </rPr>
      <t>community'</t>
    </r>
    <r>
      <rPr>
        <sz val="10"/>
        <color theme="1"/>
        <rFont val="Calibri"/>
        <family val="2"/>
        <scheme val="minor"/>
      </rPr>
      <t xml:space="preserve">, 'value', 'sustainability' , 'firm', 'process', </t>
    </r>
    <r>
      <rPr>
        <b/>
        <sz val="10"/>
        <color theme="1"/>
        <rFont val="Calibri"/>
        <family val="2"/>
        <scheme val="minor"/>
      </rPr>
      <t>'cocreation'</t>
    </r>
    <r>
      <rPr>
        <sz val="10"/>
        <color theme="1"/>
        <rFont val="Calibri"/>
        <family val="2"/>
        <scheme val="minor"/>
      </rPr>
      <t>, 'literature', 'environmental', 'minigrids', '</t>
    </r>
    <r>
      <rPr>
        <b/>
        <sz val="10"/>
        <color theme="1"/>
        <rFont val="Calibri"/>
        <family val="2"/>
        <scheme val="minor"/>
      </rPr>
      <t>support</t>
    </r>
    <r>
      <rPr>
        <sz val="10"/>
        <color theme="1"/>
        <rFont val="Calibri"/>
        <family val="2"/>
        <scheme val="minor"/>
      </rPr>
      <t>'</t>
    </r>
  </si>
  <si>
    <r>
      <rPr>
        <b/>
        <sz val="10"/>
        <color theme="1"/>
        <rFont val="Calibri"/>
        <family val="2"/>
        <scheme val="minor"/>
      </rPr>
      <t>policy'</t>
    </r>
    <r>
      <rPr>
        <sz val="10"/>
        <color theme="1"/>
        <rFont val="Calibri"/>
        <family val="2"/>
        <scheme val="minor"/>
      </rPr>
      <t>, '</t>
    </r>
    <r>
      <rPr>
        <b/>
        <sz val="10"/>
        <color theme="1"/>
        <rFont val="Calibri"/>
        <family val="2"/>
        <scheme val="minor"/>
      </rPr>
      <t>state</t>
    </r>
    <r>
      <rPr>
        <sz val="10"/>
        <color theme="1"/>
        <rFont val="Calibri"/>
        <family val="2"/>
        <scheme val="minor"/>
      </rPr>
      <t xml:space="preserve">', 'level', </t>
    </r>
    <r>
      <rPr>
        <b/>
        <sz val="10"/>
        <color theme="1"/>
        <rFont val="Calibri"/>
        <family val="2"/>
        <scheme val="minor"/>
      </rPr>
      <t>'country'</t>
    </r>
    <r>
      <rPr>
        <sz val="10"/>
        <color theme="1"/>
        <rFont val="Calibri"/>
        <family val="2"/>
        <scheme val="minor"/>
      </rPr>
      <t xml:space="preserve">, 'electricity', </t>
    </r>
    <r>
      <rPr>
        <b/>
        <sz val="10"/>
        <color theme="1"/>
        <rFont val="Calibri"/>
        <family val="2"/>
        <scheme val="minor"/>
      </rPr>
      <t>'barrier', 'support',</t>
    </r>
    <r>
      <rPr>
        <sz val="10"/>
        <color theme="1"/>
        <rFont val="Calibri"/>
        <family val="2"/>
        <scheme val="minor"/>
      </rPr>
      <t xml:space="preserve"> 'analysis', 'renewables', 'article'</t>
    </r>
  </si>
  <si>
    <r>
      <rPr>
        <b/>
        <sz val="10"/>
        <color theme="1"/>
        <rFont val="Calibri"/>
        <family val="2"/>
        <scheme val="minor"/>
      </rPr>
      <t>community', 'local</t>
    </r>
    <r>
      <rPr>
        <sz val="10"/>
        <color theme="1"/>
        <rFont val="Calibri"/>
        <family val="2"/>
        <scheme val="minor"/>
      </rPr>
      <t xml:space="preserve">', 'industry', 'case', 'government', </t>
    </r>
    <r>
      <rPr>
        <b/>
        <sz val="10"/>
        <color theme="1"/>
        <rFont val="Calibri"/>
        <family val="2"/>
        <scheme val="minor"/>
      </rPr>
      <t>'support'</t>
    </r>
    <r>
      <rPr>
        <sz val="10"/>
        <color theme="1"/>
        <rFont val="Calibri"/>
        <family val="2"/>
        <scheme val="minor"/>
      </rPr>
      <t xml:space="preserve">, 'social', 'international', 'development', </t>
    </r>
    <r>
      <rPr>
        <b/>
        <sz val="10"/>
        <color theme="1"/>
        <rFont val="Calibri"/>
        <family val="2"/>
        <scheme val="minor"/>
      </rPr>
      <t>'change'</t>
    </r>
  </si>
  <si>
    <r>
      <t>'power', '</t>
    </r>
    <r>
      <rPr>
        <b/>
        <sz val="10"/>
        <color theme="1"/>
        <rFont val="Calibri"/>
        <family val="2"/>
        <scheme val="minor"/>
      </rPr>
      <t>development'</t>
    </r>
    <r>
      <rPr>
        <sz val="10"/>
        <color theme="1"/>
        <rFont val="Calibri"/>
        <family val="2"/>
        <scheme val="minor"/>
      </rPr>
      <t xml:space="preserve">, 'program', </t>
    </r>
    <r>
      <rPr>
        <b/>
        <sz val="10"/>
        <color theme="1"/>
        <rFont val="Calibri"/>
        <family val="2"/>
        <scheme val="minor"/>
      </rPr>
      <t>'sector',</t>
    </r>
    <r>
      <rPr>
        <sz val="10"/>
        <color theme="1"/>
        <rFont val="Calibri"/>
        <family val="2"/>
        <scheme val="minor"/>
      </rPr>
      <t xml:space="preserve">
'emission', '</t>
    </r>
    <r>
      <rPr>
        <b/>
        <sz val="10"/>
        <color theme="1"/>
        <rFont val="Calibri"/>
        <family val="2"/>
        <scheme val="minor"/>
      </rPr>
      <t>cost</t>
    </r>
    <r>
      <rPr>
        <sz val="10"/>
        <color theme="1"/>
        <rFont val="Calibri"/>
        <family val="2"/>
        <scheme val="minor"/>
      </rPr>
      <t>', 'future', 'country', 'government', 'capacity'</t>
    </r>
  </si>
  <si>
    <r>
      <rPr>
        <b/>
        <sz val="10"/>
        <color theme="1"/>
        <rFont val="Calibri"/>
        <family val="2"/>
        <scheme val="minor"/>
      </rPr>
      <t>'technology','investment'</t>
    </r>
    <r>
      <rPr>
        <sz val="10"/>
        <color theme="1"/>
        <rFont val="Calibri"/>
        <family val="2"/>
        <scheme val="minor"/>
      </rPr>
      <t>, '</t>
    </r>
    <r>
      <rPr>
        <b/>
        <sz val="10"/>
        <color theme="1"/>
        <rFont val="Calibri"/>
        <family val="2"/>
        <scheme val="minor"/>
      </rPr>
      <t>stakeholder</t>
    </r>
    <r>
      <rPr>
        <sz val="10"/>
        <color theme="1"/>
        <rFont val="Calibri"/>
        <family val="2"/>
        <scheme val="minor"/>
      </rPr>
      <t xml:space="preserve">', 'role', 'investor', </t>
    </r>
    <r>
      <rPr>
        <b/>
        <sz val="10"/>
        <color theme="1"/>
        <rFont val="Calibri"/>
        <family val="2"/>
        <scheme val="minor"/>
      </rPr>
      <t>'performance',</t>
    </r>
    <r>
      <rPr>
        <sz val="10"/>
        <color theme="1"/>
        <rFont val="Calibri"/>
        <family val="2"/>
        <scheme val="minor"/>
      </rPr>
      <t xml:space="preserve"> 'framework', 'analysis',  'finding', 'environmental'</t>
    </r>
  </si>
  <si>
    <r>
      <t xml:space="preserve">system','process', </t>
    </r>
    <r>
      <rPr>
        <b/>
        <sz val="10"/>
        <color theme="1"/>
        <rFont val="Calibri"/>
        <family val="2"/>
        <scheme val="minor"/>
      </rPr>
      <t>'management',</t>
    </r>
    <r>
      <rPr>
        <sz val="10"/>
        <color theme="1"/>
        <rFont val="Calibri"/>
        <family val="2"/>
        <scheme val="minor"/>
      </rPr>
      <t xml:space="preserve"> 'community','plant', 'model', </t>
    </r>
    <r>
      <rPr>
        <b/>
        <sz val="10"/>
        <color theme="1"/>
        <rFont val="Calibri"/>
        <family val="2"/>
        <scheme val="minor"/>
      </rPr>
      <t>'sustainability', 'implementation', 'adoption', 'quality'</t>
    </r>
  </si>
  <si>
    <r>
      <t xml:space="preserve">'policy','technology', 'industry', </t>
    </r>
    <r>
      <rPr>
        <b/>
        <sz val="10"/>
        <color theme="1"/>
        <rFont val="Calibri"/>
        <family val="2"/>
        <scheme val="minor"/>
      </rPr>
      <t>'sector', 'development',</t>
    </r>
    <r>
      <rPr>
        <sz val="10"/>
        <color theme="1"/>
        <rFont val="Calibri"/>
        <family val="2"/>
        <scheme val="minor"/>
      </rPr>
      <t xml:space="preserve"> 'country', 'trade', </t>
    </r>
    <r>
      <rPr>
        <b/>
        <sz val="10"/>
        <color theme="1"/>
        <rFont val="Calibri"/>
        <family val="2"/>
        <scheme val="minor"/>
      </rPr>
      <t>'government</t>
    </r>
    <r>
      <rPr>
        <sz val="10"/>
        <color theme="1"/>
        <rFont val="Calibri"/>
        <family val="2"/>
        <scheme val="minor"/>
      </rPr>
      <t xml:space="preserve">', </t>
    </r>
    <r>
      <rPr>
        <b/>
        <sz val="10"/>
        <color theme="1"/>
        <rFont val="Calibri"/>
        <family val="2"/>
        <scheme val="minor"/>
      </rPr>
      <t>'mix'</t>
    </r>
    <r>
      <rPr>
        <sz val="10"/>
        <color theme="1"/>
        <rFont val="Calibri"/>
        <family val="2"/>
        <scheme val="minor"/>
      </rPr>
      <t>, 'firm'</t>
    </r>
  </si>
  <si>
    <r>
      <t>'stakeholder', '</t>
    </r>
    <r>
      <rPr>
        <b/>
        <sz val="10"/>
        <color theme="1"/>
        <rFont val="Calibri"/>
        <family val="2"/>
        <scheme val="minor"/>
      </rPr>
      <t>communication</t>
    </r>
    <r>
      <rPr>
        <sz val="10"/>
        <color theme="1"/>
        <rFont val="Calibri"/>
        <family val="2"/>
        <scheme val="minor"/>
      </rPr>
      <t>', 'retrofit', '</t>
    </r>
    <r>
      <rPr>
        <b/>
        <sz val="10"/>
        <color theme="1"/>
        <rFont val="Calibri"/>
        <family val="2"/>
        <scheme val="minor"/>
      </rPr>
      <t>relationship</t>
    </r>
    <r>
      <rPr>
        <sz val="10"/>
        <color theme="1"/>
        <rFont val="Calibri"/>
        <family val="2"/>
        <scheme val="minor"/>
      </rPr>
      <t>', 'team', 'organizational', '</t>
    </r>
    <r>
      <rPr>
        <b/>
        <sz val="10"/>
        <color theme="1"/>
        <rFont val="Calibri"/>
        <family val="2"/>
        <scheme val="minor"/>
      </rPr>
      <t>mediating</t>
    </r>
    <r>
      <rPr>
        <sz val="10"/>
        <color theme="1"/>
        <rFont val="Calibri"/>
        <family val="2"/>
        <scheme val="minor"/>
      </rPr>
      <t>', 'method', 'variable', '</t>
    </r>
    <r>
      <rPr>
        <b/>
        <sz val="10"/>
        <color theme="1"/>
        <rFont val="Calibri"/>
        <family val="2"/>
        <scheme val="minor"/>
      </rPr>
      <t>satisfaction</t>
    </r>
    <r>
      <rPr>
        <sz val="10"/>
        <color theme="1"/>
        <rFont val="Calibri"/>
        <family val="2"/>
        <scheme val="minor"/>
      </rPr>
      <t>'</t>
    </r>
  </si>
  <si>
    <r>
      <t>'</t>
    </r>
    <r>
      <rPr>
        <b/>
        <sz val="10"/>
        <color theme="1"/>
        <rFont val="Calibri"/>
        <family val="2"/>
        <scheme val="minor"/>
      </rPr>
      <t>community', 'local'</t>
    </r>
    <r>
      <rPr>
        <sz val="10"/>
        <color theme="1"/>
        <rFont val="Calibri"/>
        <family val="2"/>
        <scheme val="minor"/>
      </rPr>
      <t>, 'program', 'beneficiary', '</t>
    </r>
    <r>
      <rPr>
        <b/>
        <sz val="10"/>
        <color theme="1"/>
        <rFont val="Calibri"/>
        <family val="2"/>
        <scheme val="minor"/>
      </rPr>
      <t>management'</t>
    </r>
    <r>
      <rPr>
        <sz val="10"/>
        <color theme="1"/>
        <rFont val="Calibri"/>
        <family val="2"/>
        <scheme val="minor"/>
      </rPr>
      <t>, 'social', 'development', '</t>
    </r>
    <r>
      <rPr>
        <b/>
        <sz val="10"/>
        <color theme="1"/>
        <rFont val="Calibri"/>
        <family val="2"/>
        <scheme val="minor"/>
      </rPr>
      <t>participation</t>
    </r>
    <r>
      <rPr>
        <sz val="10"/>
        <color theme="1"/>
        <rFont val="Calibri"/>
        <family val="2"/>
        <scheme val="minor"/>
      </rPr>
      <t>', '</t>
    </r>
    <r>
      <rPr>
        <b/>
        <sz val="10"/>
        <color theme="1"/>
        <rFont val="Calibri"/>
        <family val="2"/>
        <scheme val="minor"/>
      </rPr>
      <t>partnership</t>
    </r>
    <r>
      <rPr>
        <sz val="10"/>
        <color theme="1"/>
        <rFont val="Calibri"/>
        <family val="2"/>
        <scheme val="minor"/>
      </rPr>
      <t>', 'rural'</t>
    </r>
  </si>
  <si>
    <r>
      <t>'investment'</t>
    </r>
    <r>
      <rPr>
        <b/>
        <sz val="10"/>
        <color theme="1"/>
        <rFont val="Calibri"/>
        <family val="2"/>
        <scheme val="minor"/>
      </rPr>
      <t xml:space="preserve">, 'investor', 'preference' </t>
    </r>
    <r>
      <rPr>
        <sz val="10"/>
        <color theme="1"/>
        <rFont val="Calibri"/>
        <family val="2"/>
        <scheme val="minor"/>
      </rPr>
      <t xml:space="preserve">, 'technology', 'portfolio', </t>
    </r>
    <r>
      <rPr>
        <b/>
        <sz val="10"/>
        <color theme="1"/>
        <rFont val="Calibri"/>
        <family val="2"/>
        <scheme val="minor"/>
      </rPr>
      <t>'performance',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'financial',</t>
    </r>
    <r>
      <rPr>
        <sz val="10"/>
        <color theme="1"/>
        <rFont val="Calibri"/>
        <family val="2"/>
        <scheme val="minor"/>
      </rPr>
      <t xml:space="preserve"> 'policy', 'retail', 'belief'</t>
    </r>
  </si>
  <si>
    <r>
      <t xml:space="preserve">'state', </t>
    </r>
    <r>
      <rPr>
        <b/>
        <sz val="10"/>
        <color theme="1"/>
        <rFont val="Calibri"/>
        <family val="2"/>
        <scheme val="minor"/>
      </rPr>
      <t>'expansion',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 xml:space="preserve">'system', </t>
    </r>
    <r>
      <rPr>
        <sz val="10"/>
        <color theme="1"/>
        <rFont val="Calibri"/>
        <family val="2"/>
        <scheme val="minor"/>
      </rPr>
      <t>'power', 'electricity', '</t>
    </r>
    <r>
      <rPr>
        <b/>
        <sz val="10"/>
        <color theme="1"/>
        <rFont val="Calibri"/>
        <family val="2"/>
        <scheme val="minor"/>
      </rPr>
      <t>plant'</t>
    </r>
    <r>
      <rPr>
        <sz val="10"/>
        <color theme="1"/>
        <rFont val="Calibri"/>
        <family val="2"/>
        <scheme val="minor"/>
      </rPr>
      <t>, 'promotion', '</t>
    </r>
    <r>
      <rPr>
        <b/>
        <sz val="10"/>
        <color theme="1"/>
        <rFont val="Calibri"/>
        <family val="2"/>
        <scheme val="minor"/>
      </rPr>
      <t>fit</t>
    </r>
    <r>
      <rPr>
        <sz val="10"/>
        <color theme="1"/>
        <rFont val="Calibri"/>
        <family val="2"/>
        <scheme val="minor"/>
      </rPr>
      <t>', '</t>
    </r>
    <r>
      <rPr>
        <b/>
        <sz val="10"/>
        <color theme="1"/>
        <rFont val="Calibri"/>
        <family val="2"/>
        <scheme val="minor"/>
      </rPr>
      <t>capacity</t>
    </r>
    <r>
      <rPr>
        <sz val="10"/>
        <color theme="1"/>
        <rFont val="Calibri"/>
        <family val="2"/>
        <scheme val="minor"/>
      </rPr>
      <t xml:space="preserve">', </t>
    </r>
    <r>
      <rPr>
        <b/>
        <sz val="10"/>
        <color theme="1"/>
        <rFont val="Calibri"/>
        <family val="2"/>
        <scheme val="minor"/>
      </rPr>
      <t>'scheme</t>
    </r>
    <r>
      <rPr>
        <sz val="10"/>
        <color theme="1"/>
        <rFont val="Calibri"/>
        <family val="2"/>
        <scheme val="minor"/>
      </rPr>
      <t>'.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</si>
</sst>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_(&quot;$&quot;* #,##0_);_(&quot;$&quot;* \(#,##0\);_(&quot;$&quot;* &quot;-&quot;??_);_(@_)"/>
    <numFmt numFmtId="168" formatCode="0.0000000000000"/>
  </numFmts>
  <fonts count="6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1"/>
      <color rgb="FF000000"/>
      <name val="Courier New"/>
      <family val="1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165" fontId="0" fillId="2" borderId="1" xfId="0" applyNumberFormat="1" applyFill="1" applyBorder="1"/>
    <xf numFmtId="0" fontId="2" fillId="0" borderId="0" xfId="0" applyFont="1" applyAlignment="1">
      <alignment wrapText="1" shrinkToFit="1"/>
    </xf>
    <xf numFmtId="165" fontId="0" fillId="2" borderId="0" xfId="0" applyNumberFormat="1" applyFill="1" applyBorder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5" xfId="0" applyNumberFormat="1" applyBorder="1"/>
    <xf numFmtId="0" fontId="0" fillId="0" borderId="1" xfId="0" applyBorder="1"/>
    <xf numFmtId="0" fontId="0" fillId="0" borderId="6" xfId="0" applyBorder="1"/>
    <xf numFmtId="164" fontId="0" fillId="0" borderId="0" xfId="0" applyNumberForma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164" fontId="0" fillId="0" borderId="21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1" xfId="0" applyFill="1" applyBorder="1"/>
    <xf numFmtId="2" fontId="0" fillId="0" borderId="0" xfId="0" applyNumberFormat="1"/>
    <xf numFmtId="166" fontId="0" fillId="0" borderId="0" xfId="0" applyNumberFormat="1"/>
    <xf numFmtId="0" fontId="1" fillId="0" borderId="0" xfId="0" quotePrefix="1" applyFont="1"/>
    <xf numFmtId="167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0" fontId="0" fillId="0" borderId="22" xfId="0" applyBorder="1"/>
    <xf numFmtId="164" fontId="0" fillId="0" borderId="19" xfId="0" applyNumberFormat="1" applyBorder="1"/>
    <xf numFmtId="164" fontId="0" fillId="0" borderId="6" xfId="0" applyNumberFormat="1" applyBorder="1"/>
    <xf numFmtId="164" fontId="0" fillId="2" borderId="1" xfId="0" applyNumberFormat="1" applyFill="1" applyBorder="1"/>
    <xf numFmtId="166" fontId="1" fillId="0" borderId="0" xfId="0" applyNumberFormat="1" applyFont="1"/>
    <xf numFmtId="168" fontId="0" fillId="3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 wrapText="1"/>
    </xf>
    <xf numFmtId="164" fontId="0" fillId="0" borderId="0" xfId="0" applyNumberFormat="1" applyFont="1"/>
    <xf numFmtId="164" fontId="3" fillId="0" borderId="0" xfId="0" applyNumberFormat="1" applyFont="1"/>
    <xf numFmtId="0" fontId="4" fillId="3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2" fontId="4" fillId="3" borderId="11" xfId="0" applyNumberFormat="1" applyFont="1" applyFill="1" applyBorder="1" applyAlignment="1">
      <alignment horizontal="center" vertical="center"/>
    </xf>
    <xf numFmtId="2" fontId="4" fillId="3" borderId="0" xfId="0" applyNumberFormat="1" applyFont="1" applyFill="1" applyBorder="1" applyAlignment="1">
      <alignment horizontal="center" vertical="center"/>
    </xf>
    <xf numFmtId="0" fontId="4" fillId="3" borderId="0" xfId="0" quotePrefix="1" applyFont="1" applyFill="1" applyBorder="1" applyAlignment="1">
      <alignment horizontal="center" vertical="center" wrapText="1"/>
    </xf>
    <xf numFmtId="0" fontId="4" fillId="3" borderId="10" xfId="0" quotePrefix="1" applyFont="1" applyFill="1" applyBorder="1" applyAlignment="1">
      <alignment horizontal="center" vertical="center" wrapText="1"/>
    </xf>
    <xf numFmtId="0" fontId="4" fillId="3" borderId="16" xfId="0" quotePrefix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1" xfId="0" quotePrefix="1" applyFont="1" applyFill="1" applyBorder="1" applyAlignment="1">
      <alignment horizontal="center" vertical="center" wrapText="1"/>
    </xf>
    <xf numFmtId="0" fontId="5" fillId="3" borderId="11" xfId="0" quotePrefix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2" fontId="4" fillId="3" borderId="13" xfId="0" applyNumberFormat="1" applyFont="1" applyFill="1" applyBorder="1" applyAlignment="1">
      <alignment horizontal="center" vertical="center"/>
    </xf>
    <xf numFmtId="0" fontId="4" fillId="3" borderId="15" xfId="0" quotePrefix="1" applyFont="1" applyFill="1" applyBorder="1" applyAlignment="1">
      <alignment horizontal="center" vertical="center" wrapText="1"/>
    </xf>
    <xf numFmtId="0" fontId="4" fillId="3" borderId="13" xfId="0" quotePrefix="1" applyFont="1" applyFill="1" applyBorder="1" applyAlignment="1">
      <alignment horizontal="center" vertical="center" wrapText="1"/>
    </xf>
    <xf numFmtId="0" fontId="4" fillId="3" borderId="17" xfId="0" quotePrefix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2" fontId="4" fillId="3" borderId="10" xfId="0" applyNumberFormat="1" applyFont="1" applyFill="1" applyBorder="1" applyAlignment="1">
      <alignment horizontal="center" vertical="center"/>
    </xf>
    <xf numFmtId="0" fontId="4" fillId="3" borderId="24" xfId="0" quotePrefix="1" applyFont="1" applyFill="1" applyBorder="1" applyAlignment="1">
      <alignment horizontal="center" vertical="center" wrapText="1"/>
    </xf>
    <xf numFmtId="0" fontId="4" fillId="3" borderId="18" xfId="0" quotePrefix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LDA GENSIM - Weightage of each Topic Words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Gensi!$C$2</c:f>
              <c:strCache>
                <c:ptCount val="1"/>
                <c:pt idx="0">
                  <c:v>Weightage</c:v>
                </c:pt>
              </c:strCache>
            </c:strRef>
          </c:tx>
          <c:spPr>
            <a:ln w="28575" cap="sq">
              <a:solidFill>
                <a:schemeClr val="accent1"/>
              </a:solidFill>
              <a:bevel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Gensi!$B$3:$B$12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Gensi!$C$3:$C$12</c:f>
              <c:numCache>
                <c:formatCode>General</c:formatCode>
                <c:ptCount val="10"/>
                <c:pt idx="0">
                  <c:v>7.0000000000000001E-3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F-5C43-BE54-3DF5A88247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01119"/>
        <c:axId val="38932431"/>
      </c:lineChart>
      <c:catAx>
        <c:axId val="3910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 WORDS IN TOPIC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431"/>
        <c:crosses val="autoZero"/>
        <c:auto val="1"/>
        <c:lblAlgn val="ctr"/>
        <c:lblOffset val="100"/>
        <c:noMultiLvlLbl val="0"/>
      </c:catAx>
      <c:valAx>
        <c:axId val="389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LDA GENSIM - Weighted</a:t>
            </a:r>
            <a:r>
              <a:rPr lang="en-US" sz="2000" baseline="0"/>
              <a:t> value of each Topic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Gensi!$C$2</c:f>
              <c:strCache>
                <c:ptCount val="1"/>
                <c:pt idx="0">
                  <c:v>Weightage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Gensi!$B$3:$B$12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Gensi!$E$3:$E$12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5.3999999999999999E-2</c:v>
                </c:pt>
                <c:pt idx="2">
                  <c:v>4.8000000000000001E-2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1.6E-2</c:v>
                </c:pt>
                <c:pt idx="7">
                  <c:v>1.2E-2</c:v>
                </c:pt>
                <c:pt idx="8">
                  <c:v>8.0000000000000002E-3</c:v>
                </c:pt>
                <c:pt idx="9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2-A042-B512-AAE4589EC6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01119"/>
        <c:axId val="38932431"/>
      </c:lineChart>
      <c:catAx>
        <c:axId val="3910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 WORDS IN TOPIC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431"/>
        <c:crosses val="autoZero"/>
        <c:auto val="1"/>
        <c:lblAlgn val="ctr"/>
        <c:lblOffset val="100"/>
        <c:noMultiLvlLbl val="0"/>
      </c:catAx>
      <c:valAx>
        <c:axId val="389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LDA MALLET - Weightage of Topic Words in Descending Order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Mallet!$C$2</c:f>
              <c:strCache>
                <c:ptCount val="1"/>
                <c:pt idx="0">
                  <c:v> Weightage 3 d.p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Mallet!$C$3:$C$12</c:f>
              <c:numCache>
                <c:formatCode>0.000</c:formatCode>
                <c:ptCount val="10"/>
                <c:pt idx="0">
                  <c:v>1.9868356899073601E-2</c:v>
                </c:pt>
                <c:pt idx="1">
                  <c:v>1.5358361774744001E-2</c:v>
                </c:pt>
                <c:pt idx="2">
                  <c:v>1.35299853729887E-2</c:v>
                </c:pt>
                <c:pt idx="3">
                  <c:v>1.01170160897123E-2</c:v>
                </c:pt>
                <c:pt idx="4">
                  <c:v>9.8732325694783005E-3</c:v>
                </c:pt>
                <c:pt idx="5">
                  <c:v>9.3856655290102398E-3</c:v>
                </c:pt>
                <c:pt idx="6">
                  <c:v>8.8980984885421704E-3</c:v>
                </c:pt>
                <c:pt idx="7">
                  <c:v>8.4105314480741097E-3</c:v>
                </c:pt>
                <c:pt idx="8">
                  <c:v>7.0697220867869297E-3</c:v>
                </c:pt>
                <c:pt idx="9">
                  <c:v>6.0945880058507996E-3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71-8B4B-883E-DFFF31D921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01119"/>
        <c:axId val="38932431"/>
      </c:lineChart>
      <c:catAx>
        <c:axId val="3910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 WORDS IN TOPIC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431"/>
        <c:crosses val="autoZero"/>
        <c:auto val="1"/>
        <c:lblAlgn val="ctr"/>
        <c:lblOffset val="100"/>
        <c:noMultiLvlLbl val="0"/>
      </c:catAx>
      <c:valAx>
        <c:axId val="389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1119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LDA Mallet</a:t>
            </a:r>
            <a:r>
              <a:rPr lang="en-US" sz="2000" baseline="0"/>
              <a:t> - </a:t>
            </a:r>
            <a:r>
              <a:rPr lang="en-US" sz="2000"/>
              <a:t>Weighted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Mallet!$F$2</c:f>
              <c:strCache>
                <c:ptCount val="1"/>
                <c:pt idx="0">
                  <c:v>Weighted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Mallet!$F$3:$F$12</c:f>
              <c:numCache>
                <c:formatCode>0.000</c:formatCode>
                <c:ptCount val="10"/>
                <c:pt idx="0">
                  <c:v>0.198683568990736</c:v>
                </c:pt>
                <c:pt idx="1">
                  <c:v>0.138225255972696</c:v>
                </c:pt>
                <c:pt idx="2">
                  <c:v>0.1082398829839096</c:v>
                </c:pt>
                <c:pt idx="3">
                  <c:v>7.0819112627986097E-2</c:v>
                </c:pt>
                <c:pt idx="4">
                  <c:v>5.9239395416869803E-2</c:v>
                </c:pt>
                <c:pt idx="5">
                  <c:v>4.6928327645051199E-2</c:v>
                </c:pt>
                <c:pt idx="6">
                  <c:v>3.5592393954168682E-2</c:v>
                </c:pt>
                <c:pt idx="7">
                  <c:v>2.5231594344222327E-2</c:v>
                </c:pt>
                <c:pt idx="8">
                  <c:v>1.4139444173573859E-2</c:v>
                </c:pt>
                <c:pt idx="9">
                  <c:v>6.0945880058507996E-3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7-9049-9245-68ADA950F4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0212303"/>
        <c:axId val="860213951"/>
      </c:lineChart>
      <c:catAx>
        <c:axId val="86021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</a:t>
                </a:r>
                <a:r>
                  <a:rPr lang="en-GB" sz="1400" baseline="0"/>
                  <a:t> WORDS IN TOPIC 1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13951"/>
        <c:crosses val="autoZero"/>
        <c:auto val="1"/>
        <c:lblAlgn val="ctr"/>
        <c:lblOffset val="100"/>
        <c:noMultiLvlLbl val="0"/>
      </c:catAx>
      <c:valAx>
        <c:axId val="8602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WEIGHTED</a:t>
                </a:r>
                <a:r>
                  <a:rPr lang="en-GB" sz="1400" baseline="0"/>
                  <a:t> VALUE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1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LDA MALLET - Weightage of Topic Words in Descending Order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NMF!$C$2</c:f>
              <c:strCache>
                <c:ptCount val="1"/>
                <c:pt idx="0">
                  <c:v>Weightage</c:v>
                </c:pt>
              </c:strCache>
            </c:strRef>
          </c:tx>
          <c:spPr>
            <a:ln cap="sq">
              <a:bevel/>
            </a:ln>
          </c:spP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NMF!$B$3:$B$12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NMF!$C$3:$C$12</c:f>
              <c:numCache>
                <c:formatCode>0.000</c:formatCode>
                <c:ptCount val="10"/>
                <c:pt idx="0">
                  <c:v>0.71050599999999997</c:v>
                </c:pt>
                <c:pt idx="1">
                  <c:v>0.33960499999999999</c:v>
                </c:pt>
                <c:pt idx="2">
                  <c:v>0.269175</c:v>
                </c:pt>
                <c:pt idx="3">
                  <c:v>0.264546</c:v>
                </c:pt>
                <c:pt idx="4">
                  <c:v>0.239205</c:v>
                </c:pt>
                <c:pt idx="5">
                  <c:v>0.192277</c:v>
                </c:pt>
                <c:pt idx="6">
                  <c:v>0.17372299999999999</c:v>
                </c:pt>
                <c:pt idx="7">
                  <c:v>0.173619</c:v>
                </c:pt>
                <c:pt idx="8">
                  <c:v>0.159058</c:v>
                </c:pt>
                <c:pt idx="9">
                  <c:v>0.15653600000000001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F-3445-8EA3-00326FC313AE}"/>
            </c:ext>
          </c:extLst>
        </c:ser>
        <c:ser>
          <c:idx val="0"/>
          <c:order val="1"/>
          <c:tx>
            <c:strRef>
              <c:f>NMF!$C$2</c:f>
              <c:strCache>
                <c:ptCount val="1"/>
                <c:pt idx="0">
                  <c:v>Weightage</c:v>
                </c:pt>
              </c:strCache>
            </c:strRef>
          </c:tx>
          <c:spPr>
            <a:ln w="28575" cap="sq">
              <a:solidFill>
                <a:schemeClr val="accent1"/>
              </a:solidFill>
              <a:bevel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NMF!$B$3:$B$12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NMF!$C$3:$C$12</c:f>
              <c:numCache>
                <c:formatCode>0.000</c:formatCode>
                <c:ptCount val="10"/>
                <c:pt idx="0">
                  <c:v>0.71050599999999997</c:v>
                </c:pt>
                <c:pt idx="1">
                  <c:v>0.33960499999999999</c:v>
                </c:pt>
                <c:pt idx="2">
                  <c:v>0.269175</c:v>
                </c:pt>
                <c:pt idx="3">
                  <c:v>0.264546</c:v>
                </c:pt>
                <c:pt idx="4">
                  <c:v>0.239205</c:v>
                </c:pt>
                <c:pt idx="5">
                  <c:v>0.192277</c:v>
                </c:pt>
                <c:pt idx="6">
                  <c:v>0.17372299999999999</c:v>
                </c:pt>
                <c:pt idx="7">
                  <c:v>0.173619</c:v>
                </c:pt>
                <c:pt idx="8">
                  <c:v>0.159058</c:v>
                </c:pt>
                <c:pt idx="9">
                  <c:v>0.15653600000000001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F-3445-8EA3-00326FC313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01119"/>
        <c:axId val="38932431"/>
      </c:lineChart>
      <c:catAx>
        <c:axId val="3910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 WORDS IN TOPIC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431"/>
        <c:crosses val="autoZero"/>
        <c:auto val="1"/>
        <c:lblAlgn val="ctr"/>
        <c:lblOffset val="100"/>
        <c:noMultiLvlLbl val="0"/>
      </c:catAx>
      <c:valAx>
        <c:axId val="389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111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LDA Mallet</a:t>
            </a:r>
            <a:r>
              <a:rPr lang="en-US" sz="2000" baseline="0"/>
              <a:t> - </a:t>
            </a:r>
            <a:r>
              <a:rPr lang="en-US" sz="2000"/>
              <a:t>Weighted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NMF!$E$2</c:f>
              <c:strCache>
                <c:ptCount val="1"/>
                <c:pt idx="0">
                  <c:v>Weighted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NMF!$E$3:$E$12</c:f>
              <c:numCache>
                <c:formatCode>0.000</c:formatCode>
                <c:ptCount val="10"/>
                <c:pt idx="0">
                  <c:v>7.1050599999999999</c:v>
                </c:pt>
                <c:pt idx="1">
                  <c:v>3.0564450000000001</c:v>
                </c:pt>
                <c:pt idx="2">
                  <c:v>2.1534</c:v>
                </c:pt>
                <c:pt idx="3">
                  <c:v>1.8518220000000001</c:v>
                </c:pt>
                <c:pt idx="4">
                  <c:v>1.43523</c:v>
                </c:pt>
                <c:pt idx="5">
                  <c:v>0.96138500000000005</c:v>
                </c:pt>
                <c:pt idx="6">
                  <c:v>0.69489199999999995</c:v>
                </c:pt>
                <c:pt idx="7">
                  <c:v>0.52085700000000001</c:v>
                </c:pt>
                <c:pt idx="8">
                  <c:v>0.31811600000000001</c:v>
                </c:pt>
                <c:pt idx="9">
                  <c:v>0.15653600000000001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B-AE46-A2F4-C0EAA32D18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0212303"/>
        <c:axId val="860213951"/>
      </c:lineChart>
      <c:catAx>
        <c:axId val="86021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</a:t>
                </a:r>
                <a:r>
                  <a:rPr lang="en-GB" sz="1400" baseline="0"/>
                  <a:t> WORDS IN TOPIC 1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13951"/>
        <c:crosses val="autoZero"/>
        <c:auto val="1"/>
        <c:lblAlgn val="ctr"/>
        <c:lblOffset val="100"/>
        <c:noMultiLvlLbl val="0"/>
      </c:catAx>
      <c:valAx>
        <c:axId val="8602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WEIGHTED</a:t>
                </a:r>
                <a:r>
                  <a:rPr lang="en-GB" sz="1400" baseline="0"/>
                  <a:t> VALUE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1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Choosing Optimal Topic Number using Coherence Score</a:t>
            </a:r>
          </a:p>
        </c:rich>
      </c:tx>
      <c:layout>
        <c:manualLayout>
          <c:xMode val="edge"/>
          <c:yMode val="edge"/>
          <c:x val="0.1702465004374453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'Coherence Scores'!$B$2</c:f>
              <c:strCache>
                <c:ptCount val="1"/>
                <c:pt idx="0">
                  <c:v>Mallet</c:v>
                </c:pt>
              </c:strCache>
            </c:strRef>
          </c:tx>
          <c:spPr>
            <a:ln w="317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'Coherence Scores'!$A$3:$A$12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'Coherence Scores'!$B$3:$B$12</c:f>
              <c:numCache>
                <c:formatCode>0.000</c:formatCode>
                <c:ptCount val="10"/>
                <c:pt idx="0">
                  <c:v>0.2752</c:v>
                </c:pt>
                <c:pt idx="1">
                  <c:v>0.3332</c:v>
                </c:pt>
                <c:pt idx="2">
                  <c:v>0.35160000000000002</c:v>
                </c:pt>
                <c:pt idx="3">
                  <c:v>0.33529999999999999</c:v>
                </c:pt>
                <c:pt idx="4">
                  <c:v>0.38229999999999997</c:v>
                </c:pt>
                <c:pt idx="5">
                  <c:v>0.34670000000000001</c:v>
                </c:pt>
                <c:pt idx="6">
                  <c:v>0.34960000000000002</c:v>
                </c:pt>
                <c:pt idx="7">
                  <c:v>0.37509999999999999</c:v>
                </c:pt>
                <c:pt idx="8">
                  <c:v>0.35560000000000003</c:v>
                </c:pt>
                <c:pt idx="9">
                  <c:v>0.34889999999999999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8-6142-9174-FBC2B189EBFE}"/>
            </c:ext>
          </c:extLst>
        </c:ser>
        <c:ser>
          <c:idx val="1"/>
          <c:order val="1"/>
          <c:tx>
            <c:strRef>
              <c:f>'Coherence Scores'!$C$2</c:f>
              <c:strCache>
                <c:ptCount val="1"/>
                <c:pt idx="0">
                  <c:v>NMF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'Coherence Scores'!$A$3:$A$12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'Coherence Scores'!$C$3:$C$12</c:f>
              <c:numCache>
                <c:formatCode>0.000</c:formatCode>
                <c:ptCount val="10"/>
                <c:pt idx="0">
                  <c:v>0.31003999999999998</c:v>
                </c:pt>
                <c:pt idx="1">
                  <c:v>0.34775</c:v>
                </c:pt>
                <c:pt idx="2">
                  <c:v>0.36804999999999999</c:v>
                </c:pt>
                <c:pt idx="3">
                  <c:v>0.38845000000000002</c:v>
                </c:pt>
                <c:pt idx="4">
                  <c:v>0.37240000000000001</c:v>
                </c:pt>
                <c:pt idx="5">
                  <c:v>0.32524999999999998</c:v>
                </c:pt>
                <c:pt idx="6">
                  <c:v>0.37717000000000001</c:v>
                </c:pt>
                <c:pt idx="7">
                  <c:v>0.40349000000000002</c:v>
                </c:pt>
                <c:pt idx="8">
                  <c:v>0.38907000000000003</c:v>
                </c:pt>
                <c:pt idx="9">
                  <c:v>0.35313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78-6142-9174-FBC2B189EBFE}"/>
            </c:ext>
          </c:extLst>
        </c:ser>
        <c:ser>
          <c:idx val="2"/>
          <c:order val="2"/>
          <c:tx>
            <c:strRef>
              <c:f>'Coherence Scores'!$D$2</c:f>
              <c:strCache>
                <c:ptCount val="1"/>
                <c:pt idx="0">
                  <c:v>Gensim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'Coherence Scores'!$A$3:$A$12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'Coherence Scores'!$D$3:$D$12</c:f>
              <c:numCache>
                <c:formatCode>0.000</c:formatCode>
                <c:ptCount val="10"/>
                <c:pt idx="0">
                  <c:v>0.28199999999999997</c:v>
                </c:pt>
                <c:pt idx="1">
                  <c:v>0.2712</c:v>
                </c:pt>
                <c:pt idx="2">
                  <c:v>0.30767</c:v>
                </c:pt>
                <c:pt idx="3">
                  <c:v>0.3009</c:v>
                </c:pt>
                <c:pt idx="4">
                  <c:v>0.27460000000000001</c:v>
                </c:pt>
                <c:pt idx="5">
                  <c:v>0.3019</c:v>
                </c:pt>
                <c:pt idx="6">
                  <c:v>0.29499999999999998</c:v>
                </c:pt>
                <c:pt idx="7">
                  <c:v>0.28958888862121701</c:v>
                </c:pt>
                <c:pt idx="8">
                  <c:v>0.30358116717600803</c:v>
                </c:pt>
                <c:pt idx="9">
                  <c:v>0.304794128062644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78-6142-9174-FBC2B189EBFE}"/>
            </c:ext>
          </c:extLst>
        </c:ser>
        <c:ser>
          <c:idx val="3"/>
          <c:order val="3"/>
          <c:tx>
            <c:strRef>
              <c:f>'Coherence Scores'!$E$2</c:f>
              <c:strCache>
                <c:ptCount val="1"/>
                <c:pt idx="0">
                  <c:v>Average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'Coherence Scores'!$A$3:$A$12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'Coherence Scores'!$E$3:$E$12</c:f>
              <c:numCache>
                <c:formatCode>0.000</c:formatCode>
                <c:ptCount val="10"/>
                <c:pt idx="0">
                  <c:v>0.28908</c:v>
                </c:pt>
                <c:pt idx="1">
                  <c:v>0.3173833333333333</c:v>
                </c:pt>
                <c:pt idx="2">
                  <c:v>0.34244000000000002</c:v>
                </c:pt>
                <c:pt idx="3">
                  <c:v>0.34155000000000002</c:v>
                </c:pt>
                <c:pt idx="4">
                  <c:v>0.34309999999999996</c:v>
                </c:pt>
                <c:pt idx="5">
                  <c:v>0.32461666666666672</c:v>
                </c:pt>
                <c:pt idx="6">
                  <c:v>0.34059</c:v>
                </c:pt>
                <c:pt idx="7">
                  <c:v>0.35605962954040571</c:v>
                </c:pt>
                <c:pt idx="8">
                  <c:v>0.34941705572533605</c:v>
                </c:pt>
                <c:pt idx="9">
                  <c:v>0.33560804268754801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3-A24F-8F15-800310C88A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3084959"/>
        <c:axId val="1476033919"/>
      </c:lineChart>
      <c:catAx>
        <c:axId val="147308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noFill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33919"/>
        <c:crosses val="autoZero"/>
        <c:auto val="1"/>
        <c:lblAlgn val="ctr"/>
        <c:lblOffset val="100"/>
        <c:noMultiLvlLbl val="0"/>
      </c:catAx>
      <c:valAx>
        <c:axId val="1476033919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noFill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COHERENCE SCORE</a:t>
                </a:r>
              </a:p>
            </c:rich>
          </c:tx>
          <c:layout>
            <c:manualLayout>
              <c:xMode val="edge"/>
              <c:yMode val="edge"/>
              <c:x val="5.1194539249146756E-3"/>
              <c:y val="0.3137258466716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84959"/>
        <c:crossesAt val="36526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713475</xdr:colOff>
      <xdr:row>0</xdr:row>
      <xdr:rowOff>75919</xdr:rowOff>
    </xdr:from>
    <xdr:to>
      <xdr:col>16</xdr:col>
      <xdr:colOff>161025</xdr:colOff>
      <xdr:row>27</xdr:row>
      <xdr:rowOff>25119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E5053-26A7-A646-843F-0E6196B54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27</xdr:row>
      <xdr:rowOff>165100</xdr:rowOff>
    </xdr:from>
    <xdr:to>
      <xdr:col>16</xdr:col>
      <xdr:colOff>400050</xdr:colOff>
      <xdr:row>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75AB77-F4FF-0044-9E56-F584F5462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1</xdr:row>
      <xdr:rowOff>25400</xdr:rowOff>
    </xdr:from>
    <xdr:to>
      <xdr:col>19</xdr:col>
      <xdr:colOff>127000</xdr:colOff>
      <xdr:row>24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657D4A-D9B4-CE48-9711-298888A54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25</xdr:row>
      <xdr:rowOff>127000</xdr:rowOff>
    </xdr:from>
    <xdr:to>
      <xdr:col>19</xdr:col>
      <xdr:colOff>406400</xdr:colOff>
      <xdr:row>46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0B51C9-F463-9D46-AA52-40FA4D7A9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396724</xdr:colOff>
      <xdr:row>1</xdr:row>
      <xdr:rowOff>117928</xdr:rowOff>
    </xdr:from>
    <xdr:to>
      <xdr:col>18</xdr:col>
      <xdr:colOff>129419</xdr:colOff>
      <xdr:row>24</xdr:row>
      <xdr:rowOff>156028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BA827-255B-5842-BC0B-AF678E998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25</xdr:row>
      <xdr:rowOff>127000</xdr:rowOff>
    </xdr:from>
    <xdr:to>
      <xdr:col>18</xdr:col>
      <xdr:colOff>406400</xdr:colOff>
      <xdr:row>46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7B80E-7527-544C-A0BB-3D70BFCE2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12</xdr:row>
      <xdr:rowOff>114300</xdr:rowOff>
    </xdr:from>
    <xdr:to>
      <xdr:col>14</xdr:col>
      <xdr:colOff>609600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EE6ED0-1E28-A940-AC28-95EB67A1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202E-3FD9-BF4A-824D-12C76629F2F1}">
  <dimension ref="A1:Y24"/>
  <sheetViews>
    <sheetView topLeftCell="C1" workbookViewId="0">
      <selection activeCell="E2" sqref="E2:N17"/>
    </sheetView>
  </sheetViews>
  <sheetFormatPr baseColWidth="10" defaultColWidth="9.1640625" defaultRowHeight="16" x14ac:dyDescent="0.2"/>
  <cols>
    <col min="1" max="1" width="18.1640625" style="15" bestFit="1" customWidth="1"/>
    <col min="2" max="2" width="18.5" style="15" hidden="1" customWidth="1"/>
    <col min="3" max="3" width="18.1640625" style="15" bestFit="1" customWidth="1"/>
    <col min="4" max="4" width="4.33203125" style="15" customWidth="1"/>
    <col min="5" max="5" width="10.6640625" style="15" bestFit="1" customWidth="1"/>
    <col min="6" max="6" width="8.5" style="15" bestFit="1" customWidth="1"/>
    <col min="7" max="7" width="9.6640625" style="15" bestFit="1" customWidth="1"/>
    <col min="8" max="8" width="8.5" style="15" bestFit="1" customWidth="1"/>
    <col min="9" max="9" width="9.33203125" style="15" bestFit="1" customWidth="1"/>
    <col min="10" max="10" width="9.1640625" style="15" hidden="1" customWidth="1"/>
    <col min="11" max="11" width="39.1640625" style="16" bestFit="1" customWidth="1"/>
    <col min="12" max="12" width="10.6640625" style="16" bestFit="1" customWidth="1"/>
    <col min="13" max="13" width="17.5" style="16" bestFit="1" customWidth="1"/>
    <col min="14" max="14" width="16.1640625" style="16" customWidth="1"/>
    <col min="15" max="15" width="9.1640625" style="17"/>
    <col min="16" max="16" width="15.5" style="15" bestFit="1" customWidth="1"/>
    <col min="17" max="17" width="7.33203125" style="15" bestFit="1" customWidth="1"/>
    <col min="18" max="18" width="1.83203125" style="15" bestFit="1" customWidth="1"/>
    <col min="19" max="24" width="9.1640625" style="15"/>
    <col min="25" max="25" width="6.1640625" style="15" bestFit="1" customWidth="1"/>
    <col min="26" max="16384" width="9.1640625" style="15"/>
  </cols>
  <sheetData>
    <row r="1" spans="1:25" ht="17" thickBot="1" x14ac:dyDescent="0.25">
      <c r="Q1" s="15" t="s">
        <v>41</v>
      </c>
      <c r="Y1" s="15" t="s">
        <v>42</v>
      </c>
    </row>
    <row r="2" spans="1:25" ht="52.5" customHeight="1" thickBot="1" x14ac:dyDescent="0.25">
      <c r="A2" s="18" t="s">
        <v>64</v>
      </c>
      <c r="B2" s="18" t="s">
        <v>200</v>
      </c>
      <c r="C2" s="18" t="s">
        <v>199</v>
      </c>
      <c r="E2" s="41" t="s">
        <v>43</v>
      </c>
      <c r="F2" s="42" t="s">
        <v>44</v>
      </c>
      <c r="G2" s="43" t="s">
        <v>197</v>
      </c>
      <c r="H2" s="43" t="s">
        <v>5</v>
      </c>
      <c r="I2" s="43" t="s">
        <v>198</v>
      </c>
      <c r="J2" s="44" t="s">
        <v>201</v>
      </c>
      <c r="K2" s="44" t="s">
        <v>196</v>
      </c>
      <c r="L2" s="41" t="s">
        <v>45</v>
      </c>
      <c r="M2" s="45" t="s">
        <v>46</v>
      </c>
      <c r="N2" s="43" t="s">
        <v>47</v>
      </c>
      <c r="O2" s="15"/>
    </row>
    <row r="3" spans="1:25" ht="52.5" customHeight="1" x14ac:dyDescent="0.2">
      <c r="A3" s="18" t="s">
        <v>52</v>
      </c>
      <c r="B3" s="38">
        <f>AVERAGE(I3,I8,I13)</f>
        <v>1</v>
      </c>
      <c r="C3" s="19">
        <f>(J3^H3+J8^H8+J13^H13)/3</f>
        <v>5</v>
      </c>
      <c r="E3" s="69" t="s">
        <v>48</v>
      </c>
      <c r="F3" s="72">
        <v>0.27500000000000002</v>
      </c>
      <c r="G3" s="46">
        <v>3</v>
      </c>
      <c r="H3" s="47">
        <f>Gensi!K59</f>
        <v>1</v>
      </c>
      <c r="I3" s="47">
        <v>1</v>
      </c>
      <c r="J3" s="48">
        <f>6-I3</f>
        <v>5</v>
      </c>
      <c r="K3" s="49" t="s">
        <v>206</v>
      </c>
      <c r="L3" s="50" t="s">
        <v>51</v>
      </c>
      <c r="M3" s="51" t="s">
        <v>53</v>
      </c>
      <c r="N3" s="52" t="s">
        <v>52</v>
      </c>
      <c r="O3" s="15"/>
      <c r="P3" s="37"/>
    </row>
    <row r="4" spans="1:25" ht="52.5" customHeight="1" x14ac:dyDescent="0.2">
      <c r="A4" s="18" t="s">
        <v>56</v>
      </c>
      <c r="B4" s="38">
        <f>AVERAGE(I4,I12,I14)</f>
        <v>3</v>
      </c>
      <c r="C4" s="19">
        <f>(J4^H4+J12^H12+J14^H14)/3</f>
        <v>1.9211763843172134</v>
      </c>
      <c r="E4" s="70"/>
      <c r="F4" s="72"/>
      <c r="G4" s="46">
        <v>5</v>
      </c>
      <c r="H4" s="47">
        <f>Gensi!K61</f>
        <v>0.81987577639751541</v>
      </c>
      <c r="I4" s="47">
        <v>2</v>
      </c>
      <c r="J4" s="48">
        <f t="shared" ref="J4:J17" si="0">6-I4</f>
        <v>4</v>
      </c>
      <c r="K4" s="49" t="s">
        <v>207</v>
      </c>
      <c r="L4" s="53" t="s">
        <v>65</v>
      </c>
      <c r="M4" s="51" t="s">
        <v>20</v>
      </c>
      <c r="N4" s="52" t="s">
        <v>56</v>
      </c>
      <c r="O4" s="15"/>
      <c r="P4" s="37"/>
    </row>
    <row r="5" spans="1:25" ht="52.5" customHeight="1" x14ac:dyDescent="0.2">
      <c r="A5" s="18" t="s">
        <v>54</v>
      </c>
      <c r="B5" s="38">
        <f>AVERAGE(I7,I9,I15)</f>
        <v>3.3333333333333335</v>
      </c>
      <c r="C5" s="19">
        <f>(J7^H7+J9^H9+J15^H15)/3</f>
        <v>1.7294460868510155</v>
      </c>
      <c r="E5" s="70"/>
      <c r="F5" s="72"/>
      <c r="G5" s="46">
        <v>2</v>
      </c>
      <c r="H5" s="47">
        <f>Gensi!K58</f>
        <v>0.6894409937888204</v>
      </c>
      <c r="I5" s="47">
        <v>3</v>
      </c>
      <c r="J5" s="48">
        <f t="shared" si="0"/>
        <v>3</v>
      </c>
      <c r="K5" s="49" t="s">
        <v>208</v>
      </c>
      <c r="L5" s="54" t="s">
        <v>49</v>
      </c>
      <c r="M5" s="51" t="s">
        <v>68</v>
      </c>
      <c r="N5" s="52" t="s">
        <v>50</v>
      </c>
      <c r="O5" s="15"/>
      <c r="P5" s="37"/>
    </row>
    <row r="6" spans="1:25" ht="52.5" customHeight="1" x14ac:dyDescent="0.2">
      <c r="A6" s="18" t="s">
        <v>50</v>
      </c>
      <c r="B6" s="38">
        <f>AVERAGE(I5,I10,I16)</f>
        <v>3.3333333333333335</v>
      </c>
      <c r="C6" s="19">
        <f>(J6^H5+J10^H10+J16^H16)/3</f>
        <v>1.4866709717305346</v>
      </c>
      <c r="E6" s="70"/>
      <c r="F6" s="72"/>
      <c r="G6" s="46">
        <v>4</v>
      </c>
      <c r="H6" s="47">
        <f>Gensi!K60</f>
        <v>0.18012422360248459</v>
      </c>
      <c r="I6" s="47">
        <v>4</v>
      </c>
      <c r="J6" s="48">
        <f t="shared" si="0"/>
        <v>2</v>
      </c>
      <c r="K6" s="49" t="s">
        <v>209</v>
      </c>
      <c r="L6" s="53" t="s">
        <v>65</v>
      </c>
      <c r="M6" s="51" t="s">
        <v>66</v>
      </c>
      <c r="N6" s="52" t="s">
        <v>55</v>
      </c>
      <c r="O6" s="15"/>
      <c r="P6" s="37"/>
    </row>
    <row r="7" spans="1:25" ht="52.5" customHeight="1" thickBot="1" x14ac:dyDescent="0.25">
      <c r="A7" s="18" t="s">
        <v>55</v>
      </c>
      <c r="B7" s="38">
        <f>AVERAGE(I6,I11,I17)</f>
        <v>4.333333333333333</v>
      </c>
      <c r="C7" s="19">
        <f>(J6^H6+J11^H11+J17^H17)/3</f>
        <v>1.1388317240916486</v>
      </c>
      <c r="E7" s="71"/>
      <c r="F7" s="73"/>
      <c r="G7" s="55">
        <v>1</v>
      </c>
      <c r="H7" s="56">
        <f>Gensi!K57</f>
        <v>0</v>
      </c>
      <c r="I7" s="56">
        <v>5</v>
      </c>
      <c r="J7" s="48">
        <f t="shared" si="0"/>
        <v>1</v>
      </c>
      <c r="K7" s="57" t="s">
        <v>210</v>
      </c>
      <c r="L7" s="58" t="s">
        <v>51</v>
      </c>
      <c r="M7" s="59" t="s">
        <v>58</v>
      </c>
      <c r="N7" s="60" t="s">
        <v>54</v>
      </c>
      <c r="O7" s="15"/>
      <c r="P7" s="37"/>
    </row>
    <row r="8" spans="1:25" ht="52.5" customHeight="1" x14ac:dyDescent="0.2">
      <c r="E8" s="74" t="s">
        <v>57</v>
      </c>
      <c r="F8" s="77">
        <v>0.38200000000000001</v>
      </c>
      <c r="G8" s="61">
        <v>4</v>
      </c>
      <c r="H8" s="62">
        <f>Mallet!N53</f>
        <v>1</v>
      </c>
      <c r="I8" s="62">
        <v>1</v>
      </c>
      <c r="J8" s="48">
        <f t="shared" si="0"/>
        <v>5</v>
      </c>
      <c r="K8" s="63" t="s">
        <v>211</v>
      </c>
      <c r="L8" s="50" t="s">
        <v>51</v>
      </c>
      <c r="M8" s="64" t="s">
        <v>70</v>
      </c>
      <c r="N8" s="65" t="s">
        <v>52</v>
      </c>
      <c r="O8" s="15"/>
    </row>
    <row r="9" spans="1:25" ht="52.5" customHeight="1" x14ac:dyDescent="0.2">
      <c r="E9" s="75"/>
      <c r="F9" s="78"/>
      <c r="G9" s="46">
        <v>2</v>
      </c>
      <c r="H9" s="47">
        <f>Mallet!N51</f>
        <v>0.71841557233425646</v>
      </c>
      <c r="I9" s="47">
        <v>2</v>
      </c>
      <c r="J9" s="48">
        <f t="shared" si="0"/>
        <v>4</v>
      </c>
      <c r="K9" s="49" t="s">
        <v>212</v>
      </c>
      <c r="L9" s="54" t="s">
        <v>49</v>
      </c>
      <c r="M9" s="51" t="s">
        <v>58</v>
      </c>
      <c r="N9" s="52" t="s">
        <v>54</v>
      </c>
      <c r="O9" s="15"/>
    </row>
    <row r="10" spans="1:25" ht="52.5" customHeight="1" x14ac:dyDescent="0.2">
      <c r="E10" s="75"/>
      <c r="F10" s="78"/>
      <c r="G10" s="46">
        <v>5</v>
      </c>
      <c r="H10" s="47">
        <f>Mallet!N54</f>
        <v>0.53026502064796432</v>
      </c>
      <c r="I10" s="47">
        <v>3</v>
      </c>
      <c r="J10" s="48">
        <f t="shared" si="0"/>
        <v>3</v>
      </c>
      <c r="K10" s="49" t="s">
        <v>213</v>
      </c>
      <c r="L10" s="54" t="s">
        <v>49</v>
      </c>
      <c r="M10" s="51" t="s">
        <v>69</v>
      </c>
      <c r="N10" s="52" t="s">
        <v>50</v>
      </c>
      <c r="O10" s="15"/>
    </row>
    <row r="11" spans="1:25" ht="52.5" customHeight="1" x14ac:dyDescent="0.2">
      <c r="E11" s="75"/>
      <c r="F11" s="79"/>
      <c r="G11" s="46">
        <v>3</v>
      </c>
      <c r="H11" s="47">
        <f>Mallet!N52</f>
        <v>0.36009873501770384</v>
      </c>
      <c r="I11" s="47">
        <v>4</v>
      </c>
      <c r="J11" s="48">
        <f t="shared" si="0"/>
        <v>2</v>
      </c>
      <c r="K11" s="49" t="s">
        <v>214</v>
      </c>
      <c r="L11" s="53" t="s">
        <v>65</v>
      </c>
      <c r="M11" s="51" t="s">
        <v>72</v>
      </c>
      <c r="N11" s="52" t="s">
        <v>71</v>
      </c>
      <c r="O11" s="15"/>
    </row>
    <row r="12" spans="1:25" ht="52.5" customHeight="1" thickBot="1" x14ac:dyDescent="0.25">
      <c r="E12" s="76"/>
      <c r="F12" s="80"/>
      <c r="G12" s="55">
        <v>1</v>
      </c>
      <c r="H12" s="56">
        <f>Mallet!N50</f>
        <v>0</v>
      </c>
      <c r="I12" s="56">
        <v>5</v>
      </c>
      <c r="J12" s="48">
        <f t="shared" si="0"/>
        <v>1</v>
      </c>
      <c r="K12" s="57" t="s">
        <v>215</v>
      </c>
      <c r="L12" s="58" t="s">
        <v>51</v>
      </c>
      <c r="M12" s="59" t="s">
        <v>67</v>
      </c>
      <c r="N12" s="60" t="s">
        <v>56</v>
      </c>
      <c r="O12" s="15"/>
    </row>
    <row r="13" spans="1:25" ht="52.5" customHeight="1" x14ac:dyDescent="0.2">
      <c r="E13" s="70" t="s">
        <v>59</v>
      </c>
      <c r="F13" s="81">
        <v>0.372</v>
      </c>
      <c r="G13" s="61">
        <v>1</v>
      </c>
      <c r="H13" s="47">
        <f>NMF!M50</f>
        <v>1</v>
      </c>
      <c r="I13" s="47">
        <v>1</v>
      </c>
      <c r="J13" s="48">
        <f t="shared" si="0"/>
        <v>5</v>
      </c>
      <c r="K13" s="49" t="s">
        <v>216</v>
      </c>
      <c r="L13" s="53" t="s">
        <v>51</v>
      </c>
      <c r="M13" s="53" t="s">
        <v>60</v>
      </c>
      <c r="N13" s="52" t="s">
        <v>52</v>
      </c>
      <c r="O13" s="15"/>
    </row>
    <row r="14" spans="1:25" ht="52.5" customHeight="1" x14ac:dyDescent="0.2">
      <c r="E14" s="70"/>
      <c r="F14" s="72"/>
      <c r="G14" s="46">
        <v>3</v>
      </c>
      <c r="H14" s="47">
        <f>Mallet!N52</f>
        <v>0.36009873501770384</v>
      </c>
      <c r="I14" s="47">
        <v>2</v>
      </c>
      <c r="J14" s="48">
        <f t="shared" si="0"/>
        <v>4</v>
      </c>
      <c r="K14" s="49" t="s">
        <v>217</v>
      </c>
      <c r="L14" s="53" t="s">
        <v>51</v>
      </c>
      <c r="M14" s="53" t="s">
        <v>61</v>
      </c>
      <c r="N14" s="52" t="s">
        <v>56</v>
      </c>
      <c r="O14" s="15"/>
    </row>
    <row r="15" spans="1:25" ht="52.5" customHeight="1" x14ac:dyDescent="0.2">
      <c r="E15" s="70"/>
      <c r="F15" s="72"/>
      <c r="G15" s="46">
        <v>2</v>
      </c>
      <c r="H15" s="47">
        <f>NMF!M51</f>
        <v>0.35751766032990545</v>
      </c>
      <c r="I15" s="47">
        <v>3</v>
      </c>
      <c r="J15" s="48">
        <f t="shared" si="0"/>
        <v>3</v>
      </c>
      <c r="K15" s="49" t="s">
        <v>218</v>
      </c>
      <c r="L15" s="53" t="s">
        <v>51</v>
      </c>
      <c r="M15" s="53" t="s">
        <v>58</v>
      </c>
      <c r="N15" s="52" t="s">
        <v>54</v>
      </c>
      <c r="O15" s="15"/>
    </row>
    <row r="16" spans="1:25" ht="52.5" customHeight="1" x14ac:dyDescent="0.2">
      <c r="E16" s="70"/>
      <c r="F16" s="72"/>
      <c r="G16" s="46">
        <v>4</v>
      </c>
      <c r="H16" s="47">
        <f>NMF!M53</f>
        <v>7.962809286929462E-2</v>
      </c>
      <c r="I16" s="47">
        <v>4</v>
      </c>
      <c r="J16" s="48">
        <f t="shared" si="0"/>
        <v>2</v>
      </c>
      <c r="K16" s="49" t="s">
        <v>219</v>
      </c>
      <c r="L16" s="54" t="s">
        <v>49</v>
      </c>
      <c r="M16" s="53" t="s">
        <v>62</v>
      </c>
      <c r="N16" s="52" t="s">
        <v>50</v>
      </c>
      <c r="O16" s="15"/>
    </row>
    <row r="17" spans="5:18" ht="52.5" customHeight="1" thickBot="1" x14ac:dyDescent="0.25">
      <c r="E17" s="71"/>
      <c r="F17" s="73"/>
      <c r="G17" s="55">
        <v>5</v>
      </c>
      <c r="H17" s="56">
        <f>NMF!M54</f>
        <v>0</v>
      </c>
      <c r="I17" s="56">
        <v>5</v>
      </c>
      <c r="J17" s="48">
        <f t="shared" si="0"/>
        <v>1</v>
      </c>
      <c r="K17" s="57" t="s">
        <v>220</v>
      </c>
      <c r="L17" s="58" t="s">
        <v>65</v>
      </c>
      <c r="M17" s="58" t="s">
        <v>63</v>
      </c>
      <c r="N17" s="60" t="s">
        <v>55</v>
      </c>
      <c r="O17" s="15"/>
    </row>
    <row r="18" spans="5:18" x14ac:dyDescent="0.2">
      <c r="E18" s="66"/>
      <c r="F18" s="66"/>
      <c r="G18" s="66"/>
      <c r="H18" s="66"/>
      <c r="I18" s="66"/>
      <c r="J18" s="66"/>
      <c r="K18" s="67"/>
      <c r="L18" s="67"/>
      <c r="M18" s="67"/>
      <c r="N18" s="67"/>
    </row>
    <row r="19" spans="5:18" x14ac:dyDescent="0.2">
      <c r="E19" s="66"/>
      <c r="F19" s="66"/>
      <c r="G19" s="66"/>
      <c r="H19" s="68"/>
      <c r="I19" s="68"/>
      <c r="J19" s="68"/>
      <c r="K19" s="67"/>
      <c r="L19" s="67"/>
      <c r="M19" s="67"/>
      <c r="N19" s="67"/>
    </row>
    <row r="20" spans="5:18" x14ac:dyDescent="0.2">
      <c r="E20" s="66"/>
      <c r="F20" s="66"/>
      <c r="G20" s="66"/>
      <c r="H20" s="48"/>
      <c r="I20" s="48"/>
      <c r="J20" s="48"/>
      <c r="K20" s="67"/>
      <c r="L20" s="67"/>
      <c r="M20" s="67"/>
      <c r="N20" s="67"/>
    </row>
    <row r="21" spans="5:18" x14ac:dyDescent="0.2">
      <c r="E21" s="66"/>
      <c r="F21" s="66"/>
      <c r="G21" s="66"/>
      <c r="H21" s="48"/>
      <c r="I21" s="48"/>
      <c r="J21" s="48"/>
      <c r="K21" s="67"/>
      <c r="L21" s="67"/>
      <c r="M21" s="67"/>
      <c r="N21" s="67"/>
    </row>
    <row r="22" spans="5:18" x14ac:dyDescent="0.2">
      <c r="E22" s="66"/>
      <c r="F22" s="66"/>
      <c r="G22" s="66"/>
      <c r="H22" s="48"/>
      <c r="I22" s="48"/>
      <c r="J22" s="48"/>
      <c r="K22" s="67"/>
      <c r="L22" s="67"/>
      <c r="M22" s="67"/>
      <c r="N22" s="67"/>
    </row>
    <row r="23" spans="5:18" x14ac:dyDescent="0.2">
      <c r="E23" s="66"/>
      <c r="F23" s="66"/>
      <c r="G23" s="66"/>
      <c r="H23" s="48"/>
      <c r="I23" s="48"/>
      <c r="J23" s="48"/>
      <c r="K23" s="67"/>
      <c r="L23" s="67"/>
      <c r="M23" s="67"/>
      <c r="N23" s="67"/>
      <c r="R23" s="15">
        <f>5/2*0.8</f>
        <v>2</v>
      </c>
    </row>
    <row r="24" spans="5:18" x14ac:dyDescent="0.2">
      <c r="E24" s="66"/>
      <c r="F24" s="66"/>
      <c r="G24" s="66"/>
      <c r="H24" s="48"/>
      <c r="I24" s="48"/>
      <c r="J24" s="48"/>
      <c r="K24" s="67"/>
      <c r="L24" s="67"/>
      <c r="M24" s="67"/>
      <c r="N24" s="67"/>
    </row>
  </sheetData>
  <sortState xmlns:xlrd2="http://schemas.microsoft.com/office/spreadsheetml/2017/richdata2" ref="G13:N17">
    <sortCondition descending="1" ref="H13:H17"/>
  </sortState>
  <mergeCells count="6">
    <mergeCell ref="E3:E7"/>
    <mergeCell ref="F3:F7"/>
    <mergeCell ref="E8:E12"/>
    <mergeCell ref="F8:F12"/>
    <mergeCell ref="E13:E17"/>
    <mergeCell ref="F13:F17"/>
  </mergeCells>
  <pageMargins left="0.7" right="0.7" top="0.75" bottom="0.75" header="0.3" footer="0.3"/>
  <pageSetup scale="91" fitToWidth="0" fitToHeight="0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EBC4-EA9C-8A41-86FD-A37A3E96A1A9}">
  <dimension ref="A1:K76"/>
  <sheetViews>
    <sheetView showGridLines="0" topLeftCell="A26" zoomScale="125" workbookViewId="0">
      <selection activeCell="H59" sqref="H59"/>
    </sheetView>
  </sheetViews>
  <sheetFormatPr baseColWidth="10" defaultColWidth="11" defaultRowHeight="16" x14ac:dyDescent="0.2"/>
  <cols>
    <col min="5" max="5" width="13.5" customWidth="1"/>
    <col min="6" max="6" width="2.83203125" customWidth="1"/>
    <col min="8" max="8" width="15.5" customWidth="1"/>
    <col min="11" max="11" width="20.33203125" customWidth="1"/>
    <col min="14" max="14" width="10.83203125" customWidth="1"/>
  </cols>
  <sheetData>
    <row r="1" spans="1:8" x14ac:dyDescent="0.2">
      <c r="A1" t="s">
        <v>10</v>
      </c>
    </row>
    <row r="2" spans="1:8" x14ac:dyDescent="0.2">
      <c r="A2" t="s">
        <v>4</v>
      </c>
      <c r="B2" t="s">
        <v>8</v>
      </c>
      <c r="C2" t="s">
        <v>5</v>
      </c>
      <c r="D2" t="s">
        <v>7</v>
      </c>
      <c r="E2" t="s">
        <v>9</v>
      </c>
    </row>
    <row r="3" spans="1:8" ht="19" x14ac:dyDescent="0.25">
      <c r="A3" t="s">
        <v>19</v>
      </c>
      <c r="B3">
        <v>1</v>
      </c>
      <c r="C3">
        <v>7.0000000000000001E-3</v>
      </c>
      <c r="D3">
        <v>10</v>
      </c>
      <c r="E3">
        <f>C3*D3</f>
        <v>7.0000000000000007E-2</v>
      </c>
      <c r="G3" s="1"/>
    </row>
    <row r="4" spans="1:8" ht="19" x14ac:dyDescent="0.25">
      <c r="A4" t="s">
        <v>73</v>
      </c>
      <c r="B4">
        <v>2</v>
      </c>
      <c r="C4">
        <v>6.0000000000000001E-3</v>
      </c>
      <c r="D4">
        <v>9</v>
      </c>
      <c r="E4">
        <f t="shared" ref="E4:E12" si="0">C4*D4</f>
        <v>5.3999999999999999E-2</v>
      </c>
      <c r="G4" s="1"/>
    </row>
    <row r="5" spans="1:8" ht="19" x14ac:dyDescent="0.25">
      <c r="A5" t="s">
        <v>74</v>
      </c>
      <c r="B5">
        <v>3</v>
      </c>
      <c r="C5">
        <v>6.0000000000000001E-3</v>
      </c>
      <c r="D5">
        <v>8</v>
      </c>
      <c r="E5">
        <f t="shared" si="0"/>
        <v>4.8000000000000001E-2</v>
      </c>
      <c r="G5" s="1"/>
    </row>
    <row r="6" spans="1:8" ht="19" x14ac:dyDescent="0.25">
      <c r="A6" t="s">
        <v>75</v>
      </c>
      <c r="B6">
        <v>4</v>
      </c>
      <c r="C6">
        <v>5.0000000000000001E-3</v>
      </c>
      <c r="D6">
        <v>7</v>
      </c>
      <c r="E6">
        <f t="shared" si="0"/>
        <v>3.5000000000000003E-2</v>
      </c>
      <c r="G6" s="1"/>
    </row>
    <row r="7" spans="1:8" x14ac:dyDescent="0.2">
      <c r="A7" t="s">
        <v>28</v>
      </c>
      <c r="B7">
        <v>5</v>
      </c>
      <c r="C7">
        <v>5.0000000000000001E-3</v>
      </c>
      <c r="D7">
        <v>6</v>
      </c>
      <c r="E7">
        <f t="shared" si="0"/>
        <v>0.03</v>
      </c>
    </row>
    <row r="8" spans="1:8" x14ac:dyDescent="0.2">
      <c r="A8" t="s">
        <v>76</v>
      </c>
      <c r="B8">
        <v>6</v>
      </c>
      <c r="C8">
        <v>5.0000000000000001E-3</v>
      </c>
      <c r="D8">
        <v>5</v>
      </c>
      <c r="E8">
        <f t="shared" si="0"/>
        <v>2.5000000000000001E-2</v>
      </c>
    </row>
    <row r="9" spans="1:8" x14ac:dyDescent="0.2">
      <c r="A9" t="s">
        <v>77</v>
      </c>
      <c r="B9">
        <v>7</v>
      </c>
      <c r="C9">
        <v>4.0000000000000001E-3</v>
      </c>
      <c r="D9">
        <v>4</v>
      </c>
      <c r="E9">
        <f t="shared" si="0"/>
        <v>1.6E-2</v>
      </c>
    </row>
    <row r="10" spans="1:8" x14ac:dyDescent="0.2">
      <c r="A10" t="s">
        <v>78</v>
      </c>
      <c r="B10">
        <v>8</v>
      </c>
      <c r="C10">
        <v>4.0000000000000001E-3</v>
      </c>
      <c r="D10">
        <v>3</v>
      </c>
      <c r="E10">
        <f t="shared" si="0"/>
        <v>1.2E-2</v>
      </c>
    </row>
    <row r="11" spans="1:8" x14ac:dyDescent="0.2">
      <c r="A11" t="s">
        <v>79</v>
      </c>
      <c r="B11">
        <v>9</v>
      </c>
      <c r="C11">
        <v>4.0000000000000001E-3</v>
      </c>
      <c r="D11">
        <v>2</v>
      </c>
      <c r="E11">
        <f t="shared" si="0"/>
        <v>8.0000000000000002E-3</v>
      </c>
    </row>
    <row r="12" spans="1:8" x14ac:dyDescent="0.2">
      <c r="A12" t="s">
        <v>80</v>
      </c>
      <c r="B12">
        <v>10</v>
      </c>
      <c r="C12">
        <v>4.0000000000000001E-3</v>
      </c>
      <c r="D12">
        <v>1</v>
      </c>
      <c r="E12">
        <f t="shared" si="0"/>
        <v>4.0000000000000001E-3</v>
      </c>
    </row>
    <row r="13" spans="1:8" x14ac:dyDescent="0.2">
      <c r="D13" t="s">
        <v>12</v>
      </c>
      <c r="E13" s="2">
        <f>SUM(E3:E12)</f>
        <v>0.30200000000000005</v>
      </c>
    </row>
    <row r="14" spans="1:8" x14ac:dyDescent="0.2">
      <c r="D14" t="s">
        <v>13</v>
      </c>
      <c r="E14">
        <f>AVERAGE(E3:E12)</f>
        <v>3.0200000000000005E-2</v>
      </c>
    </row>
    <row r="16" spans="1:8" ht="19" x14ac:dyDescent="0.25">
      <c r="A16" t="s">
        <v>11</v>
      </c>
      <c r="H16" s="1"/>
    </row>
    <row r="17" spans="1:8" ht="19" x14ac:dyDescent="0.25">
      <c r="A17" t="s">
        <v>1</v>
      </c>
      <c r="B17">
        <v>1</v>
      </c>
      <c r="C17">
        <v>1.4E-2</v>
      </c>
      <c r="D17">
        <v>10</v>
      </c>
      <c r="E17">
        <f t="shared" ref="E17:E26" si="1">C17*D17</f>
        <v>0.14000000000000001</v>
      </c>
      <c r="H17" s="1"/>
    </row>
    <row r="18" spans="1:8" ht="19" x14ac:dyDescent="0.25">
      <c r="A18" t="s">
        <v>22</v>
      </c>
      <c r="B18">
        <v>2</v>
      </c>
      <c r="C18">
        <v>8.0000000000000002E-3</v>
      </c>
      <c r="D18">
        <v>9</v>
      </c>
      <c r="E18">
        <f t="shared" si="1"/>
        <v>7.2000000000000008E-2</v>
      </c>
      <c r="H18" s="1"/>
    </row>
    <row r="19" spans="1:8" ht="19" x14ac:dyDescent="0.25">
      <c r="A19" t="s">
        <v>27</v>
      </c>
      <c r="B19">
        <v>3</v>
      </c>
      <c r="C19">
        <v>8.0000000000000002E-3</v>
      </c>
      <c r="D19">
        <v>8</v>
      </c>
      <c r="E19">
        <f t="shared" si="1"/>
        <v>6.4000000000000001E-2</v>
      </c>
      <c r="H19" s="1"/>
    </row>
    <row r="20" spans="1:8" ht="19" x14ac:dyDescent="0.25">
      <c r="A20" t="s">
        <v>18</v>
      </c>
      <c r="B20">
        <v>4</v>
      </c>
      <c r="C20">
        <v>5.0000000000000001E-3</v>
      </c>
      <c r="D20">
        <v>7</v>
      </c>
      <c r="E20">
        <f t="shared" si="1"/>
        <v>3.5000000000000003E-2</v>
      </c>
      <c r="H20" s="1"/>
    </row>
    <row r="21" spans="1:8" ht="19" x14ac:dyDescent="0.25">
      <c r="A21" t="s">
        <v>21</v>
      </c>
      <c r="B21">
        <v>5</v>
      </c>
      <c r="C21">
        <v>5.0000000000000001E-3</v>
      </c>
      <c r="D21">
        <v>6</v>
      </c>
      <c r="E21">
        <f t="shared" si="1"/>
        <v>0.03</v>
      </c>
      <c r="H21" s="1"/>
    </row>
    <row r="22" spans="1:8" ht="19" x14ac:dyDescent="0.25">
      <c r="A22" t="s">
        <v>26</v>
      </c>
      <c r="B22">
        <v>6</v>
      </c>
      <c r="C22">
        <v>5.0000000000000001E-3</v>
      </c>
      <c r="D22">
        <v>5</v>
      </c>
      <c r="E22">
        <f t="shared" si="1"/>
        <v>2.5000000000000001E-2</v>
      </c>
      <c r="H22" s="1"/>
    </row>
    <row r="23" spans="1:8" ht="19" x14ac:dyDescent="0.25">
      <c r="A23" t="s">
        <v>3</v>
      </c>
      <c r="B23">
        <v>7</v>
      </c>
      <c r="C23">
        <v>5.0000000000000001E-3</v>
      </c>
      <c r="D23">
        <v>4</v>
      </c>
      <c r="E23">
        <f t="shared" si="1"/>
        <v>0.02</v>
      </c>
      <c r="H23" s="1"/>
    </row>
    <row r="24" spans="1:8" ht="19" x14ac:dyDescent="0.25">
      <c r="A24" t="s">
        <v>25</v>
      </c>
      <c r="B24">
        <v>8</v>
      </c>
      <c r="C24">
        <v>5.0000000000000001E-3</v>
      </c>
      <c r="D24">
        <v>3</v>
      </c>
      <c r="E24">
        <f t="shared" si="1"/>
        <v>1.4999999999999999E-2</v>
      </c>
      <c r="H24" s="1"/>
    </row>
    <row r="25" spans="1:8" ht="19" x14ac:dyDescent="0.25">
      <c r="A25" t="s">
        <v>81</v>
      </c>
      <c r="B25">
        <v>9</v>
      </c>
      <c r="C25">
        <v>4.0000000000000001E-3</v>
      </c>
      <c r="D25">
        <v>2</v>
      </c>
      <c r="E25">
        <f t="shared" si="1"/>
        <v>8.0000000000000002E-3</v>
      </c>
      <c r="H25" s="1"/>
    </row>
    <row r="26" spans="1:8" ht="19" x14ac:dyDescent="0.25">
      <c r="A26" t="s">
        <v>82</v>
      </c>
      <c r="B26">
        <v>10</v>
      </c>
      <c r="C26">
        <v>4.0000000000000001E-3</v>
      </c>
      <c r="D26">
        <v>1</v>
      </c>
      <c r="E26">
        <f t="shared" si="1"/>
        <v>4.0000000000000001E-3</v>
      </c>
      <c r="H26" s="1"/>
    </row>
    <row r="27" spans="1:8" x14ac:dyDescent="0.2">
      <c r="D27" t="s">
        <v>12</v>
      </c>
      <c r="E27" s="2">
        <f>SUM(E17:E26)</f>
        <v>0.41300000000000014</v>
      </c>
    </row>
    <row r="28" spans="1:8" x14ac:dyDescent="0.2">
      <c r="D28" t="s">
        <v>13</v>
      </c>
      <c r="E28">
        <f>AVERAGE(E17:E26)</f>
        <v>4.1300000000000017E-2</v>
      </c>
    </row>
    <row r="30" spans="1:8" x14ac:dyDescent="0.2">
      <c r="A30" t="s">
        <v>14</v>
      </c>
    </row>
    <row r="31" spans="1:8" x14ac:dyDescent="0.2">
      <c r="A31" t="s">
        <v>22</v>
      </c>
      <c r="B31">
        <v>1</v>
      </c>
      <c r="C31">
        <v>1.6E-2</v>
      </c>
      <c r="D31">
        <v>10</v>
      </c>
      <c r="E31">
        <f t="shared" ref="E31:E40" si="2">C31*D31</f>
        <v>0.16</v>
      </c>
    </row>
    <row r="32" spans="1:8" x14ac:dyDescent="0.2">
      <c r="A32" t="s">
        <v>26</v>
      </c>
      <c r="B32">
        <v>2</v>
      </c>
      <c r="C32">
        <v>8.0000000000000002E-3</v>
      </c>
      <c r="D32">
        <v>9</v>
      </c>
      <c r="E32">
        <f t="shared" si="2"/>
        <v>7.2000000000000008E-2</v>
      </c>
    </row>
    <row r="33" spans="1:5" x14ac:dyDescent="0.2">
      <c r="A33" t="s">
        <v>27</v>
      </c>
      <c r="B33">
        <v>3</v>
      </c>
      <c r="C33">
        <v>7.0000000000000001E-3</v>
      </c>
      <c r="D33">
        <v>8</v>
      </c>
      <c r="E33">
        <f t="shared" si="2"/>
        <v>5.6000000000000001E-2</v>
      </c>
    </row>
    <row r="34" spans="1:5" x14ac:dyDescent="0.2">
      <c r="A34" t="s">
        <v>83</v>
      </c>
      <c r="B34">
        <v>4</v>
      </c>
      <c r="C34">
        <v>7.0000000000000001E-3</v>
      </c>
      <c r="D34">
        <v>7</v>
      </c>
      <c r="E34">
        <f t="shared" si="2"/>
        <v>4.9000000000000002E-2</v>
      </c>
    </row>
    <row r="35" spans="1:5" x14ac:dyDescent="0.2">
      <c r="A35" t="s">
        <v>84</v>
      </c>
      <c r="B35">
        <v>5</v>
      </c>
      <c r="C35">
        <v>7.0000000000000001E-3</v>
      </c>
      <c r="D35">
        <v>6</v>
      </c>
      <c r="E35">
        <f t="shared" si="2"/>
        <v>4.2000000000000003E-2</v>
      </c>
    </row>
    <row r="36" spans="1:5" x14ac:dyDescent="0.2">
      <c r="A36" t="s">
        <v>24</v>
      </c>
      <c r="B36">
        <v>6</v>
      </c>
      <c r="C36">
        <v>6.0000000000000001E-3</v>
      </c>
      <c r="D36">
        <v>5</v>
      </c>
      <c r="E36">
        <f t="shared" si="2"/>
        <v>0.03</v>
      </c>
    </row>
    <row r="37" spans="1:5" x14ac:dyDescent="0.2">
      <c r="A37" t="s">
        <v>18</v>
      </c>
      <c r="B37">
        <v>7</v>
      </c>
      <c r="C37">
        <v>6.0000000000000001E-3</v>
      </c>
      <c r="D37">
        <v>4</v>
      </c>
      <c r="E37">
        <f t="shared" si="2"/>
        <v>2.4E-2</v>
      </c>
    </row>
    <row r="38" spans="1:5" x14ac:dyDescent="0.2">
      <c r="A38" t="s">
        <v>29</v>
      </c>
      <c r="B38">
        <v>8</v>
      </c>
      <c r="C38">
        <v>5.0000000000000001E-3</v>
      </c>
      <c r="D38">
        <v>3</v>
      </c>
      <c r="E38">
        <f t="shared" si="2"/>
        <v>1.4999999999999999E-2</v>
      </c>
    </row>
    <row r="39" spans="1:5" x14ac:dyDescent="0.2">
      <c r="A39" t="s">
        <v>30</v>
      </c>
      <c r="B39">
        <v>9</v>
      </c>
      <c r="C39">
        <v>5.0000000000000001E-3</v>
      </c>
      <c r="D39">
        <v>2</v>
      </c>
      <c r="E39">
        <f t="shared" si="2"/>
        <v>0.01</v>
      </c>
    </row>
    <row r="40" spans="1:5" x14ac:dyDescent="0.2">
      <c r="A40" t="s">
        <v>85</v>
      </c>
      <c r="B40">
        <v>10</v>
      </c>
      <c r="C40">
        <v>5.0000000000000001E-3</v>
      </c>
      <c r="D40">
        <v>1</v>
      </c>
      <c r="E40">
        <f t="shared" si="2"/>
        <v>5.0000000000000001E-3</v>
      </c>
    </row>
    <row r="41" spans="1:5" x14ac:dyDescent="0.2">
      <c r="D41" t="s">
        <v>12</v>
      </c>
      <c r="E41" s="2">
        <f>SUM(E31:E40)</f>
        <v>0.46300000000000008</v>
      </c>
    </row>
    <row r="42" spans="1:5" x14ac:dyDescent="0.2">
      <c r="D42" t="s">
        <v>13</v>
      </c>
      <c r="E42">
        <f>AVERAGE(E31:E40)</f>
        <v>4.6300000000000008E-2</v>
      </c>
    </row>
    <row r="44" spans="1:5" x14ac:dyDescent="0.2">
      <c r="A44" t="s">
        <v>15</v>
      </c>
    </row>
    <row r="45" spans="1:5" x14ac:dyDescent="0.2">
      <c r="A45" t="s">
        <v>27</v>
      </c>
      <c r="B45">
        <v>1</v>
      </c>
      <c r="C45">
        <v>7.0000000000000001E-3</v>
      </c>
      <c r="D45">
        <v>10</v>
      </c>
      <c r="E45">
        <f t="shared" ref="E45:E54" si="3">C45*D45</f>
        <v>7.0000000000000007E-2</v>
      </c>
    </row>
    <row r="46" spans="1:5" x14ac:dyDescent="0.2">
      <c r="A46" t="s">
        <v>1</v>
      </c>
      <c r="B46">
        <v>2</v>
      </c>
      <c r="C46">
        <v>7.0000000000000001E-3</v>
      </c>
      <c r="D46">
        <v>9</v>
      </c>
      <c r="E46">
        <f t="shared" si="3"/>
        <v>6.3E-2</v>
      </c>
    </row>
    <row r="47" spans="1:5" x14ac:dyDescent="0.2">
      <c r="A47" t="s">
        <v>22</v>
      </c>
      <c r="B47">
        <v>3</v>
      </c>
      <c r="C47">
        <v>6.0000000000000001E-3</v>
      </c>
      <c r="D47">
        <v>8</v>
      </c>
      <c r="E47">
        <f t="shared" si="3"/>
        <v>4.8000000000000001E-2</v>
      </c>
    </row>
    <row r="48" spans="1:5" x14ac:dyDescent="0.2">
      <c r="A48" t="s">
        <v>28</v>
      </c>
      <c r="B48">
        <v>4</v>
      </c>
      <c r="C48">
        <v>6.0000000000000001E-3</v>
      </c>
      <c r="D48">
        <v>7</v>
      </c>
      <c r="E48">
        <f t="shared" si="3"/>
        <v>4.2000000000000003E-2</v>
      </c>
    </row>
    <row r="49" spans="1:11" x14ac:dyDescent="0.2">
      <c r="A49" t="s">
        <v>86</v>
      </c>
      <c r="B49">
        <v>5</v>
      </c>
      <c r="C49">
        <v>6.0000000000000001E-3</v>
      </c>
      <c r="D49">
        <v>6</v>
      </c>
      <c r="E49">
        <f t="shared" si="3"/>
        <v>3.6000000000000004E-2</v>
      </c>
    </row>
    <row r="50" spans="1:11" x14ac:dyDescent="0.2">
      <c r="A50" t="s">
        <v>23</v>
      </c>
      <c r="B50">
        <v>6</v>
      </c>
      <c r="C50">
        <v>5.0000000000000001E-3</v>
      </c>
      <c r="D50">
        <v>5</v>
      </c>
      <c r="E50">
        <f t="shared" si="3"/>
        <v>2.5000000000000001E-2</v>
      </c>
    </row>
    <row r="51" spans="1:11" x14ac:dyDescent="0.2">
      <c r="A51" t="s">
        <v>87</v>
      </c>
      <c r="B51">
        <v>7</v>
      </c>
      <c r="C51">
        <v>5.0000000000000001E-3</v>
      </c>
      <c r="D51">
        <v>4</v>
      </c>
      <c r="E51">
        <f t="shared" si="3"/>
        <v>0.02</v>
      </c>
    </row>
    <row r="52" spans="1:11" x14ac:dyDescent="0.2">
      <c r="A52" t="s">
        <v>26</v>
      </c>
      <c r="B52">
        <v>8</v>
      </c>
      <c r="C52">
        <v>5.0000000000000001E-3</v>
      </c>
      <c r="D52">
        <v>3</v>
      </c>
      <c r="E52">
        <f t="shared" si="3"/>
        <v>1.4999999999999999E-2</v>
      </c>
    </row>
    <row r="53" spans="1:11" x14ac:dyDescent="0.2">
      <c r="A53" t="s">
        <v>83</v>
      </c>
      <c r="B53">
        <v>9</v>
      </c>
      <c r="C53">
        <v>4.0000000000000001E-3</v>
      </c>
      <c r="D53">
        <v>2</v>
      </c>
      <c r="E53">
        <f t="shared" si="3"/>
        <v>8.0000000000000002E-3</v>
      </c>
    </row>
    <row r="54" spans="1:11" x14ac:dyDescent="0.2">
      <c r="A54" t="s">
        <v>88</v>
      </c>
      <c r="B54">
        <v>10</v>
      </c>
      <c r="C54">
        <v>4.0000000000000001E-3</v>
      </c>
      <c r="D54">
        <v>1</v>
      </c>
      <c r="E54">
        <f t="shared" si="3"/>
        <v>4.0000000000000001E-3</v>
      </c>
    </row>
    <row r="55" spans="1:11" x14ac:dyDescent="0.2">
      <c r="D55" t="s">
        <v>12</v>
      </c>
      <c r="E55" s="2">
        <f>SUM(E45:E54)</f>
        <v>0.33100000000000007</v>
      </c>
      <c r="H55" t="s">
        <v>35</v>
      </c>
      <c r="K55" s="21"/>
    </row>
    <row r="56" spans="1:11" x14ac:dyDescent="0.2">
      <c r="D56" t="s">
        <v>13</v>
      </c>
      <c r="E56">
        <f>AVERAGE(E45:E54)</f>
        <v>3.3100000000000004E-2</v>
      </c>
      <c r="H56" s="12" t="s">
        <v>32</v>
      </c>
      <c r="I56" s="12" t="s">
        <v>31</v>
      </c>
      <c r="J56" s="12" t="s">
        <v>33</v>
      </c>
      <c r="K56" s="25" t="s">
        <v>40</v>
      </c>
    </row>
    <row r="57" spans="1:11" x14ac:dyDescent="0.2">
      <c r="H57" s="8">
        <v>1</v>
      </c>
      <c r="I57" s="23">
        <f>E13</f>
        <v>0.30200000000000005</v>
      </c>
      <c r="J57" s="23">
        <f>E14</f>
        <v>3.0200000000000005E-2</v>
      </c>
      <c r="K57" s="22">
        <f>(I57-MIN($I$57:$I$61))/(MAX($I$57:$I$61)-MIN($I$57:$I$61))</f>
        <v>0</v>
      </c>
    </row>
    <row r="58" spans="1:11" x14ac:dyDescent="0.2">
      <c r="A58" t="s">
        <v>17</v>
      </c>
      <c r="H58" s="8">
        <v>2</v>
      </c>
      <c r="I58" s="23">
        <f>E27</f>
        <v>0.41300000000000014</v>
      </c>
      <c r="J58" s="23">
        <f>E28</f>
        <v>4.1300000000000017E-2</v>
      </c>
      <c r="K58" s="23">
        <f t="shared" ref="K58:K61" si="4">(I58-MIN($I$57:$I$61))/(MAX($I$57:$I$61)-MIN($I$57:$I$61))</f>
        <v>0.6894409937888204</v>
      </c>
    </row>
    <row r="59" spans="1:11" x14ac:dyDescent="0.2">
      <c r="A59" t="s">
        <v>2</v>
      </c>
      <c r="B59">
        <v>1</v>
      </c>
      <c r="C59">
        <v>1.4999999999999999E-2</v>
      </c>
      <c r="D59">
        <v>10</v>
      </c>
      <c r="E59">
        <f t="shared" ref="E59:E68" si="5">C59*D59</f>
        <v>0.15</v>
      </c>
      <c r="H59" s="8">
        <v>3</v>
      </c>
      <c r="I59" s="23">
        <f>E41</f>
        <v>0.46300000000000008</v>
      </c>
      <c r="J59" s="23">
        <f>E41</f>
        <v>0.46300000000000008</v>
      </c>
      <c r="K59" s="23">
        <f t="shared" si="4"/>
        <v>1</v>
      </c>
    </row>
    <row r="60" spans="1:11" x14ac:dyDescent="0.2">
      <c r="A60" t="s">
        <v>22</v>
      </c>
      <c r="B60">
        <v>2</v>
      </c>
      <c r="C60">
        <v>0.01</v>
      </c>
      <c r="D60">
        <v>9</v>
      </c>
      <c r="E60">
        <f t="shared" si="5"/>
        <v>0.09</v>
      </c>
      <c r="H60" s="8">
        <v>4</v>
      </c>
      <c r="I60" s="23">
        <f>E55</f>
        <v>0.33100000000000007</v>
      </c>
      <c r="J60" s="23">
        <f>E56</f>
        <v>3.3100000000000004E-2</v>
      </c>
      <c r="K60" s="23">
        <f>(I60-MIN($I$57:$I$61))/(MAX($I$57:$I$61)-MIN($I$57:$I$61))</f>
        <v>0.18012422360248459</v>
      </c>
    </row>
    <row r="61" spans="1:11" x14ac:dyDescent="0.2">
      <c r="A61" t="s">
        <v>23</v>
      </c>
      <c r="B61">
        <v>3</v>
      </c>
      <c r="C61">
        <v>8.0000000000000002E-3</v>
      </c>
      <c r="D61">
        <v>8</v>
      </c>
      <c r="E61">
        <f t="shared" si="5"/>
        <v>6.4000000000000001E-2</v>
      </c>
      <c r="H61" s="9">
        <v>5</v>
      </c>
      <c r="I61" s="24">
        <f>E69</f>
        <v>0.43400000000000005</v>
      </c>
      <c r="J61" s="24">
        <f>E70</f>
        <v>4.3400000000000008E-2</v>
      </c>
      <c r="K61" s="24">
        <f t="shared" si="4"/>
        <v>0.81987577639751541</v>
      </c>
    </row>
    <row r="62" spans="1:11" x14ac:dyDescent="0.2">
      <c r="A62" t="s">
        <v>89</v>
      </c>
      <c r="B62">
        <v>4</v>
      </c>
      <c r="C62">
        <v>5.0000000000000001E-3</v>
      </c>
      <c r="D62">
        <v>7</v>
      </c>
      <c r="E62">
        <f t="shared" si="5"/>
        <v>3.5000000000000003E-2</v>
      </c>
    </row>
    <row r="63" spans="1:11" x14ac:dyDescent="0.2">
      <c r="A63" t="s">
        <v>90</v>
      </c>
      <c r="B63">
        <v>5</v>
      </c>
      <c r="C63">
        <v>5.0000000000000001E-3</v>
      </c>
      <c r="D63">
        <v>6</v>
      </c>
      <c r="E63">
        <f t="shared" si="5"/>
        <v>0.03</v>
      </c>
    </row>
    <row r="64" spans="1:11" x14ac:dyDescent="0.2">
      <c r="A64" t="s">
        <v>91</v>
      </c>
      <c r="B64">
        <v>6</v>
      </c>
      <c r="C64">
        <v>5.0000000000000001E-3</v>
      </c>
      <c r="D64">
        <v>5</v>
      </c>
      <c r="E64">
        <f t="shared" si="5"/>
        <v>2.5000000000000001E-2</v>
      </c>
      <c r="H64" t="s">
        <v>37</v>
      </c>
    </row>
    <row r="65" spans="1:8" x14ac:dyDescent="0.2">
      <c r="A65" t="s">
        <v>92</v>
      </c>
      <c r="B65">
        <v>7</v>
      </c>
      <c r="C65">
        <v>4.0000000000000001E-3</v>
      </c>
      <c r="D65">
        <v>4</v>
      </c>
      <c r="E65">
        <f t="shared" si="5"/>
        <v>1.6E-2</v>
      </c>
      <c r="H65" t="s">
        <v>36</v>
      </c>
    </row>
    <row r="66" spans="1:8" x14ac:dyDescent="0.2">
      <c r="A66" t="s">
        <v>93</v>
      </c>
      <c r="B66">
        <v>8</v>
      </c>
      <c r="C66">
        <v>4.0000000000000001E-3</v>
      </c>
      <c r="D66">
        <v>3</v>
      </c>
      <c r="E66">
        <f t="shared" si="5"/>
        <v>1.2E-2</v>
      </c>
      <c r="H66" t="s">
        <v>38</v>
      </c>
    </row>
    <row r="67" spans="1:8" x14ac:dyDescent="0.2">
      <c r="A67" t="s">
        <v>94</v>
      </c>
      <c r="B67">
        <v>9</v>
      </c>
      <c r="C67">
        <v>4.0000000000000001E-3</v>
      </c>
      <c r="D67">
        <v>2</v>
      </c>
      <c r="E67">
        <f t="shared" si="5"/>
        <v>8.0000000000000002E-3</v>
      </c>
      <c r="H67" t="s">
        <v>39</v>
      </c>
    </row>
    <row r="68" spans="1:8" x14ac:dyDescent="0.2">
      <c r="A68" t="s">
        <v>30</v>
      </c>
      <c r="B68">
        <v>10</v>
      </c>
      <c r="C68">
        <v>4.0000000000000001E-3</v>
      </c>
      <c r="D68">
        <v>1</v>
      </c>
      <c r="E68">
        <f t="shared" si="5"/>
        <v>4.0000000000000001E-3</v>
      </c>
    </row>
    <row r="69" spans="1:8" x14ac:dyDescent="0.2">
      <c r="D69" t="s">
        <v>12</v>
      </c>
      <c r="E69" s="2">
        <f>SUM(E59:E68)</f>
        <v>0.43400000000000005</v>
      </c>
    </row>
    <row r="70" spans="1:8" x14ac:dyDescent="0.2">
      <c r="D70" t="s">
        <v>13</v>
      </c>
      <c r="E70">
        <f>AVERAGE(E59:E68)</f>
        <v>4.3400000000000008E-2</v>
      </c>
    </row>
    <row r="74" spans="1:8" x14ac:dyDescent="0.2">
      <c r="A74" t="s">
        <v>32</v>
      </c>
    </row>
    <row r="75" spans="1:8" x14ac:dyDescent="0.2">
      <c r="A75" t="s">
        <v>31</v>
      </c>
    </row>
    <row r="76" spans="1:8" x14ac:dyDescent="0.2">
      <c r="A76" t="s"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E178-3E7C-9548-8DAA-A5F8623E04F2}">
  <dimension ref="A1:N72"/>
  <sheetViews>
    <sheetView showGridLines="0" topLeftCell="A14" zoomScale="80" zoomScaleNormal="80" workbookViewId="0">
      <selection activeCell="K51" sqref="K51"/>
    </sheetView>
  </sheetViews>
  <sheetFormatPr baseColWidth="10" defaultColWidth="11" defaultRowHeight="16" x14ac:dyDescent="0.2"/>
  <cols>
    <col min="1" max="1" width="14.33203125" customWidth="1"/>
    <col min="2" max="2" width="5.1640625" bestFit="1" customWidth="1"/>
    <col min="3" max="3" width="15.5" style="29" customWidth="1"/>
    <col min="4" max="4" width="23.5" style="26" customWidth="1"/>
    <col min="5" max="5" width="12.33203125" customWidth="1"/>
    <col min="6" max="6" width="16.6640625" customWidth="1"/>
    <col min="7" max="7" width="2.6640625" customWidth="1"/>
    <col min="8" max="8" width="22.6640625" hidden="1" customWidth="1"/>
    <col min="9" max="9" width="71.5" hidden="1" customWidth="1"/>
    <col min="11" max="11" width="14.1640625" bestFit="1" customWidth="1"/>
    <col min="14" max="14" width="22.33203125" customWidth="1"/>
  </cols>
  <sheetData>
    <row r="1" spans="1:9" x14ac:dyDescent="0.2">
      <c r="A1" t="s">
        <v>10</v>
      </c>
    </row>
    <row r="2" spans="1:9" x14ac:dyDescent="0.2">
      <c r="A2" t="s">
        <v>4</v>
      </c>
      <c r="B2" t="s">
        <v>8</v>
      </c>
      <c r="C2" s="29" t="s">
        <v>145</v>
      </c>
      <c r="D2" s="26" t="s">
        <v>5</v>
      </c>
      <c r="E2" t="s">
        <v>7</v>
      </c>
      <c r="F2" t="s">
        <v>6</v>
      </c>
    </row>
    <row r="3" spans="1:9" ht="19" x14ac:dyDescent="0.25">
      <c r="A3" t="str">
        <f>MID($I3,SEARCH("'",$I3)+1, SEARCH("'",$I3,SEARCH("'",$I3)+1) -SEARCH("'",$I3)-1)</f>
        <v>system</v>
      </c>
      <c r="B3">
        <v>1</v>
      </c>
      <c r="C3" s="14">
        <v>1.9868356899073601E-2</v>
      </c>
      <c r="D3" s="26" t="str">
        <f t="shared" ref="D3:D12" si="0">LEFT(H3, LEN(H3) -1)</f>
        <v xml:space="preserve"> 0.01986835689907362</v>
      </c>
      <c r="E3">
        <v>10</v>
      </c>
      <c r="F3" s="14">
        <f>C3*E3</f>
        <v>0.198683568990736</v>
      </c>
      <c r="H3" t="str">
        <f t="shared" ref="H3:H12" si="1">MID($I3,SEARCH(",",$I3)+1, SEARCH(",",$I3,SEARCH(")",$I3)+1) -SEARCH(",",$I3)-1)</f>
        <v xml:space="preserve"> 0.01986835689907362)</v>
      </c>
      <c r="I3" s="28" t="s">
        <v>135</v>
      </c>
    </row>
    <row r="4" spans="1:9" ht="19" x14ac:dyDescent="0.25">
      <c r="A4" t="str">
        <f t="shared" ref="A4:A12" si="2">MID($I4,SEARCH("'",$I4)+1, SEARCH("'",$I4,SEARCH("'",$I4)+1) -SEARCH("'",$I4)-1)</f>
        <v>process</v>
      </c>
      <c r="B4">
        <v>2</v>
      </c>
      <c r="C4" s="14">
        <v>1.5358361774744001E-2</v>
      </c>
      <c r="D4" s="26" t="str">
        <f t="shared" si="0"/>
        <v xml:space="preserve"> 0.015358361774744027</v>
      </c>
      <c r="E4">
        <v>9</v>
      </c>
      <c r="F4" s="14">
        <f t="shared" ref="F4:F12" si="3">C4*E4</f>
        <v>0.138225255972696</v>
      </c>
      <c r="H4" t="str">
        <f t="shared" si="1"/>
        <v xml:space="preserve"> 0.015358361774744027)</v>
      </c>
      <c r="I4" s="1" t="s">
        <v>136</v>
      </c>
    </row>
    <row r="5" spans="1:9" ht="19" x14ac:dyDescent="0.25">
      <c r="A5" t="str">
        <f t="shared" si="2"/>
        <v>management</v>
      </c>
      <c r="B5">
        <v>3</v>
      </c>
      <c r="C5" s="14">
        <v>1.35299853729887E-2</v>
      </c>
      <c r="D5" s="26" t="str">
        <f t="shared" si="0"/>
        <v xml:space="preserve"> 0.013529985372988785</v>
      </c>
      <c r="E5">
        <v>8</v>
      </c>
      <c r="F5" s="14">
        <f t="shared" si="3"/>
        <v>0.1082398829839096</v>
      </c>
      <c r="H5" t="str">
        <f t="shared" si="1"/>
        <v xml:space="preserve"> 0.013529985372988785)</v>
      </c>
      <c r="I5" s="1" t="s">
        <v>137</v>
      </c>
    </row>
    <row r="6" spans="1:9" ht="19" x14ac:dyDescent="0.25">
      <c r="A6" t="str">
        <f t="shared" si="2"/>
        <v>community</v>
      </c>
      <c r="B6">
        <v>4</v>
      </c>
      <c r="C6" s="14">
        <v>1.01170160897123E-2</v>
      </c>
      <c r="D6" s="26" t="str">
        <f t="shared" si="0"/>
        <v xml:space="preserve"> 0.010117016089712336</v>
      </c>
      <c r="E6">
        <v>7</v>
      </c>
      <c r="F6" s="14">
        <f t="shared" si="3"/>
        <v>7.0819112627986097E-2</v>
      </c>
      <c r="H6" t="str">
        <f t="shared" si="1"/>
        <v xml:space="preserve"> 0.010117016089712336)</v>
      </c>
      <c r="I6" s="1" t="s">
        <v>138</v>
      </c>
    </row>
    <row r="7" spans="1:9" ht="19" x14ac:dyDescent="0.25">
      <c r="A7" t="str">
        <f t="shared" si="2"/>
        <v>plant</v>
      </c>
      <c r="B7">
        <v>5</v>
      </c>
      <c r="C7" s="14">
        <v>9.8732325694783005E-3</v>
      </c>
      <c r="D7" s="26" t="str">
        <f t="shared" si="0"/>
        <v xml:space="preserve"> 0.009873232569478304</v>
      </c>
      <c r="E7">
        <v>6</v>
      </c>
      <c r="F7" s="14">
        <f t="shared" si="3"/>
        <v>5.9239395416869803E-2</v>
      </c>
      <c r="H7" t="str">
        <f t="shared" si="1"/>
        <v xml:space="preserve"> 0.009873232569478304)</v>
      </c>
      <c r="I7" s="1" t="s">
        <v>139</v>
      </c>
    </row>
    <row r="8" spans="1:9" ht="19" x14ac:dyDescent="0.25">
      <c r="A8" t="str">
        <f t="shared" si="2"/>
        <v>model</v>
      </c>
      <c r="B8">
        <v>6</v>
      </c>
      <c r="C8" s="14">
        <v>9.3856655290102398E-3</v>
      </c>
      <c r="D8" s="26" t="str">
        <f t="shared" si="0"/>
        <v xml:space="preserve"> 0.00938566552901024</v>
      </c>
      <c r="E8">
        <v>5</v>
      </c>
      <c r="F8" s="14">
        <f t="shared" si="3"/>
        <v>4.6928327645051199E-2</v>
      </c>
      <c r="H8" t="str">
        <f t="shared" si="1"/>
        <v xml:space="preserve"> 0.00938566552901024)</v>
      </c>
      <c r="I8" s="1" t="s">
        <v>140</v>
      </c>
    </row>
    <row r="9" spans="1:9" ht="19" x14ac:dyDescent="0.25">
      <c r="A9" t="str">
        <f t="shared" si="2"/>
        <v>sustainability</v>
      </c>
      <c r="B9">
        <v>7</v>
      </c>
      <c r="C9" s="14">
        <v>8.8980984885421704E-3</v>
      </c>
      <c r="D9" s="26" t="str">
        <f t="shared" si="0"/>
        <v xml:space="preserve"> 0.008898098488542174</v>
      </c>
      <c r="E9">
        <v>4</v>
      </c>
      <c r="F9" s="14">
        <f t="shared" si="3"/>
        <v>3.5592393954168682E-2</v>
      </c>
      <c r="H9" t="str">
        <f t="shared" si="1"/>
        <v xml:space="preserve"> 0.008898098488542174)</v>
      </c>
      <c r="I9" s="1" t="s">
        <v>141</v>
      </c>
    </row>
    <row r="10" spans="1:9" ht="19" x14ac:dyDescent="0.25">
      <c r="A10" t="str">
        <f t="shared" si="2"/>
        <v>implementation</v>
      </c>
      <c r="B10">
        <v>8</v>
      </c>
      <c r="C10" s="14">
        <v>8.4105314480741097E-3</v>
      </c>
      <c r="D10" s="26" t="str">
        <f t="shared" si="0"/>
        <v xml:space="preserve"> 0.00841053144807411</v>
      </c>
      <c r="E10">
        <v>3</v>
      </c>
      <c r="F10" s="14">
        <f t="shared" si="3"/>
        <v>2.5231594344222327E-2</v>
      </c>
      <c r="H10" t="str">
        <f t="shared" si="1"/>
        <v xml:space="preserve"> 0.00841053144807411)</v>
      </c>
      <c r="I10" s="1" t="s">
        <v>142</v>
      </c>
    </row>
    <row r="11" spans="1:9" ht="19" x14ac:dyDescent="0.25">
      <c r="A11" t="str">
        <f t="shared" si="2"/>
        <v>adoption</v>
      </c>
      <c r="B11">
        <v>9</v>
      </c>
      <c r="C11" s="14">
        <v>7.0697220867869297E-3</v>
      </c>
      <c r="D11" s="26" t="str">
        <f t="shared" si="0"/>
        <v xml:space="preserve"> 0.007069722086786933</v>
      </c>
      <c r="E11">
        <v>2</v>
      </c>
      <c r="F11" s="14">
        <f t="shared" si="3"/>
        <v>1.4139444173573859E-2</v>
      </c>
      <c r="H11" t="str">
        <f t="shared" si="1"/>
        <v xml:space="preserve"> 0.007069722086786933)</v>
      </c>
      <c r="I11" s="1" t="s">
        <v>143</v>
      </c>
    </row>
    <row r="12" spans="1:9" ht="19" x14ac:dyDescent="0.25">
      <c r="A12" t="str">
        <f t="shared" si="2"/>
        <v>quality</v>
      </c>
      <c r="B12">
        <v>10</v>
      </c>
      <c r="C12" s="14">
        <v>6.0945880058507996E-3</v>
      </c>
      <c r="D12" s="26" t="str">
        <f t="shared" si="0"/>
        <v xml:space="preserve"> 0.006094588005850805</v>
      </c>
      <c r="E12">
        <v>1</v>
      </c>
      <c r="F12" s="14">
        <f t="shared" si="3"/>
        <v>6.0945880058507996E-3</v>
      </c>
      <c r="H12" t="str">
        <f t="shared" si="1"/>
        <v xml:space="preserve"> 0.006094588005850805)</v>
      </c>
      <c r="I12" s="1" t="s">
        <v>144</v>
      </c>
    </row>
    <row r="13" spans="1:9" x14ac:dyDescent="0.2">
      <c r="C13" s="14"/>
      <c r="E13" t="s">
        <v>12</v>
      </c>
      <c r="F13" s="2">
        <f>SUM(F3:F12)</f>
        <v>0.7031935641150644</v>
      </c>
      <c r="G13" s="4"/>
    </row>
    <row r="14" spans="1:9" x14ac:dyDescent="0.2">
      <c r="C14" s="14"/>
      <c r="E14" t="s">
        <v>13</v>
      </c>
      <c r="F14">
        <f>AVERAGE(F3:F12)</f>
        <v>7.031935641150644E-2</v>
      </c>
    </row>
    <row r="15" spans="1:9" x14ac:dyDescent="0.2">
      <c r="C15" s="14"/>
    </row>
    <row r="16" spans="1:9" x14ac:dyDescent="0.2">
      <c r="C16" s="14"/>
    </row>
    <row r="17" spans="1:9" x14ac:dyDescent="0.2">
      <c r="A17" t="s">
        <v>11</v>
      </c>
      <c r="C17" s="14"/>
    </row>
    <row r="18" spans="1:9" ht="19" x14ac:dyDescent="0.25">
      <c r="A18" t="str">
        <f>MID($I18,SEARCH("'",$I18)+1, SEARCH("'",$I18,SEARCH("'",$I18)+1) -SEARCH("'",$I18)-1)</f>
        <v>community</v>
      </c>
      <c r="B18">
        <v>1</v>
      </c>
      <c r="C18" s="14">
        <v>3.22300731374736E-2</v>
      </c>
      <c r="D18" s="26" t="str">
        <f t="shared" ref="D18:D27" si="4">LEFT(H18, LEN(H18) -1)</f>
        <v xml:space="preserve"> 0.032230073137473655</v>
      </c>
      <c r="E18">
        <v>10</v>
      </c>
      <c r="F18" s="14">
        <f>C18*E18</f>
        <v>0.32230073137473603</v>
      </c>
      <c r="H18" t="str">
        <f t="shared" ref="H18:H27" si="5">MID($I18,SEARCH(",",$I18)+1, SEARCH(",",$I18,SEARCH(")",$I18)+1) -SEARCH(",",$I18)-1)</f>
        <v xml:space="preserve"> 0.032230073137473655)</v>
      </c>
      <c r="I18" s="1" t="s">
        <v>95</v>
      </c>
    </row>
    <row r="19" spans="1:9" ht="19" x14ac:dyDescent="0.25">
      <c r="A19" t="str">
        <f t="shared" ref="A19:A27" si="6">MID(I19,SEARCH("'",I19)+1, SEARCH("'",I19,SEARCH("'",I19)+1) -SEARCH("'",I19)-1)</f>
        <v>local</v>
      </c>
      <c r="B19">
        <v>2</v>
      </c>
      <c r="C19" s="14">
        <v>2.09495475393578E-2</v>
      </c>
      <c r="D19" s="26" t="str">
        <f>LEFT(H19, LEN(H19) -1)</f>
        <v xml:space="preserve"> 0.020949547539357877</v>
      </c>
      <c r="E19">
        <v>9</v>
      </c>
      <c r="F19" s="14">
        <f t="shared" ref="F19:F27" si="7">C19*E19</f>
        <v>0.1885459278542202</v>
      </c>
      <c r="H19" t="str">
        <f t="shared" si="5"/>
        <v xml:space="preserve"> 0.020949547539357877)</v>
      </c>
      <c r="I19" s="1" t="s">
        <v>96</v>
      </c>
    </row>
    <row r="20" spans="1:9" ht="19" x14ac:dyDescent="0.25">
      <c r="A20" t="str">
        <f t="shared" si="6"/>
        <v>industry</v>
      </c>
      <c r="B20">
        <v>3</v>
      </c>
      <c r="C20" s="14">
        <v>1.92140820627246E-2</v>
      </c>
      <c r="D20" s="26" t="str">
        <f t="shared" si="4"/>
        <v xml:space="preserve"> 0.01921408206272468</v>
      </c>
      <c r="E20">
        <v>8</v>
      </c>
      <c r="F20" s="14">
        <f t="shared" si="7"/>
        <v>0.1537126565017968</v>
      </c>
      <c r="H20" t="str">
        <f t="shared" si="5"/>
        <v xml:space="preserve"> 0.01921408206272468)</v>
      </c>
      <c r="I20" s="1" t="s">
        <v>97</v>
      </c>
    </row>
    <row r="21" spans="1:9" ht="19" x14ac:dyDescent="0.25">
      <c r="A21" t="str">
        <f t="shared" si="6"/>
        <v>case</v>
      </c>
      <c r="B21">
        <v>4</v>
      </c>
      <c r="C21" s="14">
        <v>1.4007685632825E-2</v>
      </c>
      <c r="D21" s="26" t="str">
        <f t="shared" si="4"/>
        <v xml:space="preserve"> 0.01400768563282509</v>
      </c>
      <c r="E21">
        <v>7</v>
      </c>
      <c r="F21" s="14">
        <f t="shared" si="7"/>
        <v>9.805379942977499E-2</v>
      </c>
      <c r="H21" t="str">
        <f t="shared" si="5"/>
        <v xml:space="preserve"> 0.01400768563282509)</v>
      </c>
      <c r="I21" s="1" t="s">
        <v>98</v>
      </c>
    </row>
    <row r="22" spans="1:9" ht="19" x14ac:dyDescent="0.25">
      <c r="A22" t="str">
        <f t="shared" si="6"/>
        <v>government</v>
      </c>
      <c r="B22">
        <v>5</v>
      </c>
      <c r="C22" s="14">
        <v>1.2272220156191799E-2</v>
      </c>
      <c r="D22" s="26" t="str">
        <f t="shared" si="4"/>
        <v xml:space="preserve"> 0.012272220156191893</v>
      </c>
      <c r="E22">
        <v>6</v>
      </c>
      <c r="F22" s="14">
        <f t="shared" si="7"/>
        <v>7.3633320937150804E-2</v>
      </c>
      <c r="H22" t="str">
        <f t="shared" si="5"/>
        <v xml:space="preserve"> 0.012272220156191893)</v>
      </c>
      <c r="I22" s="1" t="s">
        <v>99</v>
      </c>
    </row>
    <row r="23" spans="1:9" ht="19" x14ac:dyDescent="0.25">
      <c r="A23" t="str">
        <f t="shared" si="6"/>
        <v>support</v>
      </c>
      <c r="B23">
        <v>6</v>
      </c>
      <c r="C23" s="14">
        <v>1.2272220156191799E-2</v>
      </c>
      <c r="D23" s="26" t="str">
        <f t="shared" si="4"/>
        <v xml:space="preserve"> 0.012272220156191893</v>
      </c>
      <c r="E23">
        <v>5</v>
      </c>
      <c r="F23" s="14">
        <f t="shared" si="7"/>
        <v>6.1361100780958994E-2</v>
      </c>
      <c r="H23" t="str">
        <f t="shared" si="5"/>
        <v xml:space="preserve"> 0.012272220156191893)</v>
      </c>
      <c r="I23" s="1" t="s">
        <v>100</v>
      </c>
    </row>
    <row r="24" spans="1:9" ht="19" x14ac:dyDescent="0.25">
      <c r="A24" t="str">
        <f t="shared" si="6"/>
        <v>social</v>
      </c>
      <c r="B24">
        <v>7</v>
      </c>
      <c r="C24" s="14">
        <v>1.1776372877153799E-2</v>
      </c>
      <c r="D24" s="26" t="str">
        <f t="shared" si="4"/>
        <v xml:space="preserve"> 0.011776372877153836</v>
      </c>
      <c r="E24">
        <v>4</v>
      </c>
      <c r="F24" s="14">
        <f t="shared" si="7"/>
        <v>4.7105491508615198E-2</v>
      </c>
      <c r="H24" t="str">
        <f t="shared" si="5"/>
        <v xml:space="preserve"> 0.011776372877153836)</v>
      </c>
      <c r="I24" s="1" t="s">
        <v>101</v>
      </c>
    </row>
    <row r="25" spans="1:9" ht="19" x14ac:dyDescent="0.25">
      <c r="A25" t="str">
        <f t="shared" si="6"/>
        <v>international</v>
      </c>
      <c r="B25">
        <v>8</v>
      </c>
      <c r="C25" s="14">
        <v>1.1280525598115701E-2</v>
      </c>
      <c r="D25" s="26" t="str">
        <f t="shared" si="4"/>
        <v xml:space="preserve"> 0.01128052559811578</v>
      </c>
      <c r="E25">
        <v>3</v>
      </c>
      <c r="F25" s="14">
        <f t="shared" si="7"/>
        <v>3.38415767943471E-2</v>
      </c>
      <c r="H25" t="str">
        <f t="shared" si="5"/>
        <v xml:space="preserve"> 0.01128052559811578)</v>
      </c>
      <c r="I25" s="1" t="s">
        <v>102</v>
      </c>
    </row>
    <row r="26" spans="1:9" ht="19" x14ac:dyDescent="0.25">
      <c r="A26" t="str">
        <f t="shared" si="6"/>
        <v>development</v>
      </c>
      <c r="B26">
        <v>9</v>
      </c>
      <c r="C26" s="14">
        <v>1.0040907400520599E-2</v>
      </c>
      <c r="D26" s="26" t="str">
        <f t="shared" si="4"/>
        <v xml:space="preserve"> 0.01004090740052064</v>
      </c>
      <c r="E26">
        <v>2</v>
      </c>
      <c r="F26" s="14">
        <f t="shared" si="7"/>
        <v>2.0081814801041199E-2</v>
      </c>
      <c r="H26" t="str">
        <f t="shared" si="5"/>
        <v xml:space="preserve"> 0.01004090740052064)</v>
      </c>
      <c r="I26" s="1" t="s">
        <v>103</v>
      </c>
    </row>
    <row r="27" spans="1:9" ht="19" x14ac:dyDescent="0.25">
      <c r="A27" t="str">
        <f t="shared" si="6"/>
        <v>change</v>
      </c>
      <c r="B27">
        <v>10</v>
      </c>
      <c r="C27" s="14">
        <v>9.1731746622040408E-3</v>
      </c>
      <c r="D27" s="26" t="str">
        <f t="shared" si="4"/>
        <v xml:space="preserve"> 0.00917317466220404</v>
      </c>
      <c r="E27">
        <v>1</v>
      </c>
      <c r="F27" s="14">
        <f t="shared" si="7"/>
        <v>9.1731746622040408E-3</v>
      </c>
      <c r="H27" t="str">
        <f t="shared" si="5"/>
        <v xml:space="preserve"> 0.00917317466220404)</v>
      </c>
      <c r="I27" s="1" t="s">
        <v>113</v>
      </c>
    </row>
    <row r="28" spans="1:9" x14ac:dyDescent="0.2">
      <c r="C28" s="14"/>
      <c r="E28" t="s">
        <v>12</v>
      </c>
      <c r="F28" s="2">
        <f>SUM(F18:F27)</f>
        <v>1.0078095946448453</v>
      </c>
    </row>
    <row r="29" spans="1:9" x14ac:dyDescent="0.2">
      <c r="C29" s="14"/>
      <c r="E29" t="s">
        <v>13</v>
      </c>
      <c r="F29">
        <f>AVERAGE(F18:F27)</f>
        <v>0.10078095946448454</v>
      </c>
    </row>
    <row r="30" spans="1:9" x14ac:dyDescent="0.2">
      <c r="C30" s="14"/>
    </row>
    <row r="31" spans="1:9" x14ac:dyDescent="0.2">
      <c r="C31" s="14"/>
    </row>
    <row r="32" spans="1:9" x14ac:dyDescent="0.2">
      <c r="A32" t="s">
        <v>14</v>
      </c>
      <c r="C32" s="14"/>
    </row>
    <row r="33" spans="1:11" ht="19" x14ac:dyDescent="0.25">
      <c r="A33" t="str">
        <f>MID($I33,SEARCH("'",$I33)+1, SEARCH("'",$I33,SEARCH("'",$I33)+1) -SEARCH("'",$I33)-1)</f>
        <v>technology</v>
      </c>
      <c r="B33">
        <v>1</v>
      </c>
      <c r="C33" s="14">
        <v>2.9821975280644002E-2</v>
      </c>
      <c r="D33" s="26" t="str">
        <f t="shared" ref="D33:D42" si="8">LEFT(H33, LEN(H33) -1)</f>
        <v xml:space="preserve"> 0.029821975280644064</v>
      </c>
      <c r="E33">
        <v>10</v>
      </c>
      <c r="F33" s="27">
        <f>C33*E33</f>
        <v>0.29821975280644003</v>
      </c>
      <c r="H33" t="str">
        <f t="shared" ref="H33:H42" si="9">MID($I33,SEARCH(",",$I33)+1, SEARCH(",",$I33,SEARCH(")",$I33)+1) -SEARCH(",",$I33)-1)</f>
        <v xml:space="preserve"> 0.029821975280644064)</v>
      </c>
      <c r="I33" s="1" t="s">
        <v>104</v>
      </c>
    </row>
    <row r="34" spans="1:11" ht="19" x14ac:dyDescent="0.25">
      <c r="A34" t="str">
        <f t="shared" ref="A34:A42" si="10">MID(I34,SEARCH("'",I34)+1, SEARCH("'",I34,SEARCH("'",I34)+1) -SEARCH("'",I34)-1)</f>
        <v>investment</v>
      </c>
      <c r="B34">
        <v>2</v>
      </c>
      <c r="C34" s="14">
        <v>1.6101598820727901E-2</v>
      </c>
      <c r="D34" s="26" t="str">
        <f t="shared" si="8"/>
        <v xml:space="preserve"> 0.016101598820727973</v>
      </c>
      <c r="E34">
        <v>9</v>
      </c>
      <c r="F34" s="27">
        <f t="shared" ref="F34:F42" si="11">C34*E34</f>
        <v>0.1449143893865511</v>
      </c>
      <c r="H34" t="str">
        <f t="shared" si="9"/>
        <v xml:space="preserve"> 0.016101598820727973)</v>
      </c>
      <c r="I34" s="1" t="s">
        <v>105</v>
      </c>
    </row>
    <row r="35" spans="1:11" ht="19" x14ac:dyDescent="0.25">
      <c r="A35" t="str">
        <f t="shared" si="10"/>
        <v>stakeholder</v>
      </c>
      <c r="B35">
        <v>3</v>
      </c>
      <c r="C35" s="14">
        <v>1.5307858033790599E-2</v>
      </c>
      <c r="D35" s="26" t="str">
        <f t="shared" si="8"/>
        <v xml:space="preserve"> 0.01530785803379068</v>
      </c>
      <c r="E35">
        <v>8</v>
      </c>
      <c r="F35" s="27">
        <f t="shared" si="11"/>
        <v>0.12246286427032479</v>
      </c>
      <c r="H35" t="str">
        <f t="shared" si="9"/>
        <v xml:space="preserve"> 0.01530785803379068)</v>
      </c>
      <c r="I35" s="1" t="s">
        <v>106</v>
      </c>
    </row>
    <row r="36" spans="1:11" ht="19" x14ac:dyDescent="0.25">
      <c r="A36" t="str">
        <f t="shared" si="10"/>
        <v>role</v>
      </c>
      <c r="B36">
        <v>4</v>
      </c>
      <c r="C36" s="14">
        <v>1.2586461050005601E-2</v>
      </c>
      <c r="D36" s="26" t="str">
        <f t="shared" si="8"/>
        <v xml:space="preserve"> 0.01258646105000567</v>
      </c>
      <c r="E36">
        <v>7</v>
      </c>
      <c r="F36" s="27">
        <f t="shared" si="11"/>
        <v>8.81052273500392E-2</v>
      </c>
      <c r="H36" t="str">
        <f t="shared" si="9"/>
        <v xml:space="preserve"> 0.01258646105000567)</v>
      </c>
      <c r="I36" s="1" t="s">
        <v>107</v>
      </c>
    </row>
    <row r="37" spans="1:11" ht="19" x14ac:dyDescent="0.25">
      <c r="A37" t="str">
        <f t="shared" si="10"/>
        <v>investor</v>
      </c>
      <c r="B37">
        <v>5</v>
      </c>
      <c r="C37" s="14">
        <v>1.15659371810862E-2</v>
      </c>
      <c r="D37" s="26" t="str">
        <f t="shared" si="8"/>
        <v xml:space="preserve"> 0.01156593718108629</v>
      </c>
      <c r="E37">
        <v>6</v>
      </c>
      <c r="F37" s="27">
        <f t="shared" si="11"/>
        <v>6.93956230865172E-2</v>
      </c>
      <c r="H37" t="str">
        <f t="shared" si="9"/>
        <v xml:space="preserve"> 0.01156593718108629)</v>
      </c>
      <c r="I37" s="1" t="s">
        <v>108</v>
      </c>
    </row>
    <row r="38" spans="1:11" ht="19" x14ac:dyDescent="0.25">
      <c r="A38" t="str">
        <f t="shared" si="10"/>
        <v>performance</v>
      </c>
      <c r="B38">
        <v>6</v>
      </c>
      <c r="C38" s="14">
        <v>9.7516725252296092E-3</v>
      </c>
      <c r="D38" s="26" t="str">
        <f t="shared" si="8"/>
        <v xml:space="preserve"> 0.009751672525229618</v>
      </c>
      <c r="E38">
        <v>5</v>
      </c>
      <c r="F38" s="27">
        <f t="shared" si="11"/>
        <v>4.875836262614805E-2</v>
      </c>
      <c r="H38" t="str">
        <f t="shared" si="9"/>
        <v xml:space="preserve"> 0.009751672525229618)</v>
      </c>
      <c r="I38" s="1" t="s">
        <v>109</v>
      </c>
    </row>
    <row r="39" spans="1:11" ht="19" x14ac:dyDescent="0.25">
      <c r="A39" t="str">
        <f t="shared" si="10"/>
        <v>framework</v>
      </c>
      <c r="B39">
        <v>7</v>
      </c>
      <c r="C39" s="14">
        <v>8.5043655743281509E-3</v>
      </c>
      <c r="D39" s="26" t="str">
        <f t="shared" si="8"/>
        <v xml:space="preserve"> 0.008504365574328154</v>
      </c>
      <c r="E39">
        <v>4</v>
      </c>
      <c r="F39" s="27">
        <f t="shared" si="11"/>
        <v>3.4017462297312603E-2</v>
      </c>
      <c r="H39" t="str">
        <f t="shared" si="9"/>
        <v xml:space="preserve"> 0.008504365574328154)</v>
      </c>
      <c r="I39" s="1" t="s">
        <v>110</v>
      </c>
    </row>
    <row r="40" spans="1:11" ht="19" x14ac:dyDescent="0.25">
      <c r="A40" t="str">
        <f t="shared" si="10"/>
        <v>analysis</v>
      </c>
      <c r="B40">
        <v>8</v>
      </c>
      <c r="C40" s="14">
        <v>8.3909740333371098E-3</v>
      </c>
      <c r="D40" s="26" t="str">
        <f t="shared" si="8"/>
        <v xml:space="preserve"> 0.008390974033337113</v>
      </c>
      <c r="E40">
        <v>3</v>
      </c>
      <c r="F40" s="27">
        <f t="shared" si="11"/>
        <v>2.5172922100011329E-2</v>
      </c>
      <c r="H40" t="str">
        <f t="shared" si="9"/>
        <v xml:space="preserve"> 0.008390974033337113)</v>
      </c>
      <c r="I40" s="1" t="s">
        <v>111</v>
      </c>
    </row>
    <row r="41" spans="1:11" ht="19" x14ac:dyDescent="0.25">
      <c r="A41" t="str">
        <f t="shared" si="10"/>
        <v>finding</v>
      </c>
      <c r="B41">
        <v>9</v>
      </c>
      <c r="C41" s="14">
        <v>8.2775824923460705E-3</v>
      </c>
      <c r="D41" s="26" t="str">
        <f t="shared" si="8"/>
        <v xml:space="preserve"> 0.00827758249234607</v>
      </c>
      <c r="E41">
        <v>2</v>
      </c>
      <c r="F41" s="27">
        <f t="shared" si="11"/>
        <v>1.6555164984692141E-2</v>
      </c>
      <c r="H41" t="str">
        <f t="shared" si="9"/>
        <v xml:space="preserve"> 0.00827758249234607)</v>
      </c>
      <c r="I41" s="1" t="s">
        <v>112</v>
      </c>
    </row>
    <row r="42" spans="1:11" ht="19" x14ac:dyDescent="0.25">
      <c r="A42" t="str">
        <f t="shared" si="10"/>
        <v>environmental</v>
      </c>
      <c r="B42">
        <v>10</v>
      </c>
      <c r="C42" s="14">
        <v>8.2775824923460705E-3</v>
      </c>
      <c r="D42" s="26" t="str">
        <f t="shared" si="8"/>
        <v xml:space="preserve"> 0.00827758249234607</v>
      </c>
      <c r="E42">
        <v>1</v>
      </c>
      <c r="F42" s="27">
        <f t="shared" si="11"/>
        <v>8.2775824923460705E-3</v>
      </c>
      <c r="H42" t="str">
        <f t="shared" si="9"/>
        <v xml:space="preserve"> 0.00827758249234607)</v>
      </c>
      <c r="I42" s="1" t="s">
        <v>114</v>
      </c>
    </row>
    <row r="43" spans="1:11" x14ac:dyDescent="0.2">
      <c r="C43" s="14"/>
      <c r="E43" t="s">
        <v>12</v>
      </c>
      <c r="F43" s="2">
        <f>SUM(F33:F42)</f>
        <v>0.85587935140038252</v>
      </c>
    </row>
    <row r="44" spans="1:11" x14ac:dyDescent="0.2">
      <c r="C44" s="14"/>
      <c r="E44" t="s">
        <v>13</v>
      </c>
      <c r="F44">
        <f>AVERAGE(F33:F42)</f>
        <v>8.5587935140038249E-2</v>
      </c>
    </row>
    <row r="45" spans="1:11" x14ac:dyDescent="0.2">
      <c r="C45" s="14"/>
    </row>
    <row r="46" spans="1:11" ht="19" x14ac:dyDescent="0.25">
      <c r="A46" t="s">
        <v>15</v>
      </c>
      <c r="C46" s="14"/>
      <c r="I46" s="1" t="s">
        <v>16</v>
      </c>
    </row>
    <row r="47" spans="1:11" ht="19" x14ac:dyDescent="0.25">
      <c r="A47" t="str">
        <f>MID($I47,SEARCH("'",$I47)+1, SEARCH("'",$I47,SEARCH("'",$I47)+1) -SEARCH("'",$I47)-1)</f>
        <v>policy</v>
      </c>
      <c r="B47">
        <v>1</v>
      </c>
      <c r="C47" s="14">
        <v>6.1099101149163698E-2</v>
      </c>
      <c r="D47" s="26" t="str">
        <f t="shared" ref="D47:D56" si="12">LEFT(H47, LEN(H47) -1)</f>
        <v xml:space="preserve"> 0.061099101149163726</v>
      </c>
      <c r="E47">
        <v>10</v>
      </c>
      <c r="F47" s="27">
        <f>C47*E47</f>
        <v>0.61099101149163704</v>
      </c>
      <c r="H47" t="str">
        <f t="shared" ref="H47:H56" si="13">MID($I47,SEARCH(",",$I47)+1, SEARCH(",",$I47,SEARCH(")",$I47)+1) -SEARCH(",",$I47)-1)</f>
        <v xml:space="preserve"> 0.061099101149163726)</v>
      </c>
      <c r="I47" s="1" t="s">
        <v>115</v>
      </c>
    </row>
    <row r="48" spans="1:11" ht="19" x14ac:dyDescent="0.25">
      <c r="A48" t="str">
        <f t="shared" ref="A48:A56" si="14">MID(I48,SEARCH("'",I48)+1, SEARCH("'",I48,SEARCH("'",I48)+1) -SEARCH("'",I48)-1)</f>
        <v>state</v>
      </c>
      <c r="B48">
        <v>2</v>
      </c>
      <c r="C48" s="14">
        <v>1.6270337922403001E-2</v>
      </c>
      <c r="D48" s="26" t="str">
        <f t="shared" si="12"/>
        <v xml:space="preserve"> 0.016270337922403004</v>
      </c>
      <c r="E48">
        <v>9</v>
      </c>
      <c r="F48" s="27">
        <f t="shared" ref="F48:F56" si="15">C48*E48</f>
        <v>0.14643304130162701</v>
      </c>
      <c r="H48" t="str">
        <f t="shared" si="13"/>
        <v xml:space="preserve"> 0.016270337922403004)</v>
      </c>
      <c r="I48" s="1" t="s">
        <v>116</v>
      </c>
      <c r="K48" t="s">
        <v>34</v>
      </c>
    </row>
    <row r="49" spans="1:14" ht="19" x14ac:dyDescent="0.25">
      <c r="A49" t="str">
        <f t="shared" si="14"/>
        <v>level</v>
      </c>
      <c r="B49">
        <v>3</v>
      </c>
      <c r="C49" s="14">
        <v>1.22880873819547E-2</v>
      </c>
      <c r="D49" s="26" t="str">
        <f t="shared" si="12"/>
        <v xml:space="preserve"> 0.012288087381954716</v>
      </c>
      <c r="E49">
        <v>8</v>
      </c>
      <c r="F49" s="27">
        <f t="shared" si="15"/>
        <v>9.8304699055637601E-2</v>
      </c>
      <c r="H49" t="str">
        <f t="shared" si="13"/>
        <v xml:space="preserve"> 0.012288087381954716)</v>
      </c>
      <c r="I49" s="1" t="s">
        <v>117</v>
      </c>
      <c r="K49" s="12" t="s">
        <v>32</v>
      </c>
      <c r="L49" s="12" t="s">
        <v>31</v>
      </c>
      <c r="M49" s="13" t="s">
        <v>33</v>
      </c>
      <c r="N49" s="25" t="s">
        <v>40</v>
      </c>
    </row>
    <row r="50" spans="1:14" ht="19" x14ac:dyDescent="0.25">
      <c r="A50" t="str">
        <f t="shared" si="14"/>
        <v>country</v>
      </c>
      <c r="B50">
        <v>4</v>
      </c>
      <c r="C50" s="14">
        <v>1.12640801001251E-2</v>
      </c>
      <c r="D50" s="26" t="str">
        <f t="shared" si="12"/>
        <v xml:space="preserve"> 0.011264080100125156</v>
      </c>
      <c r="E50">
        <v>7</v>
      </c>
      <c r="F50" s="27">
        <f t="shared" si="15"/>
        <v>7.8848560700875703E-2</v>
      </c>
      <c r="H50" t="str">
        <f t="shared" si="13"/>
        <v xml:space="preserve"> 0.011264080100125156)</v>
      </c>
      <c r="I50" s="1" t="s">
        <v>118</v>
      </c>
      <c r="K50" s="8">
        <v>1</v>
      </c>
      <c r="L50" s="23">
        <f>F13</f>
        <v>0.7031935641150644</v>
      </c>
      <c r="M50" s="30">
        <f>F14</f>
        <v>7.031935641150644E-2</v>
      </c>
      <c r="N50" s="23">
        <f>(L50-MIN($L$50:$L$54))/(MAX($L$50:$L$54)-MIN($L$50:$L$54))</f>
        <v>0</v>
      </c>
    </row>
    <row r="51" spans="1:14" ht="19" x14ac:dyDescent="0.25">
      <c r="A51" t="str">
        <f t="shared" si="14"/>
        <v>electricity</v>
      </c>
      <c r="B51">
        <v>5</v>
      </c>
      <c r="C51" s="14">
        <v>9.55740129707589E-3</v>
      </c>
      <c r="D51" s="26" t="str">
        <f t="shared" si="12"/>
        <v xml:space="preserve"> 0.00955740129707589</v>
      </c>
      <c r="E51">
        <v>6</v>
      </c>
      <c r="F51" s="27">
        <f t="shared" si="15"/>
        <v>5.7344407782455337E-2</v>
      </c>
      <c r="H51" t="str">
        <f t="shared" si="13"/>
        <v xml:space="preserve"> 0.00955740129707589)</v>
      </c>
      <c r="I51" s="1" t="s">
        <v>119</v>
      </c>
      <c r="K51" s="8">
        <v>2</v>
      </c>
      <c r="L51" s="23">
        <f>F28</f>
        <v>1.0078095946448453</v>
      </c>
      <c r="M51" s="30">
        <f>F29</f>
        <v>0.10078095946448454</v>
      </c>
      <c r="N51" s="23">
        <f t="shared" ref="N51:N54" si="16">(L51-MIN($L$50:$L$54))/(MAX($L$50:$L$54)-MIN($L$50:$L$54))</f>
        <v>0.71841557233425646</v>
      </c>
    </row>
    <row r="52" spans="1:14" ht="19" x14ac:dyDescent="0.25">
      <c r="A52" t="str">
        <f t="shared" si="14"/>
        <v>barrier</v>
      </c>
      <c r="B52">
        <v>6</v>
      </c>
      <c r="C52" s="14">
        <v>9.4436227102059397E-3</v>
      </c>
      <c r="D52" s="26" t="str">
        <f t="shared" si="12"/>
        <v xml:space="preserve"> 0.00944362271020594</v>
      </c>
      <c r="E52">
        <v>5</v>
      </c>
      <c r="F52" s="27">
        <f t="shared" si="15"/>
        <v>4.72181135510297E-2</v>
      </c>
      <c r="H52" t="str">
        <f t="shared" si="13"/>
        <v xml:space="preserve"> 0.00944362271020594)</v>
      </c>
      <c r="I52" s="1" t="s">
        <v>120</v>
      </c>
      <c r="K52" s="8">
        <v>3</v>
      </c>
      <c r="L52" s="23">
        <f>F43</f>
        <v>0.85587935140038252</v>
      </c>
      <c r="M52" s="30">
        <f>F44</f>
        <v>8.5587935140038249E-2</v>
      </c>
      <c r="N52" s="23">
        <f t="shared" si="16"/>
        <v>0.36009873501770384</v>
      </c>
    </row>
    <row r="53" spans="1:14" ht="19" x14ac:dyDescent="0.25">
      <c r="A53" t="str">
        <f t="shared" si="14"/>
        <v>support</v>
      </c>
      <c r="B53">
        <v>7</v>
      </c>
      <c r="C53" s="14">
        <v>9.2160655364660303E-3</v>
      </c>
      <c r="D53" s="26" t="str">
        <f t="shared" si="12"/>
        <v xml:space="preserve"> 0.009216065536466037</v>
      </c>
      <c r="E53">
        <v>4</v>
      </c>
      <c r="F53" s="27">
        <f t="shared" si="15"/>
        <v>3.6864262145864121E-2</v>
      </c>
      <c r="H53" t="str">
        <f t="shared" si="13"/>
        <v xml:space="preserve"> 0.009216065536466037)</v>
      </c>
      <c r="I53" s="1" t="s">
        <v>121</v>
      </c>
      <c r="K53" s="8">
        <v>4</v>
      </c>
      <c r="L53" s="23">
        <f>F57</f>
        <v>1.1272044601206044</v>
      </c>
      <c r="M53" s="30">
        <f>F58</f>
        <v>0.11272044601206044</v>
      </c>
      <c r="N53" s="23">
        <f t="shared" si="16"/>
        <v>1</v>
      </c>
    </row>
    <row r="54" spans="1:14" ht="19" x14ac:dyDescent="0.25">
      <c r="A54" t="str">
        <f t="shared" si="14"/>
        <v>analysis</v>
      </c>
      <c r="B54">
        <v>8</v>
      </c>
      <c r="C54" s="14">
        <v>8.8747297758561793E-3</v>
      </c>
      <c r="D54" s="26" t="str">
        <f t="shared" si="12"/>
        <v xml:space="preserve"> 0.008874729775856184</v>
      </c>
      <c r="E54">
        <v>3</v>
      </c>
      <c r="F54" s="27">
        <f t="shared" si="15"/>
        <v>2.6624189327568538E-2</v>
      </c>
      <c r="H54" t="str">
        <f t="shared" si="13"/>
        <v xml:space="preserve"> 0.008874729775856184)</v>
      </c>
      <c r="I54" s="1" t="s">
        <v>122</v>
      </c>
      <c r="K54" s="9">
        <v>5</v>
      </c>
      <c r="L54" s="24">
        <f>F71</f>
        <v>0.92803171064040391</v>
      </c>
      <c r="M54" s="31">
        <f>F72</f>
        <v>9.2803171064040388E-2</v>
      </c>
      <c r="N54" s="24">
        <f t="shared" si="16"/>
        <v>0.53026502064796432</v>
      </c>
    </row>
    <row r="55" spans="1:14" ht="19" x14ac:dyDescent="0.25">
      <c r="A55" t="str">
        <f t="shared" si="14"/>
        <v>renewables</v>
      </c>
      <c r="B55">
        <v>9</v>
      </c>
      <c r="C55" s="14">
        <v>8.4196154283763796E-3</v>
      </c>
      <c r="D55" s="26" t="str">
        <f t="shared" si="12"/>
        <v xml:space="preserve"> 0.00841961542837638</v>
      </c>
      <c r="E55">
        <v>2</v>
      </c>
      <c r="F55" s="27">
        <f t="shared" si="15"/>
        <v>1.6839230856752759E-2</v>
      </c>
      <c r="H55" t="str">
        <f t="shared" si="13"/>
        <v xml:space="preserve"> 0.00841961542837638)</v>
      </c>
      <c r="I55" s="1" t="s">
        <v>123</v>
      </c>
    </row>
    <row r="56" spans="1:14" ht="19" x14ac:dyDescent="0.25">
      <c r="A56" t="str">
        <f t="shared" si="14"/>
        <v>article</v>
      </c>
      <c r="B56">
        <v>10</v>
      </c>
      <c r="C56" s="14">
        <v>7.7369439071566697E-3</v>
      </c>
      <c r="D56" s="26" t="str">
        <f t="shared" si="12"/>
        <v xml:space="preserve"> 0.007736943907156673</v>
      </c>
      <c r="E56">
        <v>1</v>
      </c>
      <c r="F56" s="27">
        <f t="shared" si="15"/>
        <v>7.7369439071566697E-3</v>
      </c>
      <c r="H56" t="str">
        <f t="shared" si="13"/>
        <v xml:space="preserve"> 0.007736943907156673)</v>
      </c>
      <c r="I56" s="1" t="s">
        <v>124</v>
      </c>
    </row>
    <row r="57" spans="1:14" x14ac:dyDescent="0.2">
      <c r="C57" s="14"/>
      <c r="E57" t="s">
        <v>12</v>
      </c>
      <c r="F57" s="2">
        <f>SUM(F47:F56)</f>
        <v>1.1272044601206044</v>
      </c>
    </row>
    <row r="58" spans="1:14" x14ac:dyDescent="0.2">
      <c r="C58" s="14"/>
      <c r="E58" t="s">
        <v>13</v>
      </c>
      <c r="F58">
        <f>AVERAGE(F47:F56)</f>
        <v>0.11272044601206044</v>
      </c>
    </row>
    <row r="59" spans="1:14" x14ac:dyDescent="0.2">
      <c r="C59" s="14"/>
    </row>
    <row r="60" spans="1:14" ht="19" x14ac:dyDescent="0.25">
      <c r="A60" t="s">
        <v>17</v>
      </c>
      <c r="C60" s="14"/>
      <c r="I60" s="1"/>
    </row>
    <row r="61" spans="1:14" ht="19" x14ac:dyDescent="0.25">
      <c r="A61" t="str">
        <f>MID($I61,SEARCH("'",$I61)+1, SEARCH("'",$I61,SEARCH("'",$I61)+1) -SEARCH("'",$I61)-1)</f>
        <v>power</v>
      </c>
      <c r="B61">
        <v>1</v>
      </c>
      <c r="C61" s="14">
        <v>2.66319831537222E-2</v>
      </c>
      <c r="D61" s="26" t="str">
        <f t="shared" ref="D61:D70" si="17">LEFT(H61, LEN(H61) -1)</f>
        <v xml:space="preserve"> 0.026631983153722283</v>
      </c>
      <c r="E61">
        <v>10</v>
      </c>
      <c r="F61" s="14">
        <f>C61*E61</f>
        <v>0.266319831537222</v>
      </c>
      <c r="H61" t="str">
        <f t="shared" ref="H61:H70" si="18">MID($I61,SEARCH(",",$I61)+1, SEARCH(",",$I61,SEARCH(")",$I61)+1) -SEARCH(",",$I61)-1)</f>
        <v xml:space="preserve"> 0.026631983153722283)</v>
      </c>
      <c r="I61" s="1" t="s">
        <v>125</v>
      </c>
    </row>
    <row r="62" spans="1:14" ht="19" x14ac:dyDescent="0.25">
      <c r="A62" t="str">
        <f t="shared" ref="A62:A70" si="19">MID(I62,SEARCH("'",I62)+1, SEARCH("'",I62,SEARCH("'",I62)+1) -SEARCH("'",I62)-1)</f>
        <v>development</v>
      </c>
      <c r="B62">
        <v>2</v>
      </c>
      <c r="C62" s="14">
        <v>2.2048804657500299E-2</v>
      </c>
      <c r="D62" s="26" t="str">
        <f t="shared" si="17"/>
        <v xml:space="preserve"> 0.02204880465750031</v>
      </c>
      <c r="E62">
        <v>9</v>
      </c>
      <c r="F62" s="14">
        <f t="shared" ref="F62:F70" si="20">C62*E62</f>
        <v>0.1984392419175027</v>
      </c>
      <c r="H62" t="str">
        <f t="shared" si="18"/>
        <v xml:space="preserve"> 0.02204880465750031)</v>
      </c>
      <c r="I62" s="1" t="s">
        <v>126</v>
      </c>
    </row>
    <row r="63" spans="1:14" ht="19" x14ac:dyDescent="0.25">
      <c r="A63" t="str">
        <f t="shared" si="19"/>
        <v>program</v>
      </c>
      <c r="B63">
        <v>3</v>
      </c>
      <c r="C63" s="14">
        <v>1.7217886783104101E-2</v>
      </c>
      <c r="D63" s="26" t="str">
        <f t="shared" si="17"/>
        <v xml:space="preserve"> 0.017217886783104173</v>
      </c>
      <c r="E63">
        <v>8</v>
      </c>
      <c r="F63" s="14">
        <f t="shared" si="20"/>
        <v>0.1377430942648328</v>
      </c>
      <c r="H63" t="str">
        <f t="shared" si="18"/>
        <v xml:space="preserve"> 0.017217886783104173)</v>
      </c>
      <c r="I63" s="1" t="s">
        <v>127</v>
      </c>
    </row>
    <row r="64" spans="1:14" ht="19" x14ac:dyDescent="0.25">
      <c r="A64" t="str">
        <f t="shared" si="19"/>
        <v>sector</v>
      </c>
      <c r="B64">
        <v>4</v>
      </c>
      <c r="C64" s="14">
        <v>1.62269292704075E-2</v>
      </c>
      <c r="D64" s="26" t="str">
        <f t="shared" si="17"/>
        <v xml:space="preserve"> 0.01622692927040753</v>
      </c>
      <c r="E64">
        <v>7</v>
      </c>
      <c r="F64" s="14">
        <f t="shared" si="20"/>
        <v>0.11358850489285249</v>
      </c>
      <c r="H64" t="str">
        <f t="shared" si="18"/>
        <v xml:space="preserve"> 0.01622692927040753)</v>
      </c>
      <c r="I64" s="1" t="s">
        <v>128</v>
      </c>
    </row>
    <row r="65" spans="1:9" ht="19" x14ac:dyDescent="0.25">
      <c r="A65" t="str">
        <f t="shared" si="19"/>
        <v>emission</v>
      </c>
      <c r="B65">
        <v>5</v>
      </c>
      <c r="C65" s="14">
        <v>1.0652793261488901E-2</v>
      </c>
      <c r="D65" s="26" t="str">
        <f t="shared" si="17"/>
        <v xml:space="preserve"> 0.010652793261488913</v>
      </c>
      <c r="E65">
        <v>6</v>
      </c>
      <c r="F65" s="14">
        <f t="shared" si="20"/>
        <v>6.3916759568933404E-2</v>
      </c>
      <c r="H65" t="str">
        <f t="shared" si="18"/>
        <v xml:space="preserve"> 0.010652793261488913)</v>
      </c>
      <c r="I65" s="1" t="s">
        <v>129</v>
      </c>
    </row>
    <row r="66" spans="1:9" ht="19" x14ac:dyDescent="0.25">
      <c r="A66" t="str">
        <f t="shared" si="19"/>
        <v>cost</v>
      </c>
      <c r="B66">
        <v>6</v>
      </c>
      <c r="C66" s="14">
        <v>1.02811841942276E-2</v>
      </c>
      <c r="D66" s="26" t="str">
        <f t="shared" si="17"/>
        <v xml:space="preserve"> 0.010281184194227673</v>
      </c>
      <c r="E66">
        <v>5</v>
      </c>
      <c r="F66" s="14">
        <f t="shared" si="20"/>
        <v>5.1405920971137997E-2</v>
      </c>
      <c r="H66" t="str">
        <f t="shared" si="18"/>
        <v xml:space="preserve"> 0.010281184194227673)</v>
      </c>
      <c r="I66" s="1" t="s">
        <v>130</v>
      </c>
    </row>
    <row r="67" spans="1:9" ht="19" x14ac:dyDescent="0.25">
      <c r="A67" t="str">
        <f t="shared" si="19"/>
        <v>future</v>
      </c>
      <c r="B67">
        <v>7</v>
      </c>
      <c r="C67" s="14">
        <v>9.7857054378793495E-3</v>
      </c>
      <c r="D67" s="26" t="str">
        <f t="shared" si="17"/>
        <v xml:space="preserve"> 0.009785705437879351</v>
      </c>
      <c r="E67">
        <v>4</v>
      </c>
      <c r="F67" s="14">
        <f t="shared" si="20"/>
        <v>3.9142821751517398E-2</v>
      </c>
      <c r="H67" t="str">
        <f t="shared" si="18"/>
        <v xml:space="preserve"> 0.009785705437879351)</v>
      </c>
      <c r="I67" s="1" t="s">
        <v>131</v>
      </c>
    </row>
    <row r="68" spans="1:9" ht="19" x14ac:dyDescent="0.25">
      <c r="A68" t="str">
        <f t="shared" si="19"/>
        <v>country</v>
      </c>
      <c r="B68">
        <v>8</v>
      </c>
      <c r="C68" s="14">
        <v>9.6618357487922701E-3</v>
      </c>
      <c r="D68" s="26" t="str">
        <f t="shared" si="17"/>
        <v xml:space="preserve"> 0.00966183574879227</v>
      </c>
      <c r="E68">
        <v>3</v>
      </c>
      <c r="F68" s="14">
        <f t="shared" si="20"/>
        <v>2.8985507246376808E-2</v>
      </c>
      <c r="H68" t="str">
        <f t="shared" si="18"/>
        <v xml:space="preserve"> 0.00966183574879227)</v>
      </c>
      <c r="I68" s="1" t="s">
        <v>132</v>
      </c>
    </row>
    <row r="69" spans="1:9" ht="19" x14ac:dyDescent="0.25">
      <c r="A69" t="str">
        <f t="shared" si="19"/>
        <v>government</v>
      </c>
      <c r="B69">
        <v>9</v>
      </c>
      <c r="C69" s="14">
        <v>9.5379660597051906E-3</v>
      </c>
      <c r="D69" s="26" t="str">
        <f t="shared" si="17"/>
        <v xml:space="preserve"> 0.00953796605970519</v>
      </c>
      <c r="E69">
        <v>2</v>
      </c>
      <c r="F69" s="14">
        <f t="shared" si="20"/>
        <v>1.9075932119410381E-2</v>
      </c>
      <c r="H69" t="str">
        <f t="shared" si="18"/>
        <v xml:space="preserve"> 0.00953796605970519)</v>
      </c>
      <c r="I69" s="1" t="s">
        <v>133</v>
      </c>
    </row>
    <row r="70" spans="1:9" ht="19" x14ac:dyDescent="0.25">
      <c r="A70" t="str">
        <f t="shared" si="19"/>
        <v>capacity</v>
      </c>
      <c r="B70">
        <v>10</v>
      </c>
      <c r="C70" s="14">
        <v>9.4140963706181094E-3</v>
      </c>
      <c r="D70" s="26" t="str">
        <f t="shared" si="17"/>
        <v xml:space="preserve"> 0.00941409637061811</v>
      </c>
      <c r="E70">
        <v>1</v>
      </c>
      <c r="F70" s="14">
        <f t="shared" si="20"/>
        <v>9.4140963706181094E-3</v>
      </c>
      <c r="H70" t="str">
        <f t="shared" si="18"/>
        <v xml:space="preserve"> 0.00941409637061811)</v>
      </c>
      <c r="I70" s="1" t="s">
        <v>134</v>
      </c>
    </row>
    <row r="71" spans="1:9" x14ac:dyDescent="0.2">
      <c r="E71" t="s">
        <v>12</v>
      </c>
      <c r="F71" s="2">
        <f>SUM(F61:F70)</f>
        <v>0.92803171064040391</v>
      </c>
    </row>
    <row r="72" spans="1:9" x14ac:dyDescent="0.2">
      <c r="E72" t="s">
        <v>13</v>
      </c>
      <c r="F72">
        <f>AVERAGE(F61:F70)</f>
        <v>9.2803171064040388E-2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2A18-8545-4E4E-8D4C-927100CECEBE}">
  <dimension ref="A1:M72"/>
  <sheetViews>
    <sheetView showGridLines="0" topLeftCell="C30" zoomScale="84" zoomScaleNormal="179" workbookViewId="0">
      <selection activeCell="M50" sqref="M50"/>
    </sheetView>
  </sheetViews>
  <sheetFormatPr baseColWidth="10" defaultColWidth="11" defaultRowHeight="16" x14ac:dyDescent="0.2"/>
  <cols>
    <col min="1" max="1" width="14.33203125" customWidth="1"/>
    <col min="2" max="2" width="15.33203125" customWidth="1"/>
    <col min="3" max="3" width="22.83203125" style="14" customWidth="1"/>
    <col min="4" max="4" width="21.1640625" customWidth="1"/>
    <col min="5" max="5" width="16.6640625" style="14" customWidth="1"/>
    <col min="6" max="6" width="2.6640625" customWidth="1"/>
    <col min="7" max="7" width="22.6640625" customWidth="1"/>
    <col min="8" max="8" width="22" customWidth="1"/>
    <col min="10" max="10" width="14.1640625" bestFit="1" customWidth="1"/>
    <col min="13" max="13" width="19.1640625" customWidth="1"/>
  </cols>
  <sheetData>
    <row r="1" spans="1:9" x14ac:dyDescent="0.2">
      <c r="A1" t="s">
        <v>10</v>
      </c>
    </row>
    <row r="2" spans="1:9" x14ac:dyDescent="0.2">
      <c r="A2" s="32" t="s">
        <v>4</v>
      </c>
      <c r="B2" s="20" t="s">
        <v>8</v>
      </c>
      <c r="C2" s="33" t="s">
        <v>5</v>
      </c>
      <c r="D2" s="20" t="s">
        <v>7</v>
      </c>
      <c r="E2" s="34" t="s">
        <v>6</v>
      </c>
    </row>
    <row r="3" spans="1:9" ht="19" x14ac:dyDescent="0.25">
      <c r="A3" t="str">
        <f>LEFT(G3,FIND(" ",G3)-1)</f>
        <v>policy</v>
      </c>
      <c r="B3">
        <v>1</v>
      </c>
      <c r="C3" s="14">
        <v>0.71050599999999997</v>
      </c>
      <c r="D3">
        <v>10</v>
      </c>
      <c r="E3" s="14">
        <f>C3*D3</f>
        <v>7.1050599999999999</v>
      </c>
      <c r="G3" s="1" t="s">
        <v>146</v>
      </c>
      <c r="H3" s="26"/>
      <c r="I3" s="1"/>
    </row>
    <row r="4" spans="1:9" ht="19" x14ac:dyDescent="0.25">
      <c r="A4" t="str">
        <f t="shared" ref="A4:A12" si="0">LEFT(G4,FIND(" ",G4)-1)</f>
        <v>technology</v>
      </c>
      <c r="B4">
        <v>2</v>
      </c>
      <c r="C4" s="14">
        <v>0.33960499999999999</v>
      </c>
      <c r="D4">
        <v>9</v>
      </c>
      <c r="E4" s="14">
        <f t="shared" ref="E4:E12" si="1">C4*D4</f>
        <v>3.0564450000000001</v>
      </c>
      <c r="G4" s="1" t="s">
        <v>147</v>
      </c>
      <c r="H4" s="26"/>
      <c r="I4" s="1"/>
    </row>
    <row r="5" spans="1:9" ht="19" x14ac:dyDescent="0.25">
      <c r="A5" t="str">
        <f t="shared" si="0"/>
        <v>industry</v>
      </c>
      <c r="B5">
        <v>3</v>
      </c>
      <c r="C5" s="14">
        <v>0.269175</v>
      </c>
      <c r="D5">
        <v>8</v>
      </c>
      <c r="E5" s="14">
        <f t="shared" si="1"/>
        <v>2.1534</v>
      </c>
      <c r="G5" s="1" t="s">
        <v>148</v>
      </c>
      <c r="H5" s="26"/>
      <c r="I5" s="1"/>
    </row>
    <row r="6" spans="1:9" ht="19" x14ac:dyDescent="0.25">
      <c r="A6" t="str">
        <f t="shared" si="0"/>
        <v>sector</v>
      </c>
      <c r="B6">
        <v>4</v>
      </c>
      <c r="C6" s="14">
        <v>0.264546</v>
      </c>
      <c r="D6">
        <v>7</v>
      </c>
      <c r="E6" s="14">
        <f t="shared" si="1"/>
        <v>1.8518220000000001</v>
      </c>
      <c r="G6" s="1" t="s">
        <v>149</v>
      </c>
      <c r="H6" s="26"/>
      <c r="I6" s="1"/>
    </row>
    <row r="7" spans="1:9" ht="19" x14ac:dyDescent="0.25">
      <c r="A7" t="str">
        <f t="shared" si="0"/>
        <v>development</v>
      </c>
      <c r="B7">
        <v>5</v>
      </c>
      <c r="C7" s="14">
        <v>0.239205</v>
      </c>
      <c r="D7">
        <v>6</v>
      </c>
      <c r="E7" s="14">
        <f t="shared" si="1"/>
        <v>1.43523</v>
      </c>
      <c r="G7" s="1" t="s">
        <v>150</v>
      </c>
      <c r="H7" s="26"/>
      <c r="I7" s="1"/>
    </row>
    <row r="8" spans="1:9" ht="19" x14ac:dyDescent="0.25">
      <c r="A8" t="str">
        <f t="shared" si="0"/>
        <v>country</v>
      </c>
      <c r="B8">
        <v>6</v>
      </c>
      <c r="C8" s="14">
        <v>0.192277</v>
      </c>
      <c r="D8">
        <v>5</v>
      </c>
      <c r="E8" s="14">
        <f t="shared" si="1"/>
        <v>0.96138500000000005</v>
      </c>
      <c r="G8" s="1" t="s">
        <v>151</v>
      </c>
      <c r="H8" s="26"/>
      <c r="I8" s="1"/>
    </row>
    <row r="9" spans="1:9" ht="19" x14ac:dyDescent="0.25">
      <c r="A9" t="str">
        <f t="shared" si="0"/>
        <v>trade</v>
      </c>
      <c r="B9">
        <v>7</v>
      </c>
      <c r="C9" s="14">
        <v>0.17372299999999999</v>
      </c>
      <c r="D9">
        <v>4</v>
      </c>
      <c r="E9" s="14">
        <f t="shared" si="1"/>
        <v>0.69489199999999995</v>
      </c>
      <c r="G9" s="1" t="s">
        <v>152</v>
      </c>
      <c r="H9" s="26"/>
      <c r="I9" s="1"/>
    </row>
    <row r="10" spans="1:9" ht="19" x14ac:dyDescent="0.25">
      <c r="A10" t="str">
        <f t="shared" si="0"/>
        <v>government</v>
      </c>
      <c r="B10">
        <v>8</v>
      </c>
      <c r="C10" s="14">
        <v>0.173619</v>
      </c>
      <c r="D10">
        <v>3</v>
      </c>
      <c r="E10" s="14">
        <f t="shared" si="1"/>
        <v>0.52085700000000001</v>
      </c>
      <c r="G10" s="1" t="s">
        <v>153</v>
      </c>
      <c r="H10" s="26"/>
      <c r="I10" s="1"/>
    </row>
    <row r="11" spans="1:9" ht="19" x14ac:dyDescent="0.25">
      <c r="A11" t="str">
        <f t="shared" si="0"/>
        <v>mix</v>
      </c>
      <c r="B11">
        <v>9</v>
      </c>
      <c r="C11" s="14">
        <v>0.159058</v>
      </c>
      <c r="D11">
        <v>2</v>
      </c>
      <c r="E11" s="14">
        <f t="shared" si="1"/>
        <v>0.31811600000000001</v>
      </c>
      <c r="G11" s="1" t="s">
        <v>154</v>
      </c>
      <c r="H11" s="26"/>
      <c r="I11" s="1"/>
    </row>
    <row r="12" spans="1:9" ht="19" x14ac:dyDescent="0.25">
      <c r="A12" t="str">
        <f t="shared" si="0"/>
        <v>firm</v>
      </c>
      <c r="B12">
        <v>10</v>
      </c>
      <c r="C12" s="14">
        <v>0.15653600000000001</v>
      </c>
      <c r="D12">
        <v>1</v>
      </c>
      <c r="E12" s="14">
        <f t="shared" si="1"/>
        <v>0.15653600000000001</v>
      </c>
      <c r="G12" s="1" t="s">
        <v>155</v>
      </c>
      <c r="H12" s="26"/>
      <c r="I12" s="1"/>
    </row>
    <row r="13" spans="1:9" x14ac:dyDescent="0.2">
      <c r="D13" t="s">
        <v>12</v>
      </c>
      <c r="E13" s="35">
        <f>SUM(E3:E12)</f>
        <v>18.253743</v>
      </c>
      <c r="F13" s="4"/>
    </row>
    <row r="14" spans="1:9" x14ac:dyDescent="0.2">
      <c r="D14" t="s">
        <v>13</v>
      </c>
      <c r="E14" s="14">
        <f>AVERAGE(E3:E12)</f>
        <v>1.8253743</v>
      </c>
    </row>
    <row r="17" spans="1:8" x14ac:dyDescent="0.2">
      <c r="A17" t="s">
        <v>11</v>
      </c>
      <c r="E17" s="14">
        <f>(C18*D18)/SUM($D$18:$D$27)</f>
        <v>0.14669381818181818</v>
      </c>
    </row>
    <row r="18" spans="1:8" ht="19" x14ac:dyDescent="0.25">
      <c r="A18" t="str">
        <f>LEFT(G18,FIND(" ",G18)-1)</f>
        <v>community</v>
      </c>
      <c r="B18">
        <v>1</v>
      </c>
      <c r="C18" s="14">
        <v>0.80681599999999998</v>
      </c>
      <c r="D18">
        <v>10</v>
      </c>
      <c r="E18" s="14">
        <f>C18*D18</f>
        <v>8.0681599999999989</v>
      </c>
      <c r="G18" s="1" t="s">
        <v>156</v>
      </c>
      <c r="H18" s="3"/>
    </row>
    <row r="19" spans="1:8" ht="19" x14ac:dyDescent="0.25">
      <c r="A19" t="str">
        <f t="shared" ref="A19:A27" si="2">LEFT(G19,FIND(" ",G19)-1)</f>
        <v>local</v>
      </c>
      <c r="B19">
        <v>2</v>
      </c>
      <c r="C19" s="14">
        <v>0.23513899999999999</v>
      </c>
      <c r="D19">
        <v>9</v>
      </c>
      <c r="E19" s="14">
        <f t="shared" ref="E19:E27" si="3">C19*D19</f>
        <v>2.1162510000000001</v>
      </c>
      <c r="G19" s="1" t="s">
        <v>157</v>
      </c>
      <c r="H19" s="3"/>
    </row>
    <row r="20" spans="1:8" ht="19" x14ac:dyDescent="0.25">
      <c r="A20" t="str">
        <f t="shared" si="2"/>
        <v>program</v>
      </c>
      <c r="B20">
        <v>3</v>
      </c>
      <c r="C20" s="14">
        <v>0.22126199999999999</v>
      </c>
      <c r="D20">
        <v>8</v>
      </c>
      <c r="E20" s="14">
        <f t="shared" si="3"/>
        <v>1.7700959999999999</v>
      </c>
      <c r="G20" s="1" t="s">
        <v>158</v>
      </c>
      <c r="H20" s="3"/>
    </row>
    <row r="21" spans="1:8" ht="19" x14ac:dyDescent="0.25">
      <c r="A21" t="str">
        <f t="shared" si="2"/>
        <v>beneficiary</v>
      </c>
      <c r="B21">
        <v>4</v>
      </c>
      <c r="C21" s="14">
        <v>0.164662</v>
      </c>
      <c r="D21">
        <v>7</v>
      </c>
      <c r="E21" s="14">
        <f t="shared" si="3"/>
        <v>1.1526339999999999</v>
      </c>
      <c r="G21" s="1" t="s">
        <v>159</v>
      </c>
      <c r="H21" s="3"/>
    </row>
    <row r="22" spans="1:8" ht="19" x14ac:dyDescent="0.25">
      <c r="A22" t="str">
        <f t="shared" si="2"/>
        <v>management</v>
      </c>
      <c r="B22">
        <v>5</v>
      </c>
      <c r="C22" s="14">
        <v>0.15498700000000001</v>
      </c>
      <c r="D22">
        <v>6</v>
      </c>
      <c r="E22" s="14">
        <f t="shared" si="3"/>
        <v>0.92992200000000014</v>
      </c>
      <c r="G22" s="1" t="s">
        <v>160</v>
      </c>
      <c r="H22" s="3"/>
    </row>
    <row r="23" spans="1:8" ht="19" x14ac:dyDescent="0.25">
      <c r="A23" t="str">
        <f t="shared" si="2"/>
        <v>social</v>
      </c>
      <c r="B23">
        <v>6</v>
      </c>
      <c r="C23" s="14">
        <v>0.143125</v>
      </c>
      <c r="D23">
        <v>5</v>
      </c>
      <c r="E23" s="14">
        <f t="shared" si="3"/>
        <v>0.71562499999999996</v>
      </c>
      <c r="G23" s="1" t="s">
        <v>161</v>
      </c>
      <c r="H23" s="3"/>
    </row>
    <row r="24" spans="1:8" ht="19" x14ac:dyDescent="0.25">
      <c r="A24" t="str">
        <f t="shared" si="2"/>
        <v>development</v>
      </c>
      <c r="B24">
        <v>7</v>
      </c>
      <c r="C24" s="14">
        <v>0.13696900000000001</v>
      </c>
      <c r="D24">
        <v>4</v>
      </c>
      <c r="E24" s="14">
        <f t="shared" si="3"/>
        <v>0.54787600000000003</v>
      </c>
      <c r="G24" s="1" t="s">
        <v>162</v>
      </c>
      <c r="H24" s="3"/>
    </row>
    <row r="25" spans="1:8" ht="19" x14ac:dyDescent="0.25">
      <c r="A25" t="str">
        <f t="shared" si="2"/>
        <v>participation</v>
      </c>
      <c r="B25">
        <v>8</v>
      </c>
      <c r="C25" s="14">
        <v>0.13147</v>
      </c>
      <c r="D25">
        <v>3</v>
      </c>
      <c r="E25" s="14">
        <f t="shared" si="3"/>
        <v>0.39441000000000004</v>
      </c>
      <c r="G25" s="1" t="s">
        <v>163</v>
      </c>
      <c r="H25" s="3"/>
    </row>
    <row r="26" spans="1:8" ht="19" x14ac:dyDescent="0.25">
      <c r="A26" t="str">
        <f t="shared" si="2"/>
        <v>partnership</v>
      </c>
      <c r="B26">
        <v>9</v>
      </c>
      <c r="C26" s="14">
        <v>0.115006</v>
      </c>
      <c r="D26">
        <v>2</v>
      </c>
      <c r="E26" s="14">
        <f t="shared" si="3"/>
        <v>0.23001199999999999</v>
      </c>
      <c r="G26" s="1" t="s">
        <v>164</v>
      </c>
      <c r="H26" s="3"/>
    </row>
    <row r="27" spans="1:8" ht="19" x14ac:dyDescent="0.25">
      <c r="A27" t="str">
        <f t="shared" si="2"/>
        <v>rural</v>
      </c>
      <c r="B27">
        <v>10</v>
      </c>
      <c r="C27" s="14">
        <v>0.105213</v>
      </c>
      <c r="D27">
        <v>1</v>
      </c>
      <c r="E27" s="14">
        <f t="shared" si="3"/>
        <v>0.105213</v>
      </c>
      <c r="G27" s="1" t="s">
        <v>165</v>
      </c>
      <c r="H27" s="3"/>
    </row>
    <row r="28" spans="1:8" x14ac:dyDescent="0.2">
      <c r="D28" t="s">
        <v>12</v>
      </c>
      <c r="E28" s="35">
        <f>SUM(E18:E27)</f>
        <v>16.030199</v>
      </c>
    </row>
    <row r="29" spans="1:8" x14ac:dyDescent="0.2">
      <c r="D29" t="s">
        <v>13</v>
      </c>
      <c r="E29" s="14">
        <f>AVERAGE(E18:E27)</f>
        <v>1.6030199000000001</v>
      </c>
    </row>
    <row r="32" spans="1:8" x14ac:dyDescent="0.2">
      <c r="A32" t="s">
        <v>14</v>
      </c>
    </row>
    <row r="33" spans="1:10" ht="19" x14ac:dyDescent="0.25">
      <c r="A33" t="str">
        <f t="shared" ref="A33:A42" si="4">LEFT(G33,FIND(" ",G33)-1)</f>
        <v>stakeholder</v>
      </c>
      <c r="B33">
        <v>1</v>
      </c>
      <c r="C33" s="14">
        <v>0.49975799999999998</v>
      </c>
      <c r="D33">
        <v>10</v>
      </c>
      <c r="E33" s="14">
        <f>C33*D33</f>
        <v>4.9975800000000001</v>
      </c>
      <c r="G33" s="1" t="s">
        <v>166</v>
      </c>
      <c r="H33" s="1"/>
    </row>
    <row r="34" spans="1:10" ht="19" x14ac:dyDescent="0.25">
      <c r="A34" t="str">
        <f t="shared" si="4"/>
        <v>communication</v>
      </c>
      <c r="B34">
        <v>2</v>
      </c>
      <c r="C34" s="14">
        <v>0.24504600000000001</v>
      </c>
      <c r="D34">
        <v>9</v>
      </c>
      <c r="E34" s="14">
        <f t="shared" ref="E34:E42" si="5">C34*D34</f>
        <v>2.2054140000000002</v>
      </c>
      <c r="G34" s="1" t="s">
        <v>167</v>
      </c>
      <c r="H34" s="1"/>
    </row>
    <row r="35" spans="1:10" ht="19" x14ac:dyDescent="0.25">
      <c r="A35" t="str">
        <f t="shared" si="4"/>
        <v>retrofit</v>
      </c>
      <c r="B35">
        <v>3</v>
      </c>
      <c r="C35" s="14">
        <v>0.238311</v>
      </c>
      <c r="D35">
        <v>8</v>
      </c>
      <c r="E35" s="14">
        <f t="shared" si="5"/>
        <v>1.906488</v>
      </c>
      <c r="G35" s="1" t="s">
        <v>168</v>
      </c>
      <c r="H35" s="1"/>
    </row>
    <row r="36" spans="1:10" ht="19" x14ac:dyDescent="0.25">
      <c r="A36" t="str">
        <f t="shared" si="4"/>
        <v>relationship</v>
      </c>
      <c r="B36">
        <v>4</v>
      </c>
      <c r="C36" s="14">
        <v>0.23669599999999999</v>
      </c>
      <c r="D36">
        <v>7</v>
      </c>
      <c r="E36" s="14">
        <f t="shared" si="5"/>
        <v>1.6568719999999999</v>
      </c>
      <c r="G36" s="1" t="s">
        <v>169</v>
      </c>
      <c r="H36" s="1"/>
    </row>
    <row r="37" spans="1:10" ht="19" x14ac:dyDescent="0.25">
      <c r="A37" t="str">
        <f t="shared" si="4"/>
        <v>team</v>
      </c>
      <c r="B37">
        <v>5</v>
      </c>
      <c r="C37" s="14">
        <v>0.218225</v>
      </c>
      <c r="D37">
        <v>6</v>
      </c>
      <c r="E37" s="14">
        <f t="shared" si="5"/>
        <v>1.30935</v>
      </c>
      <c r="G37" s="1" t="s">
        <v>170</v>
      </c>
      <c r="H37" s="1"/>
    </row>
    <row r="38" spans="1:10" ht="19" x14ac:dyDescent="0.25">
      <c r="A38" t="str">
        <f t="shared" si="4"/>
        <v>organizational</v>
      </c>
      <c r="B38">
        <v>6</v>
      </c>
      <c r="C38" s="14">
        <v>0.20474200000000001</v>
      </c>
      <c r="D38">
        <v>5</v>
      </c>
      <c r="E38" s="14">
        <f t="shared" si="5"/>
        <v>1.0237100000000001</v>
      </c>
      <c r="G38" s="1" t="s">
        <v>171</v>
      </c>
      <c r="H38" s="1"/>
    </row>
    <row r="39" spans="1:10" ht="19" x14ac:dyDescent="0.25">
      <c r="A39" t="str">
        <f t="shared" si="4"/>
        <v>mediating</v>
      </c>
      <c r="B39">
        <v>7</v>
      </c>
      <c r="C39" s="14">
        <v>0.19231000000000001</v>
      </c>
      <c r="D39">
        <v>4</v>
      </c>
      <c r="E39" s="14">
        <f t="shared" si="5"/>
        <v>0.76924000000000003</v>
      </c>
      <c r="G39" s="1" t="s">
        <v>172</v>
      </c>
      <c r="H39" s="1"/>
    </row>
    <row r="40" spans="1:10" ht="19" x14ac:dyDescent="0.25">
      <c r="A40" t="str">
        <f t="shared" si="4"/>
        <v>method</v>
      </c>
      <c r="B40">
        <v>8</v>
      </c>
      <c r="C40" s="14">
        <v>0.17660000000000001</v>
      </c>
      <c r="D40">
        <v>3</v>
      </c>
      <c r="E40" s="14">
        <f t="shared" si="5"/>
        <v>0.52980000000000005</v>
      </c>
      <c r="G40" s="1" t="s">
        <v>173</v>
      </c>
      <c r="H40" s="1"/>
    </row>
    <row r="41" spans="1:10" ht="19" x14ac:dyDescent="0.25">
      <c r="A41" t="str">
        <f t="shared" si="4"/>
        <v>variable</v>
      </c>
      <c r="B41">
        <v>9</v>
      </c>
      <c r="C41" s="14">
        <v>0.160888</v>
      </c>
      <c r="D41">
        <v>2</v>
      </c>
      <c r="E41" s="14">
        <f t="shared" si="5"/>
        <v>0.32177600000000001</v>
      </c>
      <c r="G41" s="1" t="s">
        <v>174</v>
      </c>
      <c r="H41" s="1"/>
    </row>
    <row r="42" spans="1:10" ht="19" x14ac:dyDescent="0.25">
      <c r="A42" t="str">
        <f t="shared" si="4"/>
        <v>satisfaction</v>
      </c>
      <c r="B42">
        <v>10</v>
      </c>
      <c r="C42" s="14">
        <v>0.15051200000000001</v>
      </c>
      <c r="D42">
        <v>1</v>
      </c>
      <c r="E42" s="14">
        <f t="shared" si="5"/>
        <v>0.15051200000000001</v>
      </c>
      <c r="G42" s="1" t="s">
        <v>175</v>
      </c>
      <c r="H42" s="1"/>
    </row>
    <row r="43" spans="1:10" x14ac:dyDescent="0.2">
      <c r="D43" t="s">
        <v>12</v>
      </c>
      <c r="E43" s="35">
        <f>SUM(E33:E42)</f>
        <v>14.870742</v>
      </c>
    </row>
    <row r="44" spans="1:10" x14ac:dyDescent="0.2">
      <c r="D44" t="s">
        <v>13</v>
      </c>
      <c r="E44" s="14">
        <f>AVERAGE(E33:E42)</f>
        <v>1.4870741999999999</v>
      </c>
    </row>
    <row r="46" spans="1:10" ht="19" x14ac:dyDescent="0.25">
      <c r="A46" t="s">
        <v>15</v>
      </c>
      <c r="H46" s="1"/>
    </row>
    <row r="47" spans="1:10" ht="19" x14ac:dyDescent="0.25">
      <c r="A47" t="str">
        <f t="shared" ref="A47:A56" si="6">LEFT(G47,FIND(" ",G47)-1)</f>
        <v>investment</v>
      </c>
      <c r="B47">
        <v>1</v>
      </c>
      <c r="C47" s="14">
        <v>0.538192</v>
      </c>
      <c r="D47">
        <v>10</v>
      </c>
      <c r="E47" s="14">
        <f>C47*D47</f>
        <v>5.38192</v>
      </c>
      <c r="G47" s="1" t="s">
        <v>176</v>
      </c>
      <c r="H47" s="1"/>
    </row>
    <row r="48" spans="1:10" ht="19" x14ac:dyDescent="0.25">
      <c r="A48" t="str">
        <f t="shared" si="6"/>
        <v>investor</v>
      </c>
      <c r="B48">
        <v>2</v>
      </c>
      <c r="C48" s="14">
        <v>0.51813799999999999</v>
      </c>
      <c r="D48">
        <v>9</v>
      </c>
      <c r="E48" s="14">
        <f t="shared" ref="E48:E56" si="7">C48*D48</f>
        <v>4.6632420000000003</v>
      </c>
      <c r="G48" s="1" t="s">
        <v>177</v>
      </c>
      <c r="H48" s="1"/>
      <c r="J48" t="s">
        <v>34</v>
      </c>
    </row>
    <row r="49" spans="1:13" ht="19" x14ac:dyDescent="0.25">
      <c r="A49" t="str">
        <f t="shared" si="6"/>
        <v>preference</v>
      </c>
      <c r="B49">
        <v>3</v>
      </c>
      <c r="C49" s="14">
        <v>0.18174599999999999</v>
      </c>
      <c r="D49">
        <v>8</v>
      </c>
      <c r="E49" s="14">
        <f t="shared" si="7"/>
        <v>1.4539679999999999</v>
      </c>
      <c r="G49" s="1" t="s">
        <v>178</v>
      </c>
      <c r="H49" s="1"/>
      <c r="J49" s="12" t="s">
        <v>32</v>
      </c>
      <c r="K49" s="12" t="s">
        <v>31</v>
      </c>
      <c r="L49" s="13" t="s">
        <v>33</v>
      </c>
      <c r="M49" s="25" t="s">
        <v>40</v>
      </c>
    </row>
    <row r="50" spans="1:13" ht="19" x14ac:dyDescent="0.25">
      <c r="A50" t="str">
        <f t="shared" si="6"/>
        <v>technology</v>
      </c>
      <c r="B50">
        <v>4</v>
      </c>
      <c r="C50" s="14">
        <v>0.137934</v>
      </c>
      <c r="D50">
        <v>7</v>
      </c>
      <c r="E50" s="14">
        <f t="shared" si="7"/>
        <v>0.96553800000000001</v>
      </c>
      <c r="G50" s="1" t="s">
        <v>179</v>
      </c>
      <c r="H50" s="1"/>
      <c r="J50" s="8">
        <v>1</v>
      </c>
      <c r="K50" s="10">
        <f>E13</f>
        <v>18.253743</v>
      </c>
      <c r="L50" s="5">
        <f>E14</f>
        <v>1.8253743</v>
      </c>
      <c r="M50" s="23">
        <f>(K50-MIN($K$50:$K$54))/(MAX($K$50:$K$54)-MIN($K$50:$K$54))</f>
        <v>1</v>
      </c>
    </row>
    <row r="51" spans="1:13" ht="19" x14ac:dyDescent="0.25">
      <c r="A51" t="str">
        <f t="shared" si="6"/>
        <v>portfolio</v>
      </c>
      <c r="B51">
        <v>5</v>
      </c>
      <c r="C51" s="14">
        <v>0.12891900000000001</v>
      </c>
      <c r="D51">
        <v>6</v>
      </c>
      <c r="E51" s="14">
        <f t="shared" si="7"/>
        <v>0.77351400000000003</v>
      </c>
      <c r="G51" s="1" t="s">
        <v>180</v>
      </c>
      <c r="H51" s="1"/>
      <c r="J51" s="8">
        <v>2</v>
      </c>
      <c r="K51" s="10">
        <f>E28</f>
        <v>16.030199</v>
      </c>
      <c r="L51" s="5">
        <f>E29</f>
        <v>1.6030199000000001</v>
      </c>
      <c r="M51" s="23">
        <f t="shared" ref="M51:M54" si="8">(K51-MIN($K$50:$K$54))/(MAX($K$50:$K$54)-MIN($K$50:$K$54))</f>
        <v>0.35751766032990545</v>
      </c>
    </row>
    <row r="52" spans="1:13" ht="19" x14ac:dyDescent="0.25">
      <c r="A52" t="str">
        <f t="shared" si="6"/>
        <v>performance</v>
      </c>
      <c r="B52">
        <v>6</v>
      </c>
      <c r="C52" s="14">
        <v>0.124317</v>
      </c>
      <c r="D52">
        <v>5</v>
      </c>
      <c r="E52" s="14">
        <f t="shared" si="7"/>
        <v>0.62158499999999994</v>
      </c>
      <c r="G52" s="1" t="s">
        <v>181</v>
      </c>
      <c r="H52" s="1"/>
      <c r="J52" s="8">
        <v>3</v>
      </c>
      <c r="K52" s="10">
        <f>E43</f>
        <v>14.870742</v>
      </c>
      <c r="L52" s="5">
        <f>E44</f>
        <v>1.4870741999999999</v>
      </c>
      <c r="M52" s="23">
        <f t="shared" si="8"/>
        <v>2.2498139192986835E-2</v>
      </c>
    </row>
    <row r="53" spans="1:13" ht="19" x14ac:dyDescent="0.25">
      <c r="A53" t="str">
        <f t="shared" si="6"/>
        <v>financial</v>
      </c>
      <c r="B53">
        <v>7</v>
      </c>
      <c r="C53" s="14">
        <v>0.124166</v>
      </c>
      <c r="D53">
        <v>4</v>
      </c>
      <c r="E53" s="14">
        <f t="shared" si="7"/>
        <v>0.49666399999999999</v>
      </c>
      <c r="G53" s="1" t="s">
        <v>182</v>
      </c>
      <c r="H53" s="1"/>
      <c r="J53" s="8">
        <v>4</v>
      </c>
      <c r="K53" s="10">
        <f>E57</f>
        <v>15.068461000000001</v>
      </c>
      <c r="L53" s="6">
        <f>E58</f>
        <v>1.5068461000000002</v>
      </c>
      <c r="M53" s="23">
        <f t="shared" si="8"/>
        <v>7.962809286929462E-2</v>
      </c>
    </row>
    <row r="54" spans="1:13" ht="19" x14ac:dyDescent="0.25">
      <c r="A54" t="str">
        <f t="shared" si="6"/>
        <v>policy</v>
      </c>
      <c r="B54">
        <v>8</v>
      </c>
      <c r="C54" s="14">
        <v>0.124018</v>
      </c>
      <c r="D54">
        <v>3</v>
      </c>
      <c r="E54" s="14">
        <f t="shared" si="7"/>
        <v>0.372054</v>
      </c>
      <c r="G54" s="1" t="s">
        <v>183</v>
      </c>
      <c r="H54" s="1"/>
      <c r="J54" s="9">
        <v>5</v>
      </c>
      <c r="K54" s="11">
        <f>E71</f>
        <v>14.792879000000003</v>
      </c>
      <c r="L54" s="7">
        <f>E72</f>
        <v>1.4792879000000003</v>
      </c>
      <c r="M54" s="24">
        <f t="shared" si="8"/>
        <v>0</v>
      </c>
    </row>
    <row r="55" spans="1:13" ht="19" x14ac:dyDescent="0.25">
      <c r="A55" t="str">
        <f t="shared" si="6"/>
        <v>retail</v>
      </c>
      <c r="B55">
        <v>9</v>
      </c>
      <c r="C55" s="14">
        <v>0.116239</v>
      </c>
      <c r="D55">
        <v>2</v>
      </c>
      <c r="E55" s="14">
        <f t="shared" si="7"/>
        <v>0.23247799999999999</v>
      </c>
      <c r="G55" s="1" t="s">
        <v>184</v>
      </c>
      <c r="H55" s="1"/>
    </row>
    <row r="56" spans="1:13" ht="19" x14ac:dyDescent="0.25">
      <c r="A56" t="str">
        <f t="shared" si="6"/>
        <v>belief</v>
      </c>
      <c r="B56">
        <v>10</v>
      </c>
      <c r="C56" s="14">
        <v>0.107498</v>
      </c>
      <c r="D56">
        <v>1</v>
      </c>
      <c r="E56" s="14">
        <f t="shared" si="7"/>
        <v>0.107498</v>
      </c>
      <c r="G56" s="1" t="s">
        <v>185</v>
      </c>
      <c r="H56" s="1"/>
    </row>
    <row r="57" spans="1:13" x14ac:dyDescent="0.2">
      <c r="D57" t="s">
        <v>12</v>
      </c>
      <c r="E57" s="35">
        <f>SUM(E47:E56)</f>
        <v>15.068461000000001</v>
      </c>
    </row>
    <row r="58" spans="1:13" x14ac:dyDescent="0.2">
      <c r="D58" t="s">
        <v>13</v>
      </c>
      <c r="E58" s="14">
        <f>AVERAGE(E47:E56)</f>
        <v>1.5068461000000002</v>
      </c>
    </row>
    <row r="60" spans="1:13" ht="19" x14ac:dyDescent="0.25">
      <c r="A60" t="s">
        <v>17</v>
      </c>
      <c r="H60" s="1"/>
    </row>
    <row r="61" spans="1:13" ht="19" x14ac:dyDescent="0.25">
      <c r="A61" t="str">
        <f t="shared" ref="A61:A70" si="9">LEFT(G61,FIND(" ",G61)-1)</f>
        <v>state</v>
      </c>
      <c r="B61">
        <v>1</v>
      </c>
      <c r="C61" s="14">
        <v>0.33052300000000001</v>
      </c>
      <c r="D61">
        <v>10</v>
      </c>
      <c r="E61" s="14">
        <f>C61*D61</f>
        <v>3.3052299999999999</v>
      </c>
      <c r="G61" s="1" t="s">
        <v>186</v>
      </c>
      <c r="H61" s="1"/>
    </row>
    <row r="62" spans="1:13" ht="19" x14ac:dyDescent="0.25">
      <c r="A62" t="str">
        <f t="shared" si="9"/>
        <v>expansion</v>
      </c>
      <c r="B62">
        <v>2</v>
      </c>
      <c r="C62" s="14">
        <v>0.31236399999999998</v>
      </c>
      <c r="D62">
        <v>9</v>
      </c>
      <c r="E62" s="14">
        <f t="shared" ref="E62:E70" si="10">C62*D62</f>
        <v>2.8112759999999999</v>
      </c>
      <c r="G62" s="1" t="s">
        <v>187</v>
      </c>
      <c r="H62" s="1"/>
    </row>
    <row r="63" spans="1:13" ht="19" x14ac:dyDescent="0.25">
      <c r="A63" t="str">
        <f t="shared" si="9"/>
        <v>system</v>
      </c>
      <c r="B63">
        <v>3</v>
      </c>
      <c r="C63" s="14">
        <v>0.281107</v>
      </c>
      <c r="D63">
        <v>8</v>
      </c>
      <c r="E63" s="14">
        <f t="shared" si="10"/>
        <v>2.248856</v>
      </c>
      <c r="G63" s="1" t="s">
        <v>188</v>
      </c>
      <c r="H63" s="1"/>
    </row>
    <row r="64" spans="1:13" ht="19" x14ac:dyDescent="0.25">
      <c r="A64" t="str">
        <f t="shared" si="9"/>
        <v>power</v>
      </c>
      <c r="B64">
        <v>4</v>
      </c>
      <c r="C64" s="14">
        <v>0.26569199999999998</v>
      </c>
      <c r="D64">
        <v>7</v>
      </c>
      <c r="E64" s="14">
        <f t="shared" si="10"/>
        <v>1.8598439999999998</v>
      </c>
      <c r="G64" s="1" t="s">
        <v>189</v>
      </c>
      <c r="H64" s="1"/>
    </row>
    <row r="65" spans="1:8" ht="19" x14ac:dyDescent="0.25">
      <c r="A65" t="str">
        <f t="shared" si="9"/>
        <v>electricity</v>
      </c>
      <c r="B65">
        <v>5</v>
      </c>
      <c r="C65" s="14">
        <v>0.25693300000000002</v>
      </c>
      <c r="D65">
        <v>6</v>
      </c>
      <c r="E65" s="14">
        <f t="shared" si="10"/>
        <v>1.541598</v>
      </c>
      <c r="G65" s="1" t="s">
        <v>190</v>
      </c>
      <c r="H65" s="1"/>
    </row>
    <row r="66" spans="1:8" ht="19" x14ac:dyDescent="0.25">
      <c r="A66" t="str">
        <f t="shared" si="9"/>
        <v>plant</v>
      </c>
      <c r="B66">
        <v>6</v>
      </c>
      <c r="C66" s="14">
        <v>0.21515200000000001</v>
      </c>
      <c r="D66">
        <v>5</v>
      </c>
      <c r="E66" s="14">
        <f t="shared" si="10"/>
        <v>1.07576</v>
      </c>
      <c r="G66" s="1" t="s">
        <v>191</v>
      </c>
      <c r="H66" s="1"/>
    </row>
    <row r="67" spans="1:8" ht="19" x14ac:dyDescent="0.25">
      <c r="A67" t="str">
        <f t="shared" si="9"/>
        <v>promotion</v>
      </c>
      <c r="B67">
        <v>7</v>
      </c>
      <c r="C67" s="14">
        <v>0.21059600000000001</v>
      </c>
      <c r="D67">
        <v>4</v>
      </c>
      <c r="E67" s="14">
        <f t="shared" si="10"/>
        <v>0.84238400000000002</v>
      </c>
      <c r="G67" s="1" t="s">
        <v>192</v>
      </c>
      <c r="H67" s="1"/>
    </row>
    <row r="68" spans="1:8" ht="19" x14ac:dyDescent="0.25">
      <c r="A68" t="str">
        <f t="shared" si="9"/>
        <v>fit</v>
      </c>
      <c r="B68">
        <v>8</v>
      </c>
      <c r="C68" s="14">
        <v>0.18870700000000001</v>
      </c>
      <c r="D68">
        <v>3</v>
      </c>
      <c r="E68" s="14">
        <f t="shared" si="10"/>
        <v>0.5661210000000001</v>
      </c>
      <c r="G68" s="1" t="s">
        <v>193</v>
      </c>
      <c r="H68" s="1"/>
    </row>
    <row r="69" spans="1:8" ht="19" x14ac:dyDescent="0.25">
      <c r="A69" t="str">
        <f t="shared" si="9"/>
        <v>capacity</v>
      </c>
      <c r="B69">
        <v>9</v>
      </c>
      <c r="C69" s="14">
        <v>0.185971</v>
      </c>
      <c r="D69">
        <v>2</v>
      </c>
      <c r="E69" s="14">
        <f t="shared" si="10"/>
        <v>0.37194199999999999</v>
      </c>
      <c r="G69" s="1" t="s">
        <v>194</v>
      </c>
      <c r="H69" s="1"/>
    </row>
    <row r="70" spans="1:8" ht="19" x14ac:dyDescent="0.25">
      <c r="A70" t="str">
        <f t="shared" si="9"/>
        <v>scheme</v>
      </c>
      <c r="B70">
        <v>10</v>
      </c>
      <c r="C70" s="14">
        <v>0.16986799999999999</v>
      </c>
      <c r="D70">
        <v>1</v>
      </c>
      <c r="E70" s="14">
        <f t="shared" si="10"/>
        <v>0.16986799999999999</v>
      </c>
      <c r="G70" s="1" t="s">
        <v>195</v>
      </c>
      <c r="H70" s="1"/>
    </row>
    <row r="71" spans="1:8" x14ac:dyDescent="0.2">
      <c r="D71" t="s">
        <v>12</v>
      </c>
      <c r="E71" s="35">
        <f>SUM(E61:E70)</f>
        <v>14.792879000000003</v>
      </c>
    </row>
    <row r="72" spans="1:8" x14ac:dyDescent="0.2">
      <c r="D72" t="s">
        <v>13</v>
      </c>
      <c r="E72" s="14">
        <f>AVERAGE(E61:E70)</f>
        <v>1.4792879000000003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E192-C19F-B145-8935-C7706D392485}">
  <dimension ref="A1:E16"/>
  <sheetViews>
    <sheetView tabSelected="1" topLeftCell="A12" workbookViewId="0">
      <selection activeCell="N6" sqref="N6"/>
    </sheetView>
  </sheetViews>
  <sheetFormatPr baseColWidth="10" defaultColWidth="11" defaultRowHeight="16" x14ac:dyDescent="0.2"/>
  <cols>
    <col min="2" max="2" width="21" style="27" bestFit="1" customWidth="1"/>
  </cols>
  <sheetData>
    <row r="1" spans="1:5" x14ac:dyDescent="0.2">
      <c r="B1" s="82" t="s">
        <v>205</v>
      </c>
      <c r="C1" s="82"/>
      <c r="D1" s="82"/>
    </row>
    <row r="2" spans="1:5" x14ac:dyDescent="0.2">
      <c r="A2" t="s">
        <v>0</v>
      </c>
      <c r="B2" s="27" t="s">
        <v>203</v>
      </c>
      <c r="C2" t="s">
        <v>202</v>
      </c>
      <c r="D2" t="s">
        <v>204</v>
      </c>
      <c r="E2" t="s">
        <v>33</v>
      </c>
    </row>
    <row r="3" spans="1:5" x14ac:dyDescent="0.2">
      <c r="A3">
        <v>1</v>
      </c>
      <c r="B3" s="39">
        <v>0.2752</v>
      </c>
      <c r="C3" s="39">
        <v>0.31003999999999998</v>
      </c>
      <c r="D3" s="39">
        <v>0.28199999999999997</v>
      </c>
      <c r="E3" s="14">
        <f>AVERAGE(B3:D3)</f>
        <v>0.28908</v>
      </c>
    </row>
    <row r="4" spans="1:5" x14ac:dyDescent="0.2">
      <c r="A4">
        <v>2</v>
      </c>
      <c r="B4" s="40">
        <v>0.3332</v>
      </c>
      <c r="C4" s="39">
        <v>0.34775</v>
      </c>
      <c r="D4" s="39">
        <v>0.2712</v>
      </c>
      <c r="E4" s="14">
        <f t="shared" ref="E4:E12" si="0">AVERAGE(B4:D4)</f>
        <v>0.3173833333333333</v>
      </c>
    </row>
    <row r="5" spans="1:5" x14ac:dyDescent="0.2">
      <c r="A5">
        <v>3</v>
      </c>
      <c r="B5" s="40">
        <v>0.35160000000000002</v>
      </c>
      <c r="C5" s="39">
        <v>0.36804999999999999</v>
      </c>
      <c r="D5" s="39">
        <v>0.30767</v>
      </c>
      <c r="E5" s="14">
        <f t="shared" si="0"/>
        <v>0.34244000000000002</v>
      </c>
    </row>
    <row r="6" spans="1:5" x14ac:dyDescent="0.2">
      <c r="A6">
        <v>4</v>
      </c>
      <c r="B6" s="40">
        <v>0.33529999999999999</v>
      </c>
      <c r="C6" s="39">
        <v>0.38845000000000002</v>
      </c>
      <c r="D6" s="39">
        <v>0.3009</v>
      </c>
      <c r="E6" s="14">
        <f t="shared" si="0"/>
        <v>0.34155000000000002</v>
      </c>
    </row>
    <row r="7" spans="1:5" x14ac:dyDescent="0.2">
      <c r="A7">
        <v>5</v>
      </c>
      <c r="B7" s="40">
        <v>0.38229999999999997</v>
      </c>
      <c r="C7" s="39">
        <v>0.37240000000000001</v>
      </c>
      <c r="D7" s="39">
        <v>0.27460000000000001</v>
      </c>
      <c r="E7" s="14">
        <f t="shared" si="0"/>
        <v>0.34309999999999996</v>
      </c>
    </row>
    <row r="8" spans="1:5" x14ac:dyDescent="0.2">
      <c r="A8">
        <v>6</v>
      </c>
      <c r="B8" s="40">
        <v>0.34670000000000001</v>
      </c>
      <c r="C8" s="39">
        <v>0.32524999999999998</v>
      </c>
      <c r="D8" s="39">
        <v>0.3019</v>
      </c>
      <c r="E8" s="14">
        <f t="shared" si="0"/>
        <v>0.32461666666666672</v>
      </c>
    </row>
    <row r="9" spans="1:5" x14ac:dyDescent="0.2">
      <c r="A9">
        <v>7</v>
      </c>
      <c r="B9" s="40">
        <v>0.34960000000000002</v>
      </c>
      <c r="C9" s="39">
        <v>0.37717000000000001</v>
      </c>
      <c r="D9" s="39">
        <v>0.29499999999999998</v>
      </c>
      <c r="E9" s="14">
        <f t="shared" si="0"/>
        <v>0.34059</v>
      </c>
    </row>
    <row r="10" spans="1:5" x14ac:dyDescent="0.2">
      <c r="A10">
        <v>8</v>
      </c>
      <c r="B10" s="40">
        <v>0.37509999999999999</v>
      </c>
      <c r="C10" s="39">
        <v>0.40349000000000002</v>
      </c>
      <c r="D10" s="40">
        <v>0.28958888862121701</v>
      </c>
      <c r="E10" s="14">
        <f t="shared" si="0"/>
        <v>0.35605962954040571</v>
      </c>
    </row>
    <row r="11" spans="1:5" x14ac:dyDescent="0.2">
      <c r="A11">
        <v>9</v>
      </c>
      <c r="B11" s="40">
        <v>0.35560000000000003</v>
      </c>
      <c r="C11" s="39">
        <v>0.38907000000000003</v>
      </c>
      <c r="D11" s="40">
        <v>0.30358116717600803</v>
      </c>
      <c r="E11" s="14">
        <f t="shared" si="0"/>
        <v>0.34941705572533605</v>
      </c>
    </row>
    <row r="12" spans="1:5" x14ac:dyDescent="0.2">
      <c r="A12">
        <v>10</v>
      </c>
      <c r="B12" s="40">
        <v>0.34889999999999999</v>
      </c>
      <c r="C12" s="39">
        <v>0.35313</v>
      </c>
      <c r="D12" s="40">
        <v>0.304794128062644</v>
      </c>
      <c r="E12" s="14">
        <f t="shared" si="0"/>
        <v>0.33560804268754801</v>
      </c>
    </row>
    <row r="13" spans="1:5" ht="19" x14ac:dyDescent="0.25">
      <c r="B13" s="36"/>
    </row>
    <row r="14" spans="1:5" ht="19" x14ac:dyDescent="0.25">
      <c r="B14" s="36"/>
    </row>
    <row r="15" spans="1:5" ht="19" x14ac:dyDescent="0.25">
      <c r="B15" s="36"/>
    </row>
    <row r="16" spans="1:5" ht="19" x14ac:dyDescent="0.25">
      <c r="B16" s="36"/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Topic  Summary</vt:lpstr>
      <vt:lpstr>Gensi</vt:lpstr>
      <vt:lpstr>Mallet</vt:lpstr>
      <vt:lpstr>NMF</vt:lpstr>
      <vt:lpstr>Coherence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 JANINE NG YOU EN (UC-FT)</dc:creator>
  <cp:lastModifiedBy># JANINE NG YOU EN (UC-FT)</cp:lastModifiedBy>
  <dcterms:created xsi:type="dcterms:W3CDTF">2021-09-18T14:54:13Z</dcterms:created>
  <dcterms:modified xsi:type="dcterms:W3CDTF">2022-05-04T03:49:17Z</dcterms:modified>
</cp:coreProperties>
</file>