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rcequipoiseltd.sharepoint.com/sites/01_TeamMLRF/Shared Documents/General/"/>
    </mc:Choice>
  </mc:AlternateContent>
  <xr:revisionPtr revIDLastSave="457" documentId="8_{AC4FE007-E43B-4D33-B791-F0FEDD5FF01A}" xr6:coauthVersionLast="47" xr6:coauthVersionMax="47" xr10:uidLastSave="{0E2BB31C-4C0E-4443-9AE5-EF5030ED7D41}"/>
  <bookViews>
    <workbookView xWindow="-120" yWindow="-120" windowWidth="29040" windowHeight="15840" activeTab="2" xr2:uid="{2E133042-7E63-4D1E-AFA2-2164FE468E0A}"/>
  </bookViews>
  <sheets>
    <sheet name="Scratch" sheetId="1" r:id="rId1"/>
    <sheet name="EORIORCat" sheetId="2" r:id="rId2"/>
    <sheet name="EORIORreal" sheetId="3" r:id="rId3"/>
    <sheet name="InputSummary" sheetId="4" r:id="rId4"/>
    <sheet name="Inputs" sheetId="5" r:id="rId5"/>
  </sheets>
  <definedNames>
    <definedName name="_xlnm._FilterDatabase" localSheetId="1" hidden="1">EORIORCat!$C$5:$I$5</definedName>
    <definedName name="_xlnm._FilterDatabase" localSheetId="2" hidden="1">EORIORreal!$B$5:$J$28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E14" i="4"/>
  <c r="J9" i="4" l="1"/>
  <c r="I9" i="4"/>
  <c r="H9" i="4"/>
  <c r="F30" i="1"/>
  <c r="F29" i="1"/>
  <c r="F28" i="1"/>
  <c r="F27" i="1"/>
  <c r="F25" i="1"/>
  <c r="F24" i="1"/>
  <c r="F23" i="1"/>
  <c r="F20" i="1"/>
  <c r="F11" i="1"/>
  <c r="O11" i="1"/>
  <c r="O7" i="1"/>
  <c r="K10" i="1"/>
  <c r="O9" i="1"/>
  <c r="O10" i="1" s="1"/>
  <c r="F19" i="1"/>
  <c r="F18" i="1"/>
  <c r="F17" i="1"/>
  <c r="F16" i="1"/>
  <c r="F15" i="1"/>
  <c r="F10" i="1"/>
  <c r="F9" i="1"/>
  <c r="F7" i="1"/>
  <c r="F8" i="1"/>
</calcChain>
</file>

<file path=xl/sharedStrings.xml><?xml version="1.0" encoding="utf-8"?>
<sst xmlns="http://schemas.openxmlformats.org/spreadsheetml/2006/main" count="456" uniqueCount="238">
  <si>
    <t>325_EOR methods                                                 222</t>
  </si>
  <si>
    <t>337_Improved recovery methods (artificial lift)                 211</t>
  </si>
  <si>
    <t>338_Improved recovery methods (sand control)                    199</t>
  </si>
  <si>
    <t>320_Secondary recovery methods                                  185</t>
  </si>
  <si>
    <t>339_Improved recovery methods (other reservoir management)      134</t>
  </si>
  <si>
    <t>335_Improved recovery methods (stimulation)                     132</t>
  </si>
  <si>
    <t>334_Improved recovery methods (drilling)                        126</t>
  </si>
  <si>
    <t>333_Improved recovery methods (other)                            74</t>
  </si>
  <si>
    <t>stb</t>
  </si>
  <si>
    <t>scf</t>
  </si>
  <si>
    <t>mmstb</t>
  </si>
  <si>
    <t>Bscf</t>
  </si>
  <si>
    <t xml:space="preserve">0   10_Region                                     436 non-null    object </t>
  </si>
  <si>
    <t xml:space="preserve"> 1   52_Well spacing (average) (ac)                436 non-null    float64</t>
  </si>
  <si>
    <t xml:space="preserve"> 2   72_Onshore or offshore                        436 non-null    object </t>
  </si>
  <si>
    <t xml:space="preserve"> 3   75_Temperature (original) (deg. F)            436 non-null    float64</t>
  </si>
  <si>
    <t xml:space="preserve"> 4   77_Pressure (original) (psi)                  436 non-null    float64</t>
  </si>
  <si>
    <t xml:space="preserve"> 5   82_Drive mechanism (main)                     436 non-null    object </t>
  </si>
  <si>
    <t xml:space="preserve"> 6   116_Depth to top reservoir (ft TVD)           436 non-null    float64</t>
  </si>
  <si>
    <t xml:space="preserve"> 7   117_Reservoir top subsea depth (ft TVDSS)     436 non-null    float64</t>
  </si>
  <si>
    <t xml:space="preserve"> 8   118_Structural flank dip (average) (deg.)     436 non-null    float64</t>
  </si>
  <si>
    <t xml:space="preserve"> 9   149_Reservoir period                          436 non-null    object </t>
  </si>
  <si>
    <t xml:space="preserve"> 10  153_Depositional system (main)                436 non-null    object </t>
  </si>
  <si>
    <t xml:space="preserve"> 11  161_Reservoir architecture (main)             436 non-null    object </t>
  </si>
  <si>
    <t xml:space="preserve"> 12  176_Net/gross ratio (average)                 436 non-null    float64</t>
  </si>
  <si>
    <t xml:space="preserve"> 13  204_Porosity (matrix average) (%)             436 non-null    float64</t>
  </si>
  <si>
    <t xml:space="preserve"> 14  210_Permeability (air average) (mD)           436 non-null    float64</t>
  </si>
  <si>
    <t xml:space="preserve"> 15  218_API gravity (average) (deg. API)          436 non-null    float64</t>
  </si>
  <si>
    <t xml:space="preserve"> 16  225_Viscosity (oil average) (cp)              436 non-null    float64</t>
  </si>
  <si>
    <t xml:space="preserve"> 17  252_GOR (initial average) (SCF/STB)           436 non-null    float64</t>
  </si>
  <si>
    <t xml:space="preserve"> 18  293_Original in-place oil equivalent (MMBOE)  436 non-null    float64</t>
  </si>
  <si>
    <t xml:space="preserve"> 19  307_Recovery factor (ultimate oil) (%)        436 non-null    float64</t>
  </si>
  <si>
    <t xml:space="preserve"> 20  EORIOR                                        436 non-null    int32  </t>
  </si>
  <si>
    <t>Dataset</t>
  </si>
  <si>
    <t>SS Oil</t>
  </si>
  <si>
    <t>MSE</t>
  </si>
  <si>
    <t>RMSE</t>
  </si>
  <si>
    <t>Model</t>
  </si>
  <si>
    <t>rf</t>
  </si>
  <si>
    <t>gbr</t>
  </si>
  <si>
    <t>CatBoost</t>
  </si>
  <si>
    <t>Tuned</t>
  </si>
  <si>
    <t>N</t>
  </si>
  <si>
    <t>Y - MSE</t>
  </si>
  <si>
    <t>Y - RMSE</t>
  </si>
  <si>
    <t>Optimization</t>
  </si>
  <si>
    <t>Random</t>
  </si>
  <si>
    <t>HyperOpt</t>
  </si>
  <si>
    <t>Iterations</t>
  </si>
  <si>
    <t>Optuna</t>
  </si>
  <si>
    <t>Bayesian</t>
  </si>
  <si>
    <t>bagged_cb</t>
  </si>
  <si>
    <t>boost_cb</t>
  </si>
  <si>
    <t>BLENDED x3</t>
  </si>
  <si>
    <t>Stack 1</t>
  </si>
  <si>
    <t>NA</t>
  </si>
  <si>
    <t>no diff when dropping structural flank</t>
  </si>
  <si>
    <t>R2</t>
  </si>
  <si>
    <t>tuned_cb</t>
  </si>
  <si>
    <t>Y-MSE</t>
  </si>
  <si>
    <t>Y-RMSE</t>
  </si>
  <si>
    <t>boosted_cb</t>
  </si>
  <si>
    <t>tuned_rf</t>
  </si>
  <si>
    <t>hyperopt</t>
  </si>
  <si>
    <t>tuned_rf1</t>
  </si>
  <si>
    <t>tuned_rf2</t>
  </si>
  <si>
    <t>tuned_rf3</t>
  </si>
  <si>
    <t>tuned_gbr</t>
  </si>
  <si>
    <t>tuned_gbr1</t>
  </si>
  <si>
    <t>tuned_gbr2</t>
  </si>
  <si>
    <t>tuned_gbr3</t>
  </si>
  <si>
    <t>tuned_gbr4</t>
  </si>
  <si>
    <t>tuned_gbr5</t>
  </si>
  <si>
    <t>blend_all</t>
  </si>
  <si>
    <t>No</t>
  </si>
  <si>
    <t>cb</t>
  </si>
  <si>
    <t>tuned_cb_100</t>
  </si>
  <si>
    <t>tuned_cb_3</t>
  </si>
  <si>
    <t>tuned_cb_4</t>
  </si>
  <si>
    <t>bayesian</t>
  </si>
  <si>
    <t>Stack_1</t>
  </si>
  <si>
    <t>Region</t>
  </si>
  <si>
    <t>10_Region</t>
  </si>
  <si>
    <t>11_Basin name</t>
  </si>
  <si>
    <t>52_Well spacing (average) (ac)</t>
  </si>
  <si>
    <t>72_Onshore or offshore</t>
  </si>
  <si>
    <t>75_Temperature (original) (deg. F)</t>
  </si>
  <si>
    <t>77_Pressure (original) (psi)</t>
  </si>
  <si>
    <t>82_Drive mechanism (main)</t>
  </si>
  <si>
    <t>117_Reservoir top subsea depth (ft TVDSS)</t>
  </si>
  <si>
    <t>118_Structural flank dip (average) (deg.)</t>
  </si>
  <si>
    <t>149_Reservoir period</t>
  </si>
  <si>
    <t>153_Depositional system (main)</t>
  </si>
  <si>
    <t>161_Reservoir architecture (main)</t>
  </si>
  <si>
    <t>176_Net/gross ratio (average)</t>
  </si>
  <si>
    <t>204_Porosity (matrix average) (%)</t>
  </si>
  <si>
    <t>210_Permeability (air average) (mD)</t>
  </si>
  <si>
    <t>218_API gravity (average) (deg. API)</t>
  </si>
  <si>
    <t>225_Viscosity (oil average) (cp)</t>
  </si>
  <si>
    <t>252_GOR (initial average) (SCF/STB)</t>
  </si>
  <si>
    <t>293_Original in-place oil equivalent (MMBOE)</t>
  </si>
  <si>
    <t>307_Recovery factor (ultimate oil) (%)</t>
  </si>
  <si>
    <t>EORIOR</t>
  </si>
  <si>
    <t xml:space="preserve">Basin </t>
  </si>
  <si>
    <t>North America</t>
  </si>
  <si>
    <t>Asia Pacific</t>
  </si>
  <si>
    <t>Europe</t>
  </si>
  <si>
    <t>Latin America</t>
  </si>
  <si>
    <t>Former Soviet Union</t>
  </si>
  <si>
    <t>Africa</t>
  </si>
  <si>
    <t>Middle East</t>
  </si>
  <si>
    <t>Basin</t>
  </si>
  <si>
    <t>Siberien Western</t>
  </si>
  <si>
    <t>111 Basins</t>
  </si>
  <si>
    <t>Categorical</t>
  </si>
  <si>
    <t>Numerical</t>
  </si>
  <si>
    <t>Onshore or Offshore</t>
  </si>
  <si>
    <t>Onshore</t>
  </si>
  <si>
    <t>Initial Temperature</t>
  </si>
  <si>
    <t>DegF</t>
  </si>
  <si>
    <t>Initial Pressure</t>
  </si>
  <si>
    <t>Psia</t>
  </si>
  <si>
    <t>Main Drive Mechanism</t>
  </si>
  <si>
    <t>TVDss ft</t>
  </si>
  <si>
    <t>Reservoir Depth</t>
  </si>
  <si>
    <t>Reservoir Period</t>
  </si>
  <si>
    <t>Main Depositional System</t>
  </si>
  <si>
    <t>Reservoir Architecture</t>
  </si>
  <si>
    <t>Net/gross Ratio</t>
  </si>
  <si>
    <t>%</t>
  </si>
  <si>
    <t>Matrix Porosity</t>
  </si>
  <si>
    <t>mD</t>
  </si>
  <si>
    <t>oAPI</t>
  </si>
  <si>
    <t>cP</t>
  </si>
  <si>
    <t>scf/stb</t>
  </si>
  <si>
    <t>MMstb</t>
  </si>
  <si>
    <t>Matrix Permeability</t>
  </si>
  <si>
    <t>API Gravity</t>
  </si>
  <si>
    <t>Viscosity</t>
  </si>
  <si>
    <t>Initial GOR</t>
  </si>
  <si>
    <t>STOIIP</t>
  </si>
  <si>
    <t>Ultimate Recovery Factor</t>
  </si>
  <si>
    <t>EOR IOR Methods</t>
  </si>
  <si>
    <t>m</t>
  </si>
  <si>
    <t>m2</t>
  </si>
  <si>
    <t>ft2</t>
  </si>
  <si>
    <t>acres</t>
  </si>
  <si>
    <t>Well Spacing</t>
  </si>
  <si>
    <t>Suzun Nkh I</t>
  </si>
  <si>
    <t>Offshore</t>
  </si>
  <si>
    <t>Aquifer Drive</t>
  </si>
  <si>
    <t>Gas Drive</t>
  </si>
  <si>
    <t>Compaction</t>
  </si>
  <si>
    <t>Gravity Drainage</t>
  </si>
  <si>
    <t>CRETACEOUS</t>
  </si>
  <si>
    <t>NEOGENE</t>
  </si>
  <si>
    <t xml:space="preserve">PALEOGENE </t>
  </si>
  <si>
    <t>JURASSIC</t>
  </si>
  <si>
    <t>TRIASSIC</t>
  </si>
  <si>
    <t>NEOGENE/PALEOGENE</t>
  </si>
  <si>
    <t>PERMIAN</t>
  </si>
  <si>
    <t>CARBONIFEROUS</t>
  </si>
  <si>
    <t>PERMIAN/CARBONIFEROUS</t>
  </si>
  <si>
    <t>DEVONIAN</t>
  </si>
  <si>
    <t>JURASSIC/TRIASSIC</t>
  </si>
  <si>
    <t>ORDOVICIAN/CAMBRIAN</t>
  </si>
  <si>
    <t>CAMBRIAN</t>
  </si>
  <si>
    <t>CRETACEOUS/JURASSIC</t>
  </si>
  <si>
    <t>PALEOGENE/CRETACEOUS</t>
  </si>
  <si>
    <t>TRIASSIC/CARBONIFEROUS</t>
  </si>
  <si>
    <t>PROTEROZOIC</t>
  </si>
  <si>
    <t>NEOGENE/PALEOGENE/CRETACEOUS</t>
  </si>
  <si>
    <t>CRETACEOUS/TRIASSIC/PALEOZOIC</t>
  </si>
  <si>
    <t xml:space="preserve">CAMBRIAN/PROTEROZOIC </t>
  </si>
  <si>
    <t>CRETACEOUS/JURASSIC/TRIASSIC/PALEOZOIC</t>
  </si>
  <si>
    <t>CARBONIFEROUS/DEVONIAN</t>
  </si>
  <si>
    <t>CRETACEOUS/PALEOZOIC</t>
  </si>
  <si>
    <t>Cretaceous</t>
  </si>
  <si>
    <t>Depo system</t>
  </si>
  <si>
    <t>Coastal</t>
  </si>
  <si>
    <t>Fluvial</t>
  </si>
  <si>
    <t>Deep Marine</t>
  </si>
  <si>
    <t>Lacustrine</t>
  </si>
  <si>
    <t>Desert</t>
  </si>
  <si>
    <t>Galciogenic</t>
  </si>
  <si>
    <t>Res Archi</t>
  </si>
  <si>
    <t>Layer-Cake</t>
  </si>
  <si>
    <t>Jigsaw-Puzzle</t>
  </si>
  <si>
    <t>Labyrinth</t>
  </si>
  <si>
    <t>Tank Like</t>
  </si>
  <si>
    <t>JIGSAW-PUZZLE/LAYER-CAKE</t>
  </si>
  <si>
    <t>LAYER-CAKE/TANK LIKE</t>
  </si>
  <si>
    <t>JIGSAW-PUZZLE/LABYRINTH</t>
  </si>
  <si>
    <t>IOR Sand Control</t>
  </si>
  <si>
    <t>EOR</t>
  </si>
  <si>
    <t>IOR Stimulation</t>
  </si>
  <si>
    <t>IOR Other Reservoir Management</t>
  </si>
  <si>
    <t>IOR Artificial Lift</t>
  </si>
  <si>
    <t>IOR Drilling</t>
  </si>
  <si>
    <t>SOR</t>
  </si>
  <si>
    <t>IOR Others</t>
  </si>
  <si>
    <t>Gas Injection</t>
  </si>
  <si>
    <t xml:space="preserve">WAG </t>
  </si>
  <si>
    <t>CO2 flood</t>
  </si>
  <si>
    <t>Thermal</t>
  </si>
  <si>
    <t>Chemical</t>
  </si>
  <si>
    <t>Miscible</t>
  </si>
  <si>
    <t>Drilling</t>
  </si>
  <si>
    <t>Infill</t>
  </si>
  <si>
    <t>multi-lateral</t>
  </si>
  <si>
    <t>extended reach</t>
  </si>
  <si>
    <t xml:space="preserve">horizontal </t>
  </si>
  <si>
    <t>Stim</t>
  </si>
  <si>
    <t>HF</t>
  </si>
  <si>
    <t>Acid</t>
  </si>
  <si>
    <t>IOR Water Injection Optimization</t>
  </si>
  <si>
    <t>WINJ modification in intejction pattern</t>
  </si>
  <si>
    <t>Zonal injection</t>
  </si>
  <si>
    <t>selective injection</t>
  </si>
  <si>
    <t>changing winj direction</t>
  </si>
  <si>
    <t>AL</t>
  </si>
  <si>
    <t>ESP</t>
  </si>
  <si>
    <t>Gas Lift</t>
  </si>
  <si>
    <t>Rod Pump</t>
  </si>
  <si>
    <t>Jeft Pump</t>
  </si>
  <si>
    <t>Sand Contorl</t>
  </si>
  <si>
    <t>Gravel Pack</t>
  </si>
  <si>
    <t>Slotted Liner</t>
  </si>
  <si>
    <t>Other Res Management</t>
  </si>
  <si>
    <t>Sidetrack</t>
  </si>
  <si>
    <t>Wax removal</t>
  </si>
  <si>
    <t>water plugging</t>
  </si>
  <si>
    <t>re-perforation</t>
  </si>
  <si>
    <t>Others</t>
  </si>
  <si>
    <t>reservoir management</t>
  </si>
  <si>
    <t>WINJ</t>
  </si>
  <si>
    <t>GBR</t>
  </si>
  <si>
    <t>Hyperopt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</si>
</sst>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3" fillId="3" borderId="0" xfId="2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92B0-FC44-4F7A-9367-B1FDC47B2C4F}">
  <sheetPr codeName="Sheet1"/>
  <dimension ref="D6:S68"/>
  <sheetViews>
    <sheetView workbookViewId="0">
      <selection activeCell="H19" sqref="H19"/>
    </sheetView>
  </sheetViews>
  <sheetFormatPr defaultRowHeight="15"/>
  <cols>
    <col min="15" max="15" width="12" bestFit="1" customWidth="1"/>
  </cols>
  <sheetData>
    <row r="6" spans="4:19">
      <c r="K6" s="1"/>
    </row>
    <row r="7" spans="4:19">
      <c r="D7">
        <v>712</v>
      </c>
      <c r="E7">
        <v>63</v>
      </c>
      <c r="F7">
        <f>D7*E7</f>
        <v>44856</v>
      </c>
      <c r="O7">
        <f>O8*1000</f>
        <v>1987000</v>
      </c>
      <c r="S7" s="1" t="s">
        <v>0</v>
      </c>
    </row>
    <row r="8" spans="4:19">
      <c r="D8">
        <v>428</v>
      </c>
      <c r="E8">
        <v>21</v>
      </c>
      <c r="F8">
        <f>D8*E8</f>
        <v>8988</v>
      </c>
      <c r="K8" s="1" t="s">
        <v>8</v>
      </c>
      <c r="L8" t="s">
        <v>9</v>
      </c>
      <c r="O8">
        <v>1987</v>
      </c>
      <c r="P8" t="s">
        <v>10</v>
      </c>
      <c r="S8" s="1" t="s">
        <v>1</v>
      </c>
    </row>
    <row r="9" spans="4:19">
      <c r="D9">
        <v>428</v>
      </c>
      <c r="E9">
        <v>20</v>
      </c>
      <c r="F9">
        <f>D9*E9</f>
        <v>8560</v>
      </c>
      <c r="K9" s="1">
        <v>1</v>
      </c>
      <c r="L9">
        <v>5800</v>
      </c>
      <c r="O9">
        <f>O8*1000000</f>
        <v>1987000000</v>
      </c>
      <c r="P9" t="s">
        <v>8</v>
      </c>
      <c r="S9" s="1" t="s">
        <v>2</v>
      </c>
    </row>
    <row r="10" spans="4:19">
      <c r="D10">
        <v>424</v>
      </c>
      <c r="E10">
        <v>21</v>
      </c>
      <c r="F10">
        <f>D10*E10</f>
        <v>8904</v>
      </c>
      <c r="K10">
        <f>K9/L9</f>
        <v>1.7241379310344826E-4</v>
      </c>
      <c r="L10">
        <v>1</v>
      </c>
      <c r="M10" s="1"/>
      <c r="O10">
        <f>(O9*L9)/1000000000</f>
        <v>11524.6</v>
      </c>
      <c r="P10" t="s">
        <v>11</v>
      </c>
      <c r="S10" s="1" t="s">
        <v>3</v>
      </c>
    </row>
    <row r="11" spans="4:19">
      <c r="D11">
        <v>436</v>
      </c>
      <c r="E11">
        <v>21</v>
      </c>
      <c r="F11">
        <f>D11*E11</f>
        <v>9156</v>
      </c>
      <c r="K11" s="1"/>
      <c r="M11" s="1"/>
      <c r="O11">
        <f>O10/1000</f>
        <v>11.5246</v>
      </c>
      <c r="S11" s="1" t="s">
        <v>4</v>
      </c>
    </row>
    <row r="12" spans="4:19">
      <c r="K12" s="1"/>
      <c r="M12" s="1"/>
      <c r="S12" s="1" t="s">
        <v>5</v>
      </c>
    </row>
    <row r="13" spans="4:19">
      <c r="K13" s="1"/>
      <c r="M13" s="1"/>
      <c r="S13" s="1" t="s">
        <v>6</v>
      </c>
    </row>
    <row r="14" spans="4:19">
      <c r="M14" s="1"/>
      <c r="S14" s="1" t="s">
        <v>7</v>
      </c>
    </row>
    <row r="15" spans="4:19">
      <c r="D15">
        <v>225</v>
      </c>
      <c r="E15">
        <v>63</v>
      </c>
      <c r="F15">
        <f t="shared" ref="F15:F20" si="0">D15*E15</f>
        <v>14175</v>
      </c>
      <c r="K15" s="1"/>
      <c r="M15" s="1"/>
    </row>
    <row r="16" spans="4:19">
      <c r="D16">
        <v>225</v>
      </c>
      <c r="E16">
        <v>37</v>
      </c>
      <c r="F16">
        <f t="shared" si="0"/>
        <v>8325</v>
      </c>
      <c r="K16" s="1"/>
      <c r="M16" s="1"/>
    </row>
    <row r="17" spans="4:13">
      <c r="D17">
        <v>149</v>
      </c>
      <c r="E17">
        <v>30</v>
      </c>
      <c r="F17">
        <f t="shared" si="0"/>
        <v>4470</v>
      </c>
      <c r="M17" s="1"/>
    </row>
    <row r="18" spans="4:13">
      <c r="D18">
        <v>149</v>
      </c>
      <c r="E18">
        <v>20</v>
      </c>
      <c r="F18">
        <f t="shared" si="0"/>
        <v>2980</v>
      </c>
      <c r="M18" s="1"/>
    </row>
    <row r="19" spans="4:13">
      <c r="D19">
        <v>147</v>
      </c>
      <c r="E19">
        <v>20</v>
      </c>
      <c r="F19">
        <f t="shared" si="0"/>
        <v>2940</v>
      </c>
      <c r="K19" s="1" t="s">
        <v>12</v>
      </c>
      <c r="M19" s="1"/>
    </row>
    <row r="20" spans="4:13">
      <c r="D20">
        <v>119</v>
      </c>
      <c r="E20">
        <v>19</v>
      </c>
      <c r="F20">
        <f t="shared" si="0"/>
        <v>2261</v>
      </c>
      <c r="K20" s="1" t="s">
        <v>13</v>
      </c>
      <c r="M20" s="1"/>
    </row>
    <row r="21" spans="4:13">
      <c r="K21" s="1" t="s">
        <v>14</v>
      </c>
      <c r="M21" s="1"/>
    </row>
    <row r="22" spans="4:13">
      <c r="K22" s="1" t="s">
        <v>15</v>
      </c>
      <c r="M22" s="1"/>
    </row>
    <row r="23" spans="4:13">
      <c r="D23">
        <v>326</v>
      </c>
      <c r="E23">
        <v>21</v>
      </c>
      <c r="F23">
        <f>D23*E23</f>
        <v>6846</v>
      </c>
      <c r="K23" s="1" t="s">
        <v>16</v>
      </c>
      <c r="M23" s="1"/>
    </row>
    <row r="24" spans="4:13">
      <c r="D24">
        <v>324</v>
      </c>
      <c r="E24">
        <v>21</v>
      </c>
      <c r="F24">
        <f>D24*E24</f>
        <v>6804</v>
      </c>
      <c r="K24" s="1" t="s">
        <v>17</v>
      </c>
      <c r="M24" s="1"/>
    </row>
    <row r="25" spans="4:13">
      <c r="D25">
        <v>127</v>
      </c>
      <c r="E25">
        <v>21</v>
      </c>
      <c r="F25">
        <f>D25*E25</f>
        <v>2667</v>
      </c>
      <c r="K25" s="1" t="s">
        <v>18</v>
      </c>
      <c r="M25" s="1"/>
    </row>
    <row r="26" spans="4:13">
      <c r="K26" s="1" t="s">
        <v>19</v>
      </c>
      <c r="M26" s="1"/>
    </row>
    <row r="27" spans="4:13">
      <c r="D27">
        <v>81</v>
      </c>
      <c r="E27">
        <v>37</v>
      </c>
      <c r="F27">
        <f>D27*E27</f>
        <v>2997</v>
      </c>
      <c r="K27" s="1" t="s">
        <v>20</v>
      </c>
      <c r="M27" s="1"/>
    </row>
    <row r="28" spans="4:13">
      <c r="D28">
        <v>81</v>
      </c>
      <c r="E28">
        <v>30</v>
      </c>
      <c r="F28">
        <f>D28*E28</f>
        <v>2430</v>
      </c>
      <c r="K28" s="1" t="s">
        <v>21</v>
      </c>
      <c r="M28" s="1"/>
    </row>
    <row r="29" spans="4:13">
      <c r="D29">
        <v>58</v>
      </c>
      <c r="E29">
        <v>30</v>
      </c>
      <c r="F29">
        <f>D29*E29</f>
        <v>1740</v>
      </c>
      <c r="K29" s="1" t="s">
        <v>22</v>
      </c>
      <c r="M29" s="1"/>
    </row>
    <row r="30" spans="4:13">
      <c r="D30">
        <v>58</v>
      </c>
      <c r="E30">
        <v>19</v>
      </c>
      <c r="F30">
        <f>D30*E30</f>
        <v>1102</v>
      </c>
      <c r="K30" s="1" t="s">
        <v>23</v>
      </c>
      <c r="M30" s="1"/>
    </row>
    <row r="31" spans="4:13">
      <c r="K31" s="1" t="s">
        <v>24</v>
      </c>
    </row>
    <row r="32" spans="4:13">
      <c r="K32" s="1" t="s">
        <v>25</v>
      </c>
    </row>
    <row r="33" spans="11:11">
      <c r="K33" s="1" t="s">
        <v>26</v>
      </c>
    </row>
    <row r="34" spans="11:11">
      <c r="K34" s="1" t="s">
        <v>27</v>
      </c>
    </row>
    <row r="35" spans="11:11">
      <c r="K35" s="1" t="s">
        <v>28</v>
      </c>
    </row>
    <row r="36" spans="11:11">
      <c r="K36" s="1" t="s">
        <v>29</v>
      </c>
    </row>
    <row r="37" spans="11:11">
      <c r="K37" s="1" t="s">
        <v>30</v>
      </c>
    </row>
    <row r="38" spans="11:11">
      <c r="K38" s="1" t="s">
        <v>31</v>
      </c>
    </row>
    <row r="39" spans="11:11">
      <c r="K39" s="1" t="s">
        <v>32</v>
      </c>
    </row>
    <row r="40" spans="11:11">
      <c r="K40" s="1"/>
    </row>
    <row r="41" spans="11:11">
      <c r="K41" s="1"/>
    </row>
    <row r="42" spans="11:11">
      <c r="K42" s="1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48" spans="11:11">
      <c r="K48" s="1"/>
    </row>
    <row r="49" spans="11:11">
      <c r="K49" s="1"/>
    </row>
    <row r="50" spans="11:11">
      <c r="K50" s="1"/>
    </row>
    <row r="51" spans="11:11">
      <c r="K51" s="1"/>
    </row>
    <row r="52" spans="11:11">
      <c r="K52" s="1"/>
    </row>
    <row r="53" spans="11:11">
      <c r="K53" s="1"/>
    </row>
    <row r="54" spans="11:11">
      <c r="K54" s="1"/>
    </row>
    <row r="55" spans="11:11">
      <c r="K55" s="1"/>
    </row>
    <row r="56" spans="11:11">
      <c r="K56" s="1"/>
    </row>
    <row r="57" spans="11:11">
      <c r="K57" s="1"/>
    </row>
    <row r="58" spans="11:11">
      <c r="K58" s="1"/>
    </row>
    <row r="59" spans="11:11">
      <c r="K59" s="1"/>
    </row>
    <row r="60" spans="11:11">
      <c r="K60" s="1"/>
    </row>
    <row r="61" spans="11:11">
      <c r="K61" s="1"/>
    </row>
    <row r="62" spans="11:11">
      <c r="K62" s="1"/>
    </row>
    <row r="63" spans="11:11">
      <c r="K63" s="1"/>
    </row>
    <row r="64" spans="11:11">
      <c r="K64" s="1"/>
    </row>
    <row r="65" spans="11:11">
      <c r="K65" s="1"/>
    </row>
    <row r="66" spans="11:11">
      <c r="K66" s="1"/>
    </row>
    <row r="67" spans="11:11">
      <c r="K67" s="1"/>
    </row>
    <row r="68" spans="11:11">
      <c r="K6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BDB7-CE3A-43CC-9959-6D600AE67AB3}">
  <dimension ref="C5:J28"/>
  <sheetViews>
    <sheetView workbookViewId="0">
      <selection activeCell="G6" sqref="G6"/>
    </sheetView>
  </sheetViews>
  <sheetFormatPr defaultRowHeight="15"/>
  <cols>
    <col min="4" max="4" width="11.42578125" bestFit="1" customWidth="1"/>
    <col min="6" max="6" width="12.5703125" bestFit="1" customWidth="1"/>
  </cols>
  <sheetData>
    <row r="5" spans="3:10">
      <c r="C5" s="2" t="s">
        <v>33</v>
      </c>
      <c r="D5" s="2" t="s">
        <v>37</v>
      </c>
      <c r="E5" s="2" t="s">
        <v>41</v>
      </c>
      <c r="F5" s="2" t="s">
        <v>45</v>
      </c>
      <c r="G5" s="2" t="s">
        <v>35</v>
      </c>
      <c r="H5" s="2" t="s">
        <v>36</v>
      </c>
      <c r="I5" s="2" t="s">
        <v>48</v>
      </c>
    </row>
    <row r="6" spans="3:10">
      <c r="C6" s="2" t="s">
        <v>34</v>
      </c>
      <c r="D6" s="2" t="s">
        <v>52</v>
      </c>
      <c r="E6" s="2" t="s">
        <v>42</v>
      </c>
      <c r="F6" s="2" t="s">
        <v>46</v>
      </c>
      <c r="G6" s="2">
        <v>130.512</v>
      </c>
      <c r="H6" s="2">
        <v>11.4094</v>
      </c>
      <c r="I6" s="2">
        <v>10</v>
      </c>
      <c r="J6" t="s">
        <v>56</v>
      </c>
    </row>
    <row r="7" spans="3:10">
      <c r="C7" s="2" t="s">
        <v>34</v>
      </c>
      <c r="D7" s="2" t="s">
        <v>40</v>
      </c>
      <c r="E7" s="2" t="s">
        <v>42</v>
      </c>
      <c r="F7" s="2" t="s">
        <v>46</v>
      </c>
      <c r="G7" s="2">
        <v>130.71190000000001</v>
      </c>
      <c r="H7" s="2">
        <v>11.4057</v>
      </c>
      <c r="I7" s="2">
        <v>10</v>
      </c>
    </row>
    <row r="8" spans="3:10">
      <c r="C8" s="2" t="s">
        <v>34</v>
      </c>
      <c r="D8" s="2" t="s">
        <v>53</v>
      </c>
      <c r="E8" s="2" t="s">
        <v>42</v>
      </c>
      <c r="F8" s="2" t="s">
        <v>46</v>
      </c>
      <c r="G8" s="2">
        <v>130.71440000000001</v>
      </c>
      <c r="H8" s="2">
        <v>11.417400000000001</v>
      </c>
      <c r="I8" s="2">
        <v>10</v>
      </c>
    </row>
    <row r="9" spans="3:10">
      <c r="C9" s="2" t="s">
        <v>34</v>
      </c>
      <c r="D9" s="2" t="s">
        <v>39</v>
      </c>
      <c r="E9" s="2" t="s">
        <v>44</v>
      </c>
      <c r="F9" s="2" t="s">
        <v>47</v>
      </c>
      <c r="G9" s="2">
        <v>131.35810000000001</v>
      </c>
      <c r="H9" s="2">
        <v>11.441000000000001</v>
      </c>
      <c r="I9" s="2">
        <v>50</v>
      </c>
    </row>
    <row r="10" spans="3:10">
      <c r="C10" s="2" t="s">
        <v>34</v>
      </c>
      <c r="D10" s="2" t="s">
        <v>39</v>
      </c>
      <c r="E10" s="2" t="s">
        <v>44</v>
      </c>
      <c r="F10" s="2" t="s">
        <v>50</v>
      </c>
      <c r="G10" s="2">
        <v>131.4391</v>
      </c>
      <c r="H10" s="2">
        <v>11.4285</v>
      </c>
      <c r="I10" s="2">
        <v>50</v>
      </c>
    </row>
    <row r="11" spans="3:10">
      <c r="C11" s="2" t="s">
        <v>34</v>
      </c>
      <c r="D11" s="2" t="s">
        <v>40</v>
      </c>
      <c r="E11" s="2" t="s">
        <v>43</v>
      </c>
      <c r="F11" s="2" t="s">
        <v>46</v>
      </c>
      <c r="G11" s="2">
        <v>131.90780000000001</v>
      </c>
      <c r="H11" s="2">
        <v>11.469099999999999</v>
      </c>
      <c r="I11" s="2">
        <v>100</v>
      </c>
    </row>
    <row r="12" spans="3:10">
      <c r="C12" s="2" t="s">
        <v>34</v>
      </c>
      <c r="D12" s="2" t="s">
        <v>39</v>
      </c>
      <c r="E12" s="2" t="s">
        <v>43</v>
      </c>
      <c r="F12" s="2" t="s">
        <v>46</v>
      </c>
      <c r="G12" s="2">
        <v>132.2996</v>
      </c>
      <c r="H12" s="2">
        <v>11.482900000000001</v>
      </c>
      <c r="I12" s="2">
        <v>50</v>
      </c>
    </row>
    <row r="13" spans="3:10">
      <c r="C13" s="2" t="s">
        <v>34</v>
      </c>
      <c r="D13" s="2" t="s">
        <v>39</v>
      </c>
      <c r="E13" s="2" t="s">
        <v>44</v>
      </c>
      <c r="F13" s="2" t="s">
        <v>46</v>
      </c>
      <c r="G13" s="2">
        <v>132.2996</v>
      </c>
      <c r="H13" s="2">
        <v>11.482900000000001</v>
      </c>
      <c r="I13" s="2">
        <v>50</v>
      </c>
    </row>
    <row r="14" spans="3:10">
      <c r="C14" s="2" t="s">
        <v>34</v>
      </c>
      <c r="D14" s="2" t="s">
        <v>40</v>
      </c>
      <c r="E14" s="2" t="s">
        <v>43</v>
      </c>
      <c r="F14" s="2" t="s">
        <v>46</v>
      </c>
      <c r="G14" s="2">
        <v>132.54650000000001</v>
      </c>
      <c r="H14" s="2">
        <v>11.4986</v>
      </c>
      <c r="I14" s="2">
        <v>50</v>
      </c>
    </row>
    <row r="15" spans="3:10">
      <c r="C15" s="2" t="s">
        <v>34</v>
      </c>
      <c r="D15" s="2" t="s">
        <v>40</v>
      </c>
      <c r="E15" s="2" t="s">
        <v>43</v>
      </c>
      <c r="F15" s="2" t="s">
        <v>46</v>
      </c>
      <c r="G15" s="2">
        <v>132.54650000000001</v>
      </c>
      <c r="H15" s="2">
        <v>11.4986</v>
      </c>
      <c r="I15" s="2">
        <v>50</v>
      </c>
    </row>
    <row r="16" spans="3:10">
      <c r="C16" s="2" t="s">
        <v>34</v>
      </c>
      <c r="D16" s="2" t="s">
        <v>40</v>
      </c>
      <c r="E16" s="2" t="s">
        <v>44</v>
      </c>
      <c r="F16" s="2" t="s">
        <v>46</v>
      </c>
      <c r="G16" s="2">
        <v>132.54650000000001</v>
      </c>
      <c r="H16" s="2">
        <v>11.4986</v>
      </c>
      <c r="I16" s="2">
        <v>50</v>
      </c>
    </row>
    <row r="17" spans="3:9">
      <c r="C17" s="2" t="s">
        <v>34</v>
      </c>
      <c r="D17" s="2" t="s">
        <v>39</v>
      </c>
      <c r="E17" s="2" t="s">
        <v>44</v>
      </c>
      <c r="F17" s="2" t="s">
        <v>49</v>
      </c>
      <c r="G17" s="2">
        <v>133.72329999999999</v>
      </c>
      <c r="H17" s="2">
        <v>11.5191</v>
      </c>
      <c r="I17" s="2">
        <v>50</v>
      </c>
    </row>
    <row r="18" spans="3:9">
      <c r="C18" s="2" t="s">
        <v>34</v>
      </c>
      <c r="D18" s="2" t="s">
        <v>38</v>
      </c>
      <c r="E18" s="2" t="s">
        <v>42</v>
      </c>
      <c r="F18" s="2" t="s">
        <v>46</v>
      </c>
      <c r="G18" s="2">
        <v>134.8699</v>
      </c>
      <c r="H18" s="2">
        <v>11.601100000000001</v>
      </c>
      <c r="I18" s="2">
        <v>10</v>
      </c>
    </row>
    <row r="19" spans="3:9">
      <c r="C19" s="2" t="s">
        <v>34</v>
      </c>
      <c r="D19" s="2" t="s">
        <v>51</v>
      </c>
      <c r="E19" s="2" t="s">
        <v>42</v>
      </c>
      <c r="F19" s="2" t="s">
        <v>46</v>
      </c>
      <c r="G19" s="2">
        <v>135.2835</v>
      </c>
      <c r="H19" s="2">
        <v>11.618499999999999</v>
      </c>
      <c r="I19" s="2">
        <v>10</v>
      </c>
    </row>
    <row r="20" spans="3:9">
      <c r="C20" s="2" t="s">
        <v>34</v>
      </c>
      <c r="D20" s="2" t="s">
        <v>39</v>
      </c>
      <c r="E20" s="2" t="s">
        <v>43</v>
      </c>
      <c r="F20" s="2" t="s">
        <v>47</v>
      </c>
      <c r="G20" s="2">
        <v>136.26820000000001</v>
      </c>
      <c r="H20" s="2">
        <v>11.6441</v>
      </c>
      <c r="I20" s="2">
        <v>50</v>
      </c>
    </row>
    <row r="21" spans="3:9">
      <c r="C21" s="2" t="s">
        <v>34</v>
      </c>
      <c r="D21" s="2" t="s">
        <v>38</v>
      </c>
      <c r="E21" s="2" t="s">
        <v>43</v>
      </c>
      <c r="F21" s="2" t="s">
        <v>47</v>
      </c>
      <c r="G21" s="2">
        <v>138.08330000000001</v>
      </c>
      <c r="H21" s="2">
        <v>11.739100000000001</v>
      </c>
      <c r="I21" s="2">
        <v>50</v>
      </c>
    </row>
    <row r="22" spans="3:9">
      <c r="C22" s="2" t="s">
        <v>34</v>
      </c>
      <c r="D22" s="2" t="s">
        <v>38</v>
      </c>
      <c r="E22" s="2" t="s">
        <v>44</v>
      </c>
      <c r="F22" s="2" t="s">
        <v>47</v>
      </c>
      <c r="G22" s="2">
        <v>138.4922</v>
      </c>
      <c r="H22" s="2">
        <v>11.749700000000001</v>
      </c>
      <c r="I22" s="2">
        <v>50</v>
      </c>
    </row>
    <row r="23" spans="3:9">
      <c r="C23" s="2" t="s">
        <v>34</v>
      </c>
      <c r="D23" s="2" t="s">
        <v>38</v>
      </c>
      <c r="E23" s="2" t="s">
        <v>43</v>
      </c>
      <c r="F23" s="2" t="s">
        <v>46</v>
      </c>
      <c r="G23" s="2">
        <v>139.17420000000001</v>
      </c>
      <c r="H23" s="2">
        <v>11.776300000000001</v>
      </c>
      <c r="I23" s="2">
        <v>50</v>
      </c>
    </row>
    <row r="24" spans="3:9">
      <c r="C24" s="2" t="s">
        <v>34</v>
      </c>
      <c r="D24" s="2" t="s">
        <v>38</v>
      </c>
      <c r="E24" s="2" t="s">
        <v>44</v>
      </c>
      <c r="F24" s="2" t="s">
        <v>46</v>
      </c>
      <c r="G24" s="2">
        <v>139.17420000000001</v>
      </c>
      <c r="H24" s="2">
        <v>11.776300000000001</v>
      </c>
      <c r="I24" s="2">
        <v>50</v>
      </c>
    </row>
    <row r="25" spans="3:9">
      <c r="C25" s="2" t="s">
        <v>34</v>
      </c>
      <c r="D25" s="2" t="s">
        <v>39</v>
      </c>
      <c r="E25" s="2" t="s">
        <v>42</v>
      </c>
      <c r="F25" s="2" t="s">
        <v>46</v>
      </c>
      <c r="G25" s="2">
        <v>139.77350000000001</v>
      </c>
      <c r="H25" s="2">
        <v>11.798999999999999</v>
      </c>
      <c r="I25" s="2">
        <v>10</v>
      </c>
    </row>
    <row r="26" spans="3:9">
      <c r="C26" s="2" t="s">
        <v>34</v>
      </c>
      <c r="D26" s="2" t="s">
        <v>54</v>
      </c>
      <c r="E26" s="2" t="s">
        <v>42</v>
      </c>
      <c r="F26" s="2" t="s">
        <v>46</v>
      </c>
      <c r="G26" s="2">
        <v>140.8347</v>
      </c>
      <c r="H26" s="2">
        <v>11.825200000000001</v>
      </c>
      <c r="I26" s="2">
        <v>10</v>
      </c>
    </row>
    <row r="27" spans="3:9">
      <c r="C27" s="2" t="s">
        <v>34</v>
      </c>
      <c r="D27" s="2" t="s">
        <v>40</v>
      </c>
      <c r="E27" s="2" t="s">
        <v>43</v>
      </c>
      <c r="F27" s="2" t="s">
        <v>47</v>
      </c>
      <c r="G27" s="2" t="s">
        <v>55</v>
      </c>
      <c r="H27" s="2" t="s">
        <v>55</v>
      </c>
      <c r="I27" s="2">
        <v>50</v>
      </c>
    </row>
    <row r="28" spans="3:9">
      <c r="C28" s="2" t="s">
        <v>34</v>
      </c>
      <c r="D28" s="2" t="s">
        <v>40</v>
      </c>
      <c r="E28" s="2" t="s">
        <v>44</v>
      </c>
      <c r="F28" s="2" t="s">
        <v>47</v>
      </c>
      <c r="G28" s="2" t="s">
        <v>55</v>
      </c>
      <c r="H28" s="2" t="s">
        <v>55</v>
      </c>
      <c r="I28" s="2">
        <v>50</v>
      </c>
    </row>
  </sheetData>
  <autoFilter ref="C5:I5" xr:uid="{8C69BDB7-CE3A-43CC-9959-6D600AE67AB3}">
    <sortState xmlns:xlrd2="http://schemas.microsoft.com/office/spreadsheetml/2017/richdata2" ref="C6:I28">
      <sortCondition ref="G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6E01-66EB-4E11-B491-5B7FED918B80}">
  <dimension ref="B5:Q28"/>
  <sheetViews>
    <sheetView tabSelected="1" workbookViewId="0">
      <selection activeCell="N7" sqref="N7:Q19"/>
    </sheetView>
  </sheetViews>
  <sheetFormatPr defaultRowHeight="15"/>
  <cols>
    <col min="4" max="4" width="18.7109375" bestFit="1" customWidth="1"/>
    <col min="6" max="6" width="12.5703125" bestFit="1" customWidth="1"/>
  </cols>
  <sheetData>
    <row r="5" spans="2:17">
      <c r="B5" s="2" t="s">
        <v>74</v>
      </c>
      <c r="C5" s="2" t="s">
        <v>33</v>
      </c>
      <c r="D5" s="2" t="s">
        <v>37</v>
      </c>
      <c r="E5" s="2" t="s">
        <v>41</v>
      </c>
      <c r="F5" s="2" t="s">
        <v>45</v>
      </c>
      <c r="G5" s="2" t="s">
        <v>35</v>
      </c>
      <c r="H5" s="2" t="s">
        <v>36</v>
      </c>
      <c r="I5" s="2" t="s">
        <v>57</v>
      </c>
      <c r="J5" s="2" t="s">
        <v>48</v>
      </c>
    </row>
    <row r="6" spans="2:17">
      <c r="B6" s="3">
        <v>19</v>
      </c>
      <c r="C6" s="3" t="s">
        <v>34</v>
      </c>
      <c r="D6" s="3" t="s">
        <v>72</v>
      </c>
      <c r="E6" s="3" t="s">
        <v>60</v>
      </c>
      <c r="F6" s="3" t="s">
        <v>79</v>
      </c>
      <c r="G6" s="3">
        <v>125.19759999999999</v>
      </c>
      <c r="H6" s="3">
        <v>11.152699999999999</v>
      </c>
      <c r="I6" s="3">
        <v>0.41470000000000001</v>
      </c>
      <c r="J6" s="3">
        <v>50</v>
      </c>
    </row>
    <row r="7" spans="2:17">
      <c r="B7" s="2">
        <v>7</v>
      </c>
      <c r="C7" s="2" t="s">
        <v>34</v>
      </c>
      <c r="D7" s="2" t="s">
        <v>61</v>
      </c>
      <c r="E7" s="2" t="s">
        <v>42</v>
      </c>
      <c r="F7" s="2" t="s">
        <v>46</v>
      </c>
      <c r="G7" s="2">
        <v>127.61</v>
      </c>
      <c r="H7" s="2">
        <v>11.2889</v>
      </c>
      <c r="I7" s="2">
        <v>0.40310000000000001</v>
      </c>
      <c r="J7" s="2">
        <v>10</v>
      </c>
      <c r="N7" s="2"/>
      <c r="O7" s="2"/>
      <c r="P7" s="2" t="s">
        <v>35</v>
      </c>
      <c r="Q7" s="2" t="s">
        <v>36</v>
      </c>
    </row>
    <row r="8" spans="2:17">
      <c r="B8" s="2">
        <v>14</v>
      </c>
      <c r="C8" s="2" t="s">
        <v>34</v>
      </c>
      <c r="D8" s="2" t="s">
        <v>67</v>
      </c>
      <c r="E8" s="2" t="s">
        <v>59</v>
      </c>
      <c r="F8" s="2" t="s">
        <v>63</v>
      </c>
      <c r="G8" s="2">
        <v>127.6584</v>
      </c>
      <c r="H8" s="2">
        <v>11.270300000000001</v>
      </c>
      <c r="I8" s="2">
        <v>0.40279999999999999</v>
      </c>
      <c r="J8" s="2">
        <v>50</v>
      </c>
      <c r="N8" s="2" t="s">
        <v>236</v>
      </c>
      <c r="O8" s="2" t="s">
        <v>46</v>
      </c>
      <c r="P8" s="2">
        <v>141.37289999999999</v>
      </c>
      <c r="Q8" s="2">
        <v>11.870799999999999</v>
      </c>
    </row>
    <row r="9" spans="2:17">
      <c r="B9" s="2">
        <v>16</v>
      </c>
      <c r="C9" s="2" t="s">
        <v>34</v>
      </c>
      <c r="D9" s="2" t="s">
        <v>69</v>
      </c>
      <c r="E9" s="2" t="s">
        <v>59</v>
      </c>
      <c r="F9" s="2" t="s">
        <v>46</v>
      </c>
      <c r="G9" s="2">
        <v>127.8348</v>
      </c>
      <c r="H9" s="2">
        <v>11.2782</v>
      </c>
      <c r="I9" s="2">
        <v>0.4022</v>
      </c>
      <c r="J9" s="2">
        <v>50</v>
      </c>
      <c r="N9" s="7" t="s">
        <v>236</v>
      </c>
      <c r="O9" s="7" t="s">
        <v>50</v>
      </c>
      <c r="P9" s="7">
        <v>124.39830000000001</v>
      </c>
      <c r="Q9" s="7">
        <v>11.126200000000001</v>
      </c>
    </row>
    <row r="10" spans="2:17">
      <c r="B10" s="2">
        <v>17</v>
      </c>
      <c r="C10" s="2" t="s">
        <v>34</v>
      </c>
      <c r="D10" s="2" t="s">
        <v>70</v>
      </c>
      <c r="E10" s="2" t="s">
        <v>60</v>
      </c>
      <c r="F10" s="2" t="s">
        <v>46</v>
      </c>
      <c r="G10" s="2">
        <v>127.8348</v>
      </c>
      <c r="H10" s="2">
        <v>11.2782</v>
      </c>
      <c r="I10" s="2">
        <v>0.4022</v>
      </c>
      <c r="J10" s="2">
        <v>50</v>
      </c>
      <c r="N10" s="2" t="s">
        <v>236</v>
      </c>
      <c r="O10" s="2" t="s">
        <v>237</v>
      </c>
      <c r="P10" s="2">
        <v>128.98689999999999</v>
      </c>
      <c r="Q10" s="2">
        <v>11.3314</v>
      </c>
    </row>
    <row r="11" spans="2:17">
      <c r="B11" s="2">
        <v>3</v>
      </c>
      <c r="C11" s="2" t="s">
        <v>34</v>
      </c>
      <c r="D11" s="2" t="s">
        <v>76</v>
      </c>
      <c r="E11" s="2" t="s">
        <v>59</v>
      </c>
      <c r="F11" s="2" t="s">
        <v>46</v>
      </c>
      <c r="G11" s="2">
        <v>128.15350000000001</v>
      </c>
      <c r="H11" s="2">
        <v>11.303800000000001</v>
      </c>
      <c r="I11" s="2">
        <v>0.40160000000000001</v>
      </c>
      <c r="J11" s="2">
        <v>100</v>
      </c>
      <c r="N11" s="2" t="s">
        <v>236</v>
      </c>
      <c r="O11" s="2" t="s">
        <v>49</v>
      </c>
      <c r="P11" s="2">
        <v>128.7722</v>
      </c>
      <c r="Q11" s="2">
        <v>11.330399999999999</v>
      </c>
    </row>
    <row r="12" spans="2:17">
      <c r="B12" s="2">
        <v>1</v>
      </c>
      <c r="C12" s="2" t="s">
        <v>34</v>
      </c>
      <c r="D12" s="2" t="s">
        <v>75</v>
      </c>
      <c r="E12" s="2" t="s">
        <v>42</v>
      </c>
      <c r="F12" s="2" t="s">
        <v>46</v>
      </c>
      <c r="G12" s="2">
        <v>129.23240000000001</v>
      </c>
      <c r="H12" s="2">
        <v>11.338100000000001</v>
      </c>
      <c r="I12" s="2">
        <v>0.39650000000000002</v>
      </c>
      <c r="J12" s="2">
        <v>10</v>
      </c>
      <c r="N12" s="7" t="s">
        <v>38</v>
      </c>
      <c r="O12" s="7" t="s">
        <v>46</v>
      </c>
      <c r="P12" s="7">
        <v>133.3879</v>
      </c>
      <c r="Q12" s="7">
        <v>11.5406</v>
      </c>
    </row>
    <row r="13" spans="2:17">
      <c r="B13" s="2">
        <v>20</v>
      </c>
      <c r="C13" s="2" t="s">
        <v>34</v>
      </c>
      <c r="D13" s="2" t="s">
        <v>73</v>
      </c>
      <c r="E13" s="2" t="s">
        <v>42</v>
      </c>
      <c r="F13" s="2" t="s">
        <v>46</v>
      </c>
      <c r="G13" s="2">
        <v>130.2884</v>
      </c>
      <c r="H13" s="2">
        <v>11.3978</v>
      </c>
      <c r="I13" s="2">
        <v>0.39050000000000001</v>
      </c>
      <c r="J13" s="2">
        <v>10</v>
      </c>
      <c r="N13" s="2" t="s">
        <v>38</v>
      </c>
      <c r="O13" s="2" t="s">
        <v>50</v>
      </c>
      <c r="P13" s="2">
        <v>135.8184</v>
      </c>
      <c r="Q13" s="2">
        <v>11.638299999999999</v>
      </c>
    </row>
    <row r="14" spans="2:17">
      <c r="B14" s="2">
        <v>18</v>
      </c>
      <c r="C14" s="2" t="s">
        <v>34</v>
      </c>
      <c r="D14" s="2" t="s">
        <v>71</v>
      </c>
      <c r="E14" s="2" t="s">
        <v>60</v>
      </c>
      <c r="F14" s="2" t="s">
        <v>49</v>
      </c>
      <c r="G14" s="2">
        <v>130.52809999999999</v>
      </c>
      <c r="H14" s="2">
        <v>11.3916</v>
      </c>
      <c r="I14" s="2">
        <v>0.39190000000000003</v>
      </c>
      <c r="J14" s="2">
        <v>50</v>
      </c>
      <c r="N14" s="2" t="s">
        <v>38</v>
      </c>
      <c r="O14" s="2" t="s">
        <v>237</v>
      </c>
      <c r="P14" s="2">
        <v>136.28700000000001</v>
      </c>
      <c r="Q14" s="2">
        <v>11.654299999999999</v>
      </c>
    </row>
    <row r="15" spans="2:17">
      <c r="B15" s="2">
        <v>15</v>
      </c>
      <c r="C15" s="2" t="s">
        <v>34</v>
      </c>
      <c r="D15" s="2" t="s">
        <v>68</v>
      </c>
      <c r="E15" s="2" t="s">
        <v>60</v>
      </c>
      <c r="F15" s="2" t="s">
        <v>63</v>
      </c>
      <c r="G15" s="2">
        <v>131.11089999999999</v>
      </c>
      <c r="H15" s="2">
        <v>11.4352</v>
      </c>
      <c r="I15" s="2">
        <v>0.38800000000000001</v>
      </c>
      <c r="J15" s="2">
        <v>50</v>
      </c>
      <c r="N15" s="2" t="s">
        <v>38</v>
      </c>
      <c r="O15" s="2" t="s">
        <v>49</v>
      </c>
      <c r="P15" s="2">
        <v>133.9606</v>
      </c>
      <c r="Q15" s="2">
        <v>11.5587</v>
      </c>
    </row>
    <row r="16" spans="2:17">
      <c r="B16" s="2">
        <v>2</v>
      </c>
      <c r="C16" s="2" t="s">
        <v>34</v>
      </c>
      <c r="D16" s="2" t="s">
        <v>58</v>
      </c>
      <c r="E16" s="2" t="s">
        <v>59</v>
      </c>
      <c r="F16" s="2" t="s">
        <v>46</v>
      </c>
      <c r="G16" s="2">
        <v>131.8246</v>
      </c>
      <c r="H16" s="2">
        <v>11.4719</v>
      </c>
      <c r="I16" s="2">
        <v>0.38469999999999999</v>
      </c>
      <c r="J16" s="2">
        <v>50</v>
      </c>
      <c r="N16" s="7" t="s">
        <v>75</v>
      </c>
      <c r="O16" s="7" t="s">
        <v>46</v>
      </c>
      <c r="P16" s="7">
        <v>125.0359</v>
      </c>
      <c r="Q16" s="7">
        <v>11.146800000000001</v>
      </c>
    </row>
    <row r="17" spans="2:17">
      <c r="B17" s="2">
        <v>4</v>
      </c>
      <c r="C17" s="2" t="s">
        <v>34</v>
      </c>
      <c r="D17" s="2" t="s">
        <v>77</v>
      </c>
      <c r="E17" s="2" t="s">
        <v>60</v>
      </c>
      <c r="F17" s="2" t="s">
        <v>46</v>
      </c>
      <c r="G17" s="2">
        <v>131.8246</v>
      </c>
      <c r="H17" s="2">
        <v>11.4719</v>
      </c>
      <c r="I17" s="2">
        <v>0.38469999999999999</v>
      </c>
      <c r="J17" s="2">
        <v>50</v>
      </c>
      <c r="N17" s="2" t="s">
        <v>75</v>
      </c>
      <c r="O17" s="2" t="s">
        <v>50</v>
      </c>
      <c r="P17" s="2">
        <v>126.84869999999999</v>
      </c>
      <c r="Q17" s="2">
        <v>11.238899999999999</v>
      </c>
    </row>
    <row r="18" spans="2:17">
      <c r="B18" s="2">
        <v>6</v>
      </c>
      <c r="C18" s="2" t="s">
        <v>34</v>
      </c>
      <c r="D18" s="2" t="s">
        <v>51</v>
      </c>
      <c r="E18" s="2" t="s">
        <v>42</v>
      </c>
      <c r="F18" s="2" t="s">
        <v>46</v>
      </c>
      <c r="G18" s="2">
        <v>133.1885</v>
      </c>
      <c r="H18" s="2">
        <v>11.25285</v>
      </c>
      <c r="I18" s="2">
        <v>0.3619</v>
      </c>
      <c r="J18" s="2">
        <v>10</v>
      </c>
      <c r="N18" s="2" t="s">
        <v>75</v>
      </c>
      <c r="O18" s="2" t="s">
        <v>237</v>
      </c>
      <c r="P18" s="2">
        <v>128.08840000000001</v>
      </c>
      <c r="Q18" s="2">
        <v>11.299200000000001</v>
      </c>
    </row>
    <row r="19" spans="2:17">
      <c r="B19" s="2">
        <v>8</v>
      </c>
      <c r="C19" s="2" t="s">
        <v>34</v>
      </c>
      <c r="D19" s="2" t="s">
        <v>38</v>
      </c>
      <c r="E19" s="2" t="s">
        <v>42</v>
      </c>
      <c r="F19" s="2" t="s">
        <v>46</v>
      </c>
      <c r="G19" s="2">
        <v>134.85550000000001</v>
      </c>
      <c r="H19" s="2">
        <v>11.6021</v>
      </c>
      <c r="I19" s="2">
        <v>0.37019999999999997</v>
      </c>
      <c r="J19" s="2">
        <v>10</v>
      </c>
      <c r="N19" s="2" t="s">
        <v>75</v>
      </c>
      <c r="O19" s="2" t="s">
        <v>49</v>
      </c>
      <c r="P19" s="2">
        <v>131.67099999999999</v>
      </c>
      <c r="Q19" s="2">
        <v>11.4635</v>
      </c>
    </row>
    <row r="20" spans="2:17">
      <c r="B20" s="2">
        <v>21</v>
      </c>
      <c r="C20" s="2" t="s">
        <v>34</v>
      </c>
      <c r="D20" s="2" t="s">
        <v>80</v>
      </c>
      <c r="E20" s="2" t="s">
        <v>42</v>
      </c>
      <c r="F20" s="2" t="s">
        <v>46</v>
      </c>
      <c r="G20" s="2">
        <v>135.06319999999999</v>
      </c>
      <c r="H20" s="2">
        <v>11.5709</v>
      </c>
      <c r="I20" s="2">
        <v>0.36849999999999999</v>
      </c>
      <c r="J20" s="2">
        <v>10</v>
      </c>
    </row>
    <row r="21" spans="2:17">
      <c r="B21" s="2">
        <v>10</v>
      </c>
      <c r="C21" s="2" t="s">
        <v>34</v>
      </c>
      <c r="D21" s="2" t="s">
        <v>64</v>
      </c>
      <c r="E21" s="2" t="s">
        <v>60</v>
      </c>
      <c r="F21" s="2" t="s">
        <v>63</v>
      </c>
      <c r="G21" s="2">
        <v>135.87809999999999</v>
      </c>
      <c r="H21" s="2">
        <v>11.645200000000001</v>
      </c>
      <c r="I21" s="2">
        <v>0.36280000000000001</v>
      </c>
      <c r="J21" s="2">
        <v>50</v>
      </c>
    </row>
    <row r="22" spans="2:17">
      <c r="B22" s="2">
        <v>9</v>
      </c>
      <c r="C22" s="2" t="s">
        <v>34</v>
      </c>
      <c r="D22" s="2" t="s">
        <v>62</v>
      </c>
      <c r="E22" s="2" t="s">
        <v>59</v>
      </c>
      <c r="F22" s="2" t="s">
        <v>63</v>
      </c>
      <c r="G22" s="2">
        <v>137.43790000000001</v>
      </c>
      <c r="H22" s="2">
        <v>11.712400000000001</v>
      </c>
      <c r="I22" s="2">
        <v>0.35639999999999999</v>
      </c>
      <c r="J22" s="2">
        <v>50</v>
      </c>
    </row>
    <row r="23" spans="2:17">
      <c r="B23" s="2">
        <v>11</v>
      </c>
      <c r="C23" s="2" t="s">
        <v>34</v>
      </c>
      <c r="D23" s="2" t="s">
        <v>65</v>
      </c>
      <c r="E23" s="2" t="s">
        <v>59</v>
      </c>
      <c r="F23" s="2" t="s">
        <v>46</v>
      </c>
      <c r="G23" s="2">
        <v>139.52260000000001</v>
      </c>
      <c r="H23" s="2">
        <v>11.7928</v>
      </c>
      <c r="I23" s="2">
        <v>0.36509999999999998</v>
      </c>
      <c r="J23" s="2">
        <v>50</v>
      </c>
    </row>
    <row r="24" spans="2:17">
      <c r="B24" s="2">
        <v>12</v>
      </c>
      <c r="C24" s="2" t="s">
        <v>34</v>
      </c>
      <c r="D24" s="2" t="s">
        <v>66</v>
      </c>
      <c r="E24" s="2" t="s">
        <v>60</v>
      </c>
      <c r="F24" s="2" t="s">
        <v>46</v>
      </c>
      <c r="G24" s="2">
        <v>139.52260000000001</v>
      </c>
      <c r="H24" s="2">
        <v>11.7928</v>
      </c>
      <c r="I24" s="2">
        <v>0.36509999999999998</v>
      </c>
      <c r="J24" s="2">
        <v>50</v>
      </c>
    </row>
    <row r="25" spans="2:17">
      <c r="B25" s="2">
        <v>13</v>
      </c>
      <c r="C25" s="2" t="s">
        <v>34</v>
      </c>
      <c r="D25" s="2" t="s">
        <v>39</v>
      </c>
      <c r="E25" s="2" t="s">
        <v>42</v>
      </c>
      <c r="F25" s="2" t="s">
        <v>46</v>
      </c>
      <c r="G25" s="2">
        <v>141.13460000000001</v>
      </c>
      <c r="H25" s="2">
        <v>11.849600000000001</v>
      </c>
      <c r="I25" s="2">
        <v>0.36359999999999998</v>
      </c>
      <c r="J25" s="2">
        <v>10</v>
      </c>
    </row>
    <row r="26" spans="2:17">
      <c r="B26" s="2">
        <v>5</v>
      </c>
      <c r="C26" s="2" t="s">
        <v>34</v>
      </c>
      <c r="D26" s="2" t="s">
        <v>78</v>
      </c>
      <c r="E26" s="2" t="s">
        <v>60</v>
      </c>
      <c r="F26" s="2" t="s">
        <v>46</v>
      </c>
      <c r="G26" s="2">
        <v>143.3672</v>
      </c>
      <c r="H26" s="2">
        <v>11.9191</v>
      </c>
      <c r="I26" s="2">
        <v>0.32769999999999999</v>
      </c>
      <c r="J26" s="2">
        <v>10</v>
      </c>
    </row>
    <row r="27" spans="2:17">
      <c r="B27" s="2">
        <v>22</v>
      </c>
      <c r="C27" s="2" t="s">
        <v>34</v>
      </c>
      <c r="D27" s="2"/>
      <c r="E27" s="2"/>
      <c r="F27" s="2"/>
      <c r="G27" s="2"/>
      <c r="H27" s="2"/>
      <c r="I27" s="2"/>
      <c r="J27" s="2"/>
    </row>
    <row r="28" spans="2:17">
      <c r="B28" s="2">
        <v>23</v>
      </c>
      <c r="C28" s="2" t="s">
        <v>34</v>
      </c>
      <c r="D28" s="2"/>
      <c r="E28" s="2"/>
      <c r="F28" s="2"/>
      <c r="G28" s="2"/>
      <c r="H28" s="2"/>
      <c r="I28" s="2"/>
      <c r="J28" s="2"/>
    </row>
  </sheetData>
  <autoFilter ref="B5:J28" xr:uid="{78F66E01-66EB-4E11-B491-5B7FED918B80}">
    <sortState xmlns:xlrd2="http://schemas.microsoft.com/office/spreadsheetml/2017/richdata2" ref="B6:J28">
      <sortCondition ref="G5:G28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86BE-2C3E-4727-BAD7-6A51EFA6DD10}">
  <dimension ref="B5:AB28"/>
  <sheetViews>
    <sheetView topLeftCell="M1" workbookViewId="0">
      <selection activeCell="Y20" sqref="Y20"/>
    </sheetView>
  </sheetViews>
  <sheetFormatPr defaultRowHeight="15"/>
  <cols>
    <col min="2" max="2" width="42.28515625" bestFit="1" customWidth="1"/>
    <col min="3" max="3" width="8.5703125" bestFit="1" customWidth="1"/>
    <col min="4" max="4" width="10.85546875" bestFit="1" customWidth="1"/>
    <col min="5" max="5" width="19.42578125" bestFit="1" customWidth="1"/>
    <col min="15" max="15" width="19.42578125" bestFit="1" customWidth="1"/>
    <col min="16" max="16" width="10" bestFit="1" customWidth="1"/>
    <col min="20" max="20" width="12.42578125" bestFit="1" customWidth="1"/>
    <col min="21" max="21" width="26.7109375" bestFit="1" customWidth="1"/>
    <col min="22" max="22" width="31.42578125" bestFit="1" customWidth="1"/>
    <col min="24" max="24" width="12.42578125" bestFit="1" customWidth="1"/>
    <col min="25" max="25" width="12.28515625" bestFit="1" customWidth="1"/>
    <col min="26" max="26" width="22.28515625" bestFit="1" customWidth="1"/>
    <col min="27" max="27" width="21.5703125" bestFit="1" customWidth="1"/>
    <col min="28" max="28" width="36.28515625" bestFit="1" customWidth="1"/>
  </cols>
  <sheetData>
    <row r="5" spans="2:28">
      <c r="O5" t="s">
        <v>81</v>
      </c>
      <c r="P5" t="s">
        <v>111</v>
      </c>
      <c r="Q5" t="s">
        <v>116</v>
      </c>
      <c r="R5" t="s">
        <v>122</v>
      </c>
      <c r="S5" t="s">
        <v>125</v>
      </c>
      <c r="T5" t="s">
        <v>178</v>
      </c>
      <c r="U5" t="s">
        <v>185</v>
      </c>
      <c r="V5" t="s">
        <v>102</v>
      </c>
      <c r="X5" t="s">
        <v>199</v>
      </c>
      <c r="Y5" t="s">
        <v>194</v>
      </c>
      <c r="Z5" t="s">
        <v>207</v>
      </c>
      <c r="AA5" t="s">
        <v>212</v>
      </c>
      <c r="AB5" t="s">
        <v>215</v>
      </c>
    </row>
    <row r="6" spans="2:28">
      <c r="E6" s="2" t="s">
        <v>148</v>
      </c>
      <c r="O6" t="s">
        <v>104</v>
      </c>
      <c r="P6" t="s">
        <v>113</v>
      </c>
      <c r="Q6" t="s">
        <v>117</v>
      </c>
      <c r="R6" t="s">
        <v>150</v>
      </c>
      <c r="S6" t="s">
        <v>154</v>
      </c>
      <c r="T6" t="s">
        <v>179</v>
      </c>
      <c r="U6" t="s">
        <v>186</v>
      </c>
      <c r="V6" t="s">
        <v>215</v>
      </c>
      <c r="X6" t="s">
        <v>201</v>
      </c>
      <c r="Y6" t="s">
        <v>204</v>
      </c>
      <c r="Z6" t="s">
        <v>208</v>
      </c>
      <c r="AA6" t="s">
        <v>213</v>
      </c>
      <c r="AB6" t="s">
        <v>216</v>
      </c>
    </row>
    <row r="7" spans="2:28">
      <c r="B7" s="2" t="s">
        <v>81</v>
      </c>
      <c r="D7" s="2" t="s">
        <v>114</v>
      </c>
      <c r="E7" s="2" t="s">
        <v>108</v>
      </c>
      <c r="O7" t="s">
        <v>105</v>
      </c>
      <c r="Q7" t="s">
        <v>149</v>
      </c>
      <c r="R7" t="s">
        <v>151</v>
      </c>
      <c r="S7" t="s">
        <v>155</v>
      </c>
      <c r="T7" t="s">
        <v>180</v>
      </c>
      <c r="U7" t="s">
        <v>187</v>
      </c>
      <c r="V7" t="s">
        <v>193</v>
      </c>
      <c r="X7" t="s">
        <v>202</v>
      </c>
      <c r="Y7" t="s">
        <v>205</v>
      </c>
      <c r="Z7" t="s">
        <v>209</v>
      </c>
      <c r="AA7" t="s">
        <v>214</v>
      </c>
      <c r="AB7" t="s">
        <v>217</v>
      </c>
    </row>
    <row r="8" spans="2:28">
      <c r="B8" s="2" t="s">
        <v>103</v>
      </c>
      <c r="D8" s="2" t="s">
        <v>114</v>
      </c>
      <c r="E8" s="2" t="s">
        <v>112</v>
      </c>
      <c r="F8" s="2" t="s">
        <v>143</v>
      </c>
      <c r="G8" s="2" t="s">
        <v>143</v>
      </c>
      <c r="H8" s="2" t="s">
        <v>144</v>
      </c>
      <c r="I8" s="2" t="s">
        <v>145</v>
      </c>
      <c r="J8" s="2" t="s">
        <v>146</v>
      </c>
      <c r="O8" t="s">
        <v>106</v>
      </c>
      <c r="R8" t="s">
        <v>152</v>
      </c>
      <c r="S8" t="s">
        <v>156</v>
      </c>
      <c r="T8" t="s">
        <v>181</v>
      </c>
      <c r="U8" t="s">
        <v>188</v>
      </c>
      <c r="V8" t="s">
        <v>194</v>
      </c>
      <c r="X8" t="s">
        <v>203</v>
      </c>
      <c r="Y8" t="s">
        <v>206</v>
      </c>
      <c r="Z8" t="s">
        <v>210</v>
      </c>
      <c r="AB8" t="s">
        <v>218</v>
      </c>
    </row>
    <row r="9" spans="2:28">
      <c r="B9" s="2" t="s">
        <v>147</v>
      </c>
      <c r="C9" s="2" t="s">
        <v>146</v>
      </c>
      <c r="D9" s="2" t="s">
        <v>115</v>
      </c>
      <c r="E9" s="2">
        <v>119</v>
      </c>
      <c r="F9" s="2">
        <v>600</v>
      </c>
      <c r="G9" s="2">
        <v>800</v>
      </c>
      <c r="H9" s="2">
        <f>F9*G9</f>
        <v>480000</v>
      </c>
      <c r="I9" s="2">
        <f>H9*3.28^2</f>
        <v>5164031.9999999991</v>
      </c>
      <c r="J9" s="2">
        <f>I9/43560</f>
        <v>118.54986225895314</v>
      </c>
      <c r="O9" t="s">
        <v>107</v>
      </c>
      <c r="R9" t="s">
        <v>153</v>
      </c>
      <c r="S9" t="s">
        <v>157</v>
      </c>
      <c r="T9" t="s">
        <v>182</v>
      </c>
      <c r="U9" t="s">
        <v>189</v>
      </c>
      <c r="V9" t="s">
        <v>195</v>
      </c>
      <c r="X9" t="s">
        <v>235</v>
      </c>
      <c r="Z9" t="s">
        <v>211</v>
      </c>
      <c r="AB9" t="s">
        <v>219</v>
      </c>
    </row>
    <row r="10" spans="2:28">
      <c r="B10" s="2" t="s">
        <v>116</v>
      </c>
      <c r="C10" s="2"/>
      <c r="D10" s="2" t="s">
        <v>114</v>
      </c>
      <c r="E10" s="2" t="s">
        <v>117</v>
      </c>
      <c r="F10" s="2"/>
      <c r="G10" s="2"/>
      <c r="H10" s="2"/>
      <c r="I10" s="2"/>
      <c r="J10" s="2"/>
      <c r="O10" t="s">
        <v>108</v>
      </c>
      <c r="S10" t="s">
        <v>158</v>
      </c>
      <c r="T10" t="s">
        <v>183</v>
      </c>
      <c r="U10" t="s">
        <v>190</v>
      </c>
      <c r="V10" t="s">
        <v>196</v>
      </c>
    </row>
    <row r="11" spans="2:28">
      <c r="B11" s="2" t="s">
        <v>118</v>
      </c>
      <c r="C11" s="2" t="s">
        <v>119</v>
      </c>
      <c r="D11" s="2" t="s">
        <v>115</v>
      </c>
      <c r="E11" s="2">
        <v>138</v>
      </c>
      <c r="F11" s="2"/>
      <c r="G11" s="2"/>
      <c r="H11" s="2"/>
      <c r="I11" s="2"/>
      <c r="J11" s="2"/>
      <c r="O11" t="s">
        <v>109</v>
      </c>
      <c r="S11" t="s">
        <v>159</v>
      </c>
      <c r="T11" t="s">
        <v>184</v>
      </c>
      <c r="U11" t="s">
        <v>191</v>
      </c>
      <c r="V11" t="s">
        <v>197</v>
      </c>
    </row>
    <row r="12" spans="2:28">
      <c r="B12" s="2" t="s">
        <v>120</v>
      </c>
      <c r="C12" s="2" t="s">
        <v>121</v>
      </c>
      <c r="D12" s="2" t="s">
        <v>115</v>
      </c>
      <c r="E12" s="2">
        <v>3756</v>
      </c>
      <c r="F12" s="2"/>
      <c r="G12" s="2"/>
      <c r="H12" s="2"/>
      <c r="I12" s="2"/>
      <c r="J12" s="2"/>
      <c r="O12" t="s">
        <v>110</v>
      </c>
      <c r="S12" t="s">
        <v>160</v>
      </c>
      <c r="U12" t="s">
        <v>192</v>
      </c>
      <c r="V12" t="s">
        <v>198</v>
      </c>
    </row>
    <row r="13" spans="2:28">
      <c r="B13" s="2" t="s">
        <v>122</v>
      </c>
      <c r="C13" s="2"/>
      <c r="D13" s="2" t="s">
        <v>114</v>
      </c>
      <c r="E13" s="2" t="s">
        <v>151</v>
      </c>
      <c r="F13" s="2"/>
      <c r="G13" s="2"/>
      <c r="H13" s="2"/>
      <c r="I13" s="2"/>
      <c r="J13" s="2"/>
      <c r="S13" t="s">
        <v>161</v>
      </c>
      <c r="V13" t="s">
        <v>199</v>
      </c>
      <c r="X13" t="s">
        <v>220</v>
      </c>
      <c r="Y13" t="s">
        <v>225</v>
      </c>
      <c r="Z13" t="s">
        <v>228</v>
      </c>
      <c r="AA13" t="s">
        <v>233</v>
      </c>
    </row>
    <row r="14" spans="2:28">
      <c r="B14" s="2" t="s">
        <v>124</v>
      </c>
      <c r="C14" s="2" t="s">
        <v>123</v>
      </c>
      <c r="D14" s="2" t="s">
        <v>115</v>
      </c>
      <c r="E14" s="4">
        <f>F14*3.28</f>
        <v>8544.4</v>
      </c>
      <c r="F14" s="2">
        <v>2605</v>
      </c>
      <c r="G14" s="2"/>
      <c r="H14" s="2"/>
      <c r="I14" s="2"/>
      <c r="J14" s="2"/>
      <c r="S14" t="s">
        <v>162</v>
      </c>
      <c r="V14" t="s">
        <v>200</v>
      </c>
      <c r="X14" t="s">
        <v>221</v>
      </c>
      <c r="Y14" t="s">
        <v>226</v>
      </c>
      <c r="Z14" t="s">
        <v>229</v>
      </c>
      <c r="AA14" t="s">
        <v>234</v>
      </c>
    </row>
    <row r="15" spans="2:28">
      <c r="B15" s="2" t="s">
        <v>125</v>
      </c>
      <c r="C15" s="2"/>
      <c r="D15" s="2" t="s">
        <v>114</v>
      </c>
      <c r="E15" s="2" t="s">
        <v>177</v>
      </c>
      <c r="F15" s="2"/>
      <c r="G15" s="2"/>
      <c r="H15" s="2"/>
      <c r="I15" s="2"/>
      <c r="J15" s="2"/>
      <c r="S15" t="s">
        <v>163</v>
      </c>
      <c r="X15" t="s">
        <v>222</v>
      </c>
      <c r="Y15" t="s">
        <v>227</v>
      </c>
      <c r="Z15" t="s">
        <v>230</v>
      </c>
    </row>
    <row r="16" spans="2:28">
      <c r="B16" s="2" t="s">
        <v>126</v>
      </c>
      <c r="C16" s="2"/>
      <c r="D16" s="2" t="s">
        <v>114</v>
      </c>
      <c r="E16" s="2" t="s">
        <v>179</v>
      </c>
      <c r="F16" s="2"/>
      <c r="G16" s="2"/>
      <c r="H16" s="2"/>
      <c r="I16" s="2"/>
      <c r="J16" s="2"/>
      <c r="S16" t="s">
        <v>164</v>
      </c>
      <c r="X16" t="s">
        <v>223</v>
      </c>
      <c r="Z16" t="s">
        <v>231</v>
      </c>
    </row>
    <row r="17" spans="2:26">
      <c r="B17" s="2" t="s">
        <v>127</v>
      </c>
      <c r="C17" s="2"/>
      <c r="D17" s="2" t="s">
        <v>114</v>
      </c>
      <c r="E17" s="2" t="s">
        <v>188</v>
      </c>
      <c r="F17" s="2"/>
      <c r="G17" s="2"/>
      <c r="H17" s="2"/>
      <c r="I17" s="2"/>
      <c r="J17" s="2"/>
      <c r="S17" t="s">
        <v>165</v>
      </c>
      <c r="X17" t="s">
        <v>224</v>
      </c>
      <c r="Z17" t="s">
        <v>232</v>
      </c>
    </row>
    <row r="18" spans="2:26">
      <c r="B18" s="2" t="s">
        <v>128</v>
      </c>
      <c r="C18" s="2" t="s">
        <v>129</v>
      </c>
      <c r="D18" s="2" t="s">
        <v>115</v>
      </c>
      <c r="E18" s="5">
        <v>0.59</v>
      </c>
      <c r="F18" s="2"/>
      <c r="G18" s="2"/>
      <c r="H18" s="2"/>
      <c r="I18" s="2"/>
      <c r="J18" s="2"/>
      <c r="S18" t="s">
        <v>166</v>
      </c>
    </row>
    <row r="19" spans="2:26">
      <c r="B19" s="2" t="s">
        <v>130</v>
      </c>
      <c r="C19" s="2" t="s">
        <v>129</v>
      </c>
      <c r="D19" s="2" t="s">
        <v>115</v>
      </c>
      <c r="E19" s="5">
        <v>0.18</v>
      </c>
      <c r="F19" s="2"/>
      <c r="G19" s="2"/>
      <c r="H19" s="2"/>
      <c r="I19" s="2"/>
      <c r="J19" s="2"/>
      <c r="S19" t="s">
        <v>167</v>
      </c>
    </row>
    <row r="20" spans="2:26">
      <c r="B20" s="2" t="s">
        <v>136</v>
      </c>
      <c r="C20" s="2" t="s">
        <v>131</v>
      </c>
      <c r="D20" s="2" t="s">
        <v>115</v>
      </c>
      <c r="E20" s="2">
        <v>100</v>
      </c>
      <c r="F20" s="2"/>
      <c r="G20" s="2"/>
      <c r="H20" s="2"/>
      <c r="I20" s="2"/>
      <c r="J20" s="2"/>
      <c r="S20" t="s">
        <v>168</v>
      </c>
    </row>
    <row r="21" spans="2:26">
      <c r="B21" s="2" t="s">
        <v>137</v>
      </c>
      <c r="C21" s="2" t="s">
        <v>132</v>
      </c>
      <c r="D21" s="2" t="s">
        <v>115</v>
      </c>
      <c r="E21" s="2">
        <v>40</v>
      </c>
      <c r="F21" s="2"/>
      <c r="G21" s="2"/>
      <c r="H21" s="2"/>
      <c r="I21" s="2"/>
      <c r="J21" s="2"/>
      <c r="S21" t="s">
        <v>169</v>
      </c>
    </row>
    <row r="22" spans="2:26">
      <c r="B22" s="2" t="s">
        <v>138</v>
      </c>
      <c r="C22" s="2" t="s">
        <v>133</v>
      </c>
      <c r="D22" s="2" t="s">
        <v>115</v>
      </c>
      <c r="E22" s="2">
        <v>1</v>
      </c>
      <c r="F22" s="2"/>
      <c r="G22" s="2"/>
      <c r="H22" s="2"/>
      <c r="I22" s="2"/>
      <c r="J22" s="2"/>
      <c r="S22" t="s">
        <v>170</v>
      </c>
    </row>
    <row r="23" spans="2:26">
      <c r="B23" s="2" t="s">
        <v>139</v>
      </c>
      <c r="C23" s="2" t="s">
        <v>134</v>
      </c>
      <c r="D23" s="2" t="s">
        <v>115</v>
      </c>
      <c r="E23" s="2">
        <v>580</v>
      </c>
      <c r="F23" s="2"/>
      <c r="G23" s="2"/>
      <c r="H23" s="2"/>
      <c r="I23" s="2"/>
      <c r="J23" s="2"/>
      <c r="S23" t="s">
        <v>171</v>
      </c>
    </row>
    <row r="24" spans="2:26">
      <c r="B24" s="2" t="s">
        <v>140</v>
      </c>
      <c r="C24" s="2" t="s">
        <v>135</v>
      </c>
      <c r="D24" s="2" t="s">
        <v>115</v>
      </c>
      <c r="E24" s="2">
        <v>490</v>
      </c>
      <c r="F24" s="2"/>
      <c r="G24" s="2"/>
      <c r="H24" s="2"/>
      <c r="I24" s="2"/>
      <c r="J24" s="2"/>
      <c r="S24" t="s">
        <v>172</v>
      </c>
    </row>
    <row r="25" spans="2:26">
      <c r="B25" s="2" t="s">
        <v>141</v>
      </c>
      <c r="C25" s="2" t="s">
        <v>129</v>
      </c>
      <c r="D25" s="2" t="s">
        <v>115</v>
      </c>
      <c r="E25" s="6">
        <v>0.28000000000000003</v>
      </c>
      <c r="F25" s="2"/>
      <c r="G25" s="2"/>
      <c r="H25" s="2"/>
      <c r="I25" s="2"/>
      <c r="J25" s="2"/>
      <c r="S25" t="s">
        <v>173</v>
      </c>
    </row>
    <row r="26" spans="2:26">
      <c r="B26" s="2" t="s">
        <v>142</v>
      </c>
      <c r="C26" s="2"/>
      <c r="D26" s="2" t="s">
        <v>114</v>
      </c>
      <c r="E26" s="2">
        <v>4</v>
      </c>
      <c r="F26" s="2"/>
      <c r="G26" s="2"/>
      <c r="H26" s="2"/>
      <c r="I26" s="2"/>
      <c r="J26" s="2"/>
      <c r="S26" t="s">
        <v>174</v>
      </c>
    </row>
    <row r="27" spans="2:26">
      <c r="S27" t="s">
        <v>175</v>
      </c>
    </row>
    <row r="28" spans="2:26">
      <c r="S28" t="s">
        <v>176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289-688B-4C7C-A863-AB247FABE12D}">
  <dimension ref="A1:U2"/>
  <sheetViews>
    <sheetView workbookViewId="0">
      <selection activeCell="B2" sqref="B2"/>
    </sheetView>
  </sheetViews>
  <sheetFormatPr defaultRowHeight="15"/>
  <cols>
    <col min="1" max="1" width="19.42578125" bestFit="1" customWidth="1"/>
    <col min="2" max="2" width="16.5703125" bestFit="1" customWidth="1"/>
    <col min="3" max="3" width="28.28515625" bestFit="1" customWidth="1"/>
    <col min="4" max="4" width="22.28515625" bestFit="1" customWidth="1"/>
    <col min="5" max="5" width="32" bestFit="1" customWidth="1"/>
    <col min="6" max="6" width="25.140625" bestFit="1" customWidth="1"/>
    <col min="7" max="7" width="26.140625" bestFit="1" customWidth="1"/>
    <col min="8" max="8" width="39.42578125" bestFit="1" customWidth="1"/>
    <col min="9" max="9" width="37.140625" bestFit="1" customWidth="1"/>
    <col min="10" max="10" width="20" bestFit="1" customWidth="1"/>
    <col min="11" max="11" width="30" bestFit="1" customWidth="1"/>
    <col min="12" max="12" width="31.5703125" bestFit="1" customWidth="1"/>
    <col min="13" max="13" width="27.7109375" bestFit="1" customWidth="1"/>
    <col min="14" max="14" width="31.42578125" bestFit="1" customWidth="1"/>
    <col min="15" max="15" width="33.5703125" bestFit="1" customWidth="1"/>
    <col min="16" max="16" width="33.140625" bestFit="1" customWidth="1"/>
    <col min="17" max="17" width="28.85546875" bestFit="1" customWidth="1"/>
    <col min="18" max="18" width="33" bestFit="1" customWidth="1"/>
    <col min="19" max="19" width="42.28515625" bestFit="1" customWidth="1"/>
    <col min="20" max="20" width="35.140625" bestFit="1" customWidth="1"/>
    <col min="21" max="21" width="7.7109375" bestFit="1" customWidth="1"/>
  </cols>
  <sheetData>
    <row r="1" spans="1:21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</row>
    <row r="2" spans="1:21">
      <c r="A2" s="2" t="s">
        <v>108</v>
      </c>
      <c r="B2" s="2" t="s">
        <v>112</v>
      </c>
      <c r="C2" s="2">
        <v>119</v>
      </c>
      <c r="D2" s="2" t="s">
        <v>117</v>
      </c>
      <c r="E2" s="2">
        <v>138</v>
      </c>
      <c r="F2" s="2">
        <v>3756</v>
      </c>
      <c r="G2" s="2" t="s">
        <v>151</v>
      </c>
      <c r="H2" s="4">
        <f>InputSummary!E14</f>
        <v>8544.4</v>
      </c>
      <c r="I2">
        <v>0</v>
      </c>
      <c r="J2" s="2" t="s">
        <v>177</v>
      </c>
      <c r="K2" s="2" t="s">
        <v>179</v>
      </c>
      <c r="L2" s="2" t="s">
        <v>188</v>
      </c>
      <c r="M2" s="5">
        <v>0.59</v>
      </c>
      <c r="N2" s="5">
        <v>0.18</v>
      </c>
      <c r="O2" s="2">
        <v>100</v>
      </c>
      <c r="P2" s="2">
        <v>40</v>
      </c>
      <c r="Q2" s="2">
        <v>1</v>
      </c>
      <c r="R2" s="2">
        <v>580</v>
      </c>
      <c r="S2" s="2">
        <v>490</v>
      </c>
      <c r="T2" s="6">
        <v>0.28000000000000003</v>
      </c>
      <c r="U2" s="2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16458B00C2F4ABDA3850E7E2E99EE" ma:contentTypeVersion="2" ma:contentTypeDescription="Create a new document." ma:contentTypeScope="" ma:versionID="b19c47c91fbce6229c630d9e14e501f5">
  <xsd:schema xmlns:xsd="http://www.w3.org/2001/XMLSchema" xmlns:xs="http://www.w3.org/2001/XMLSchema" xmlns:p="http://schemas.microsoft.com/office/2006/metadata/properties" xmlns:ns2="be0555ed-d282-40bd-8166-c0b63590d289" targetNamespace="http://schemas.microsoft.com/office/2006/metadata/properties" ma:root="true" ma:fieldsID="185a9cafd150059fd4a5d7b2b14bbc68" ns2:_="">
    <xsd:import namespace="be0555ed-d282-40bd-8166-c0b63590d2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555ed-d282-40bd-8166-c0b63590d2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D53A22-6124-4237-BBA6-B06A012575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C6AC43-616C-4D19-B352-060B0C807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555ed-d282-40bd-8166-c0b63590d2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E85DAD-3572-44E0-9B11-095BD39ABAC2}">
  <ds:schemaRefs>
    <ds:schemaRef ds:uri="http://www.w3.org/XML/1998/namespace"/>
    <ds:schemaRef ds:uri="http://schemas.microsoft.com/office/2006/documentManagement/types"/>
    <ds:schemaRef ds:uri="http://purl.org/dc/elements/1.1/"/>
    <ds:schemaRef ds:uri="be0555ed-d282-40bd-8166-c0b63590d289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Scratch</vt:lpstr>
      <vt:lpstr>EORIORCat</vt:lpstr>
      <vt:lpstr>EORIORreal</vt:lpstr>
      <vt:lpstr>InputSummary</vt:lpstr>
      <vt:lpstr>Inputs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 Swaminathan</dc:creator>
  <cp:lastModifiedBy>Kanna Swaminathan</cp:lastModifiedBy>
  <dcterms:created xsi:type="dcterms:W3CDTF">2022-03-28T09:04:08Z</dcterms:created>
  <dcterms:modified xsi:type="dcterms:W3CDTF">2022-04-21T08:26:33Z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0x0101009D116458B00C2F4ABDA3850E7E2E99EE</vt:lpwstr>
  </property>
</Properties>
</file>