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uant\Documents\GitHub\SuSS\ANL252_Python_4_Biz\3_Lecturer\3_PCT\"/>
    </mc:Choice>
  </mc:AlternateContent>
  <bookViews>
    <workbookView xWindow="29880" yWindow="900" windowWidth="25635" windowHeight="14325" activeTab="2"/>
  </bookViews>
  <sheets>
    <sheet name="Input Mark" sheetId="1" r:id="rId1"/>
    <sheet name="Marks" sheetId="3" r:id="rId2"/>
    <sheet name="Marks_sorted" sheetId="4" r:id="rId3"/>
    <sheet name="Example" sheetId="2" state="hidden" r:id="rId4"/>
  </sheets>
  <definedNames>
    <definedName name="_xlnm._FilterDatabase" localSheetId="1" hidden="1">Marks!$A$1:$F$34</definedName>
    <definedName name="_xlnm._FilterDatabase" localSheetId="2" hidden="1">Marks_sorted!$A$1:$F$34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4" l="1"/>
  <c r="E11" i="4"/>
  <c r="E24" i="4"/>
  <c r="E6" i="4"/>
  <c r="E20" i="4"/>
  <c r="E22" i="4"/>
  <c r="E9" i="4"/>
  <c r="E17" i="4"/>
  <c r="E19" i="4"/>
  <c r="E2" i="4"/>
  <c r="E13" i="4"/>
  <c r="E28" i="4"/>
  <c r="E8" i="4"/>
  <c r="E10" i="4"/>
  <c r="E3" i="4"/>
  <c r="E21" i="4"/>
  <c r="E7" i="4"/>
  <c r="E23" i="4"/>
  <c r="E31" i="4"/>
  <c r="E32" i="4"/>
  <c r="E14" i="4"/>
  <c r="E18" i="4"/>
  <c r="E26" i="4"/>
  <c r="E33" i="4"/>
  <c r="E12" i="4"/>
  <c r="E27" i="4"/>
  <c r="E34" i="4"/>
  <c r="E15" i="4"/>
  <c r="E30" i="4"/>
  <c r="E4" i="4"/>
  <c r="E16" i="4"/>
  <c r="E25" i="4"/>
  <c r="F29" i="4"/>
  <c r="E29" i="4"/>
  <c r="E34" i="3" l="1"/>
  <c r="B34" i="1" s="1"/>
  <c r="E33" i="3"/>
  <c r="B33" i="1" s="1"/>
  <c r="E32" i="3"/>
  <c r="B32" i="1" s="1"/>
  <c r="E31" i="3"/>
  <c r="B31" i="1" s="1"/>
  <c r="E30" i="3"/>
  <c r="E29" i="3"/>
  <c r="E28" i="3"/>
  <c r="B28" i="1" s="1"/>
  <c r="E27" i="3"/>
  <c r="B27" i="1" s="1"/>
  <c r="E26" i="3"/>
  <c r="B26" i="1" s="1"/>
  <c r="E25" i="3"/>
  <c r="B25" i="1" s="1"/>
  <c r="E24" i="3"/>
  <c r="B24" i="1" s="1"/>
  <c r="E23" i="3"/>
  <c r="E22" i="3"/>
  <c r="E21" i="3"/>
  <c r="B21" i="1" s="1"/>
  <c r="E20" i="3"/>
  <c r="B20" i="1" s="1"/>
  <c r="E19" i="3"/>
  <c r="B19" i="1" s="1"/>
  <c r="E18" i="3"/>
  <c r="B18" i="1" s="1"/>
  <c r="E17" i="3"/>
  <c r="E16" i="3"/>
  <c r="B16" i="1" s="1"/>
  <c r="E15" i="3"/>
  <c r="B15" i="1" s="1"/>
  <c r="E14" i="3"/>
  <c r="B14" i="1" s="1"/>
  <c r="E13" i="3"/>
  <c r="B13" i="1" s="1"/>
  <c r="E12" i="3"/>
  <c r="B12" i="1" s="1"/>
  <c r="E11" i="3"/>
  <c r="E10" i="3"/>
  <c r="B10" i="1" s="1"/>
  <c r="E9" i="3"/>
  <c r="E8" i="3"/>
  <c r="B8" i="1" s="1"/>
  <c r="E7" i="3"/>
  <c r="B7" i="1" s="1"/>
  <c r="E6" i="3"/>
  <c r="B6" i="1" s="1"/>
  <c r="E5" i="3"/>
  <c r="E4" i="3"/>
  <c r="B4" i="1" s="1"/>
  <c r="E3" i="3"/>
  <c r="B3" i="1" s="1"/>
  <c r="E2" i="3"/>
  <c r="B2" i="1" s="1"/>
  <c r="B30" i="1"/>
  <c r="B29" i="1"/>
  <c r="B23" i="1"/>
  <c r="B17" i="1"/>
  <c r="B5" i="1"/>
  <c r="B22" i="1" l="1"/>
  <c r="B11" i="1"/>
  <c r="B9" i="1"/>
  <c r="F2" i="3"/>
  <c r="I18" i="2" l="1"/>
  <c r="F5" i="2"/>
  <c r="F4" i="2"/>
  <c r="F3" i="2"/>
  <c r="I16" i="2" s="1"/>
  <c r="I9" i="2" l="1"/>
  <c r="I13" i="2"/>
  <c r="I17" i="2"/>
  <c r="I10" i="2"/>
  <c r="I14" i="2"/>
  <c r="I11" i="2"/>
  <c r="I15" i="2"/>
  <c r="I8" i="2"/>
  <c r="I12" i="2"/>
  <c r="F3" i="1"/>
  <c r="I18" i="1" l="1"/>
  <c r="I14" i="1"/>
  <c r="I9" i="1"/>
  <c r="I17" i="1"/>
  <c r="I13" i="1"/>
  <c r="I8" i="1"/>
  <c r="I16" i="1"/>
  <c r="I12" i="1"/>
  <c r="I10" i="1"/>
  <c r="I15" i="1"/>
  <c r="I11" i="1"/>
  <c r="F5" i="1"/>
  <c r="F4" i="1"/>
</calcChain>
</file>

<file path=xl/sharedStrings.xml><?xml version="1.0" encoding="utf-8"?>
<sst xmlns="http://schemas.openxmlformats.org/spreadsheetml/2006/main" count="297" uniqueCount="144">
  <si>
    <t>Mark</t>
  </si>
  <si>
    <t>Mean</t>
  </si>
  <si>
    <t>Std</t>
  </si>
  <si>
    <t>Pass</t>
  </si>
  <si>
    <t>D</t>
  </si>
  <si>
    <t>D+</t>
  </si>
  <si>
    <t>C+</t>
  </si>
  <si>
    <t>B-</t>
  </si>
  <si>
    <t>B+</t>
  </si>
  <si>
    <t>A</t>
  </si>
  <si>
    <t>A-</t>
  </si>
  <si>
    <t>A+</t>
  </si>
  <si>
    <t>Letter Grade</t>
  </si>
  <si>
    <t>GPV</t>
  </si>
  <si>
    <t>45-49</t>
  </si>
  <si>
    <t>Fail</t>
  </si>
  <si>
    <t>F</t>
  </si>
  <si>
    <t>&lt;40</t>
  </si>
  <si>
    <t>40-44</t>
  </si>
  <si>
    <t>50-54</t>
  </si>
  <si>
    <t>55-59</t>
  </si>
  <si>
    <t>60-64</t>
  </si>
  <si>
    <t>65-69</t>
  </si>
  <si>
    <t>70-74</t>
  </si>
  <si>
    <t>75-79</t>
  </si>
  <si>
    <t>80-84</t>
  </si>
  <si>
    <t>85-100</t>
  </si>
  <si>
    <t>%</t>
  </si>
  <si>
    <t># of Submissions</t>
  </si>
  <si>
    <t>1st Class</t>
  </si>
  <si>
    <t>2nd Upper</t>
  </si>
  <si>
    <t>2nd Lower</t>
  </si>
  <si>
    <t>3rd Class</t>
  </si>
  <si>
    <t>* Please input your marks in the grey cells</t>
  </si>
  <si>
    <t>Range</t>
  </si>
  <si>
    <t>TMA/GBA/ECA Submission</t>
  </si>
  <si>
    <t>Honours</t>
  </si>
  <si>
    <t>C</t>
  </si>
  <si>
    <t>B</t>
  </si>
  <si>
    <t xml:space="preserve">
</t>
  </si>
  <si>
    <t>Sortable name</t>
  </si>
  <si>
    <t>Email</t>
  </si>
  <si>
    <t>SIS Id</t>
  </si>
  <si>
    <t>Question a</t>
  </si>
  <si>
    <t>Sum</t>
  </si>
  <si>
    <t>Total</t>
  </si>
  <si>
    <t>TAN SHI HAO</t>
  </si>
  <si>
    <t>shtan077@suss.edu.sg</t>
  </si>
  <si>
    <t>Z2011226</t>
  </si>
  <si>
    <t>OON EE HAI</t>
  </si>
  <si>
    <t>ehoon002@suss.edu.sg</t>
  </si>
  <si>
    <t>Q2011729</t>
  </si>
  <si>
    <t>LOO CHENKAI</t>
  </si>
  <si>
    <t>ckloo001@suss.edu.sg</t>
  </si>
  <si>
    <t>Y2071132</t>
  </si>
  <si>
    <t>BRANDON TAN XUAN MING</t>
  </si>
  <si>
    <t>brandontan006@suss.edu.sg</t>
  </si>
  <si>
    <t>Y1970855</t>
  </si>
  <si>
    <t>TAN YI HAO</t>
  </si>
  <si>
    <t>yhtan030@suss.edu.sg</t>
  </si>
  <si>
    <t>H2070659</t>
  </si>
  <si>
    <t>LEE MIN KANG, BRYAN</t>
  </si>
  <si>
    <t>bryanlee004@suss.edu.sg</t>
  </si>
  <si>
    <t>E1771573</t>
  </si>
  <si>
    <t>YEO KER WOON, JAN</t>
  </si>
  <si>
    <t>janyeo001@suss.edu.sg</t>
  </si>
  <si>
    <t>E1881560</t>
  </si>
  <si>
    <t>TAN JING JIE</t>
  </si>
  <si>
    <t>jjtan014@suss.edu.sg</t>
  </si>
  <si>
    <t>Q1882541</t>
  </si>
  <si>
    <t>GEEKGER EE</t>
  </si>
  <si>
    <t>geekgeree001@suss.edu.sg</t>
  </si>
  <si>
    <t>W2071283</t>
  </si>
  <si>
    <t>TONG YEW TIONG ALEX (TANG YAOZHONG ALEX)</t>
  </si>
  <si>
    <t>alextong001@suss.edu.sg</t>
  </si>
  <si>
    <t>H0914367</t>
  </si>
  <si>
    <t>PEH HONG WEI, DYAN</t>
  </si>
  <si>
    <t>dyanpeh001@suss.edu.sg</t>
  </si>
  <si>
    <t>H1870791</t>
  </si>
  <si>
    <t>MICHAEL CHENG LEE BENG</t>
  </si>
  <si>
    <t>michaelcheng001@suss.edu.sg</t>
  </si>
  <si>
    <t>B1981656</t>
  </si>
  <si>
    <t>ISABEL LOH LI JUN</t>
  </si>
  <si>
    <t>isabelloh001@suss.edu.sg</t>
  </si>
  <si>
    <t>Z2070330</t>
  </si>
  <si>
    <t>TIA KANG JUN</t>
  </si>
  <si>
    <t>kjtia001@suss.edu.sg</t>
  </si>
  <si>
    <t>B2070385</t>
  </si>
  <si>
    <t>TEE JIA LEONG</t>
  </si>
  <si>
    <t>jltee002@suss.edu.sg</t>
  </si>
  <si>
    <t>M2110660</t>
  </si>
  <si>
    <t>ONG GUO LUN (WANG GUOLUN)</t>
  </si>
  <si>
    <t>glong002@suss.edu.sg</t>
  </si>
  <si>
    <t>M1072994</t>
  </si>
  <si>
    <t>CHIU LI WEN RENEE</t>
  </si>
  <si>
    <t>reneechiu001@suss.edu.sg</t>
  </si>
  <si>
    <t>K1981620</t>
  </si>
  <si>
    <t>MUHAMMAD SYAIRAZI BIN MAHDHAR</t>
  </si>
  <si>
    <t>syairazi001@suss.edu.sg</t>
  </si>
  <si>
    <t>Z1970078</t>
  </si>
  <si>
    <t>ANG CHUNG SIONG, DEREK</t>
  </si>
  <si>
    <t>derekang002@suss.edu.sg</t>
  </si>
  <si>
    <t>N2072594</t>
  </si>
  <si>
    <t>ELIJAH SONG MING FU</t>
  </si>
  <si>
    <t>elijahsong001@suss.edu.sg</t>
  </si>
  <si>
    <t>K2070438</t>
  </si>
  <si>
    <t>CHUNG WEI TAT</t>
  </si>
  <si>
    <t>wtchung001@suss.edu.sg</t>
  </si>
  <si>
    <t>Y2070638</t>
  </si>
  <si>
    <t>TAN MEI PING</t>
  </si>
  <si>
    <t>mptan004@suss.edu.sg</t>
  </si>
  <si>
    <t>Q1872131</t>
  </si>
  <si>
    <t>HO QI-WEI</t>
  </si>
  <si>
    <t>qwho001@suss.edu.sg</t>
  </si>
  <si>
    <t>B1972075</t>
  </si>
  <si>
    <t>AMIR HAMZAH BIN ABDUL KHALID</t>
  </si>
  <si>
    <t>amirhamzah006@suss.edu.sg</t>
  </si>
  <si>
    <t>B2110864</t>
  </si>
  <si>
    <t>MICHELLE TAN MING HUI</t>
  </si>
  <si>
    <t>michelletan013@suss.edu.sg</t>
  </si>
  <si>
    <t>J2110299</t>
  </si>
  <si>
    <t>LU KAI WEN</t>
  </si>
  <si>
    <t>kwlu001@suss.edu.sg</t>
  </si>
  <si>
    <t>J1911368</t>
  </si>
  <si>
    <t>DANIAL LOKE</t>
  </si>
  <si>
    <t>danialloke001@suss.edu.sg</t>
  </si>
  <si>
    <t>Y1981340</t>
  </si>
  <si>
    <t>NEO HUI YING JOEY</t>
  </si>
  <si>
    <t>joeyneo002@suss.edu.sg</t>
  </si>
  <si>
    <t>B1882288</t>
  </si>
  <si>
    <t>MUHAMMAD FARHAN BIN SA'AD</t>
  </si>
  <si>
    <t>farhan036@suss.edu.sg</t>
  </si>
  <si>
    <t>H1771425</t>
  </si>
  <si>
    <t>CHIA WEI HAO, TERRY</t>
  </si>
  <si>
    <t>terrychia001@suss.edu.sg</t>
  </si>
  <si>
    <t>H1870852</t>
  </si>
  <si>
    <t>ONG YEOW HWEE, GLEN</t>
  </si>
  <si>
    <t>glenong001@suss.edu.sg</t>
  </si>
  <si>
    <t>W2110804</t>
  </si>
  <si>
    <t>FOK JIAJUN, SAMUEL</t>
  </si>
  <si>
    <t>samuelfok001@suss.edu.sg</t>
  </si>
  <si>
    <t>J2111086</t>
  </si>
  <si>
    <t>CHEONG JIA EN, SANDRAS</t>
  </si>
  <si>
    <t>N1981099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</si>
</sst>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#,##0.0_ ;\-#,##0.0\ "/>
    <numFmt numFmtId="165" formatCode="_-* #,##0_-;\-* #,##0_-;_-* &quot;-&quot;??_-;_-@_-"/>
    <numFmt numFmtId="166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8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1" xfId="0" applyBorder="1"/>
    <xf numFmtId="0" fontId="2" fillId="0" borderId="1" xfId="0" applyFont="1" applyBorder="1"/>
    <xf numFmtId="164" fontId="0" fillId="0" borderId="0" xfId="1" applyNumberFormat="1" applyFont="1" applyAlignment="1">
      <alignment horizontal="left"/>
    </xf>
    <xf numFmtId="164" fontId="0" fillId="0" borderId="1" xfId="1" applyNumberFormat="1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0" xfId="0" applyFill="1" applyBorder="1"/>
    <xf numFmtId="0" fontId="0" fillId="2" borderId="1" xfId="0" applyFill="1" applyBorder="1"/>
    <xf numFmtId="0" fontId="3" fillId="0" borderId="0" xfId="0" applyFont="1"/>
    <xf numFmtId="0" fontId="2" fillId="0" borderId="0" xfId="0" applyFont="1" applyBorder="1"/>
    <xf numFmtId="165" fontId="4" fillId="0" borderId="0" xfId="1" applyNumberFormat="1" applyFont="1" applyFill="1" applyBorder="1"/>
    <xf numFmtId="43" fontId="4" fillId="0" borderId="0" xfId="1" applyFont="1" applyFill="1" applyBorder="1"/>
    <xf numFmtId="43" fontId="4" fillId="0" borderId="1" xfId="1" applyFont="1" applyFill="1" applyBorder="1"/>
    <xf numFmtId="0" fontId="2" fillId="0" borderId="1" xfId="0" applyFont="1" applyFill="1" applyBorder="1" applyAlignment="1">
      <alignment horizontal="right"/>
    </xf>
    <xf numFmtId="166" fontId="4" fillId="0" borderId="0" xfId="2" applyNumberFormat="1" applyFont="1" applyFill="1"/>
    <xf numFmtId="166" fontId="4" fillId="0" borderId="1" xfId="2" applyNumberFormat="1" applyFont="1" applyFill="1" applyBorder="1"/>
    <xf numFmtId="0" fontId="5" fillId="0" borderId="1" xfId="0" applyFont="1" applyBorder="1"/>
    <xf numFmtId="0" fontId="4" fillId="0" borderId="0" xfId="2" applyNumberFormat="1" applyFont="1" applyFill="1"/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3" borderId="0" xfId="0" applyFill="1" applyBorder="1" applyAlignment="1">
      <alignment horizontal="left" wrapText="1"/>
    </xf>
    <xf numFmtId="0" fontId="6" fillId="0" borderId="10" xfId="0" applyFont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2"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Percentage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'Input Mark'!$H$8:$H$18</c:f>
              <c:strCache>
                <c:ptCount val="11"/>
                <c:pt idx="0">
                  <c:v>85-100</c:v>
                </c:pt>
                <c:pt idx="1">
                  <c:v>80-84</c:v>
                </c:pt>
                <c:pt idx="2">
                  <c:v>75-79</c:v>
                </c:pt>
                <c:pt idx="3">
                  <c:v>70-74</c:v>
                </c:pt>
                <c:pt idx="4">
                  <c:v>65-69</c:v>
                </c:pt>
                <c:pt idx="5">
                  <c:v>60-64</c:v>
                </c:pt>
                <c:pt idx="6">
                  <c:v>55-59</c:v>
                </c:pt>
                <c:pt idx="7">
                  <c:v>50-54</c:v>
                </c:pt>
                <c:pt idx="8">
                  <c:v>45-49</c:v>
                </c:pt>
                <c:pt idx="9">
                  <c:v>40-44</c:v>
                </c:pt>
                <c:pt idx="10">
                  <c:v>&lt;40</c:v>
                </c:pt>
              </c:strCache>
            </c:strRef>
          </c:cat>
          <c:val>
            <c:numRef>
              <c:f>'Input Mark'!$I$8:$I$18</c:f>
              <c:numCache>
                <c:formatCode>0.0%</c:formatCode>
                <c:ptCount val="11"/>
                <c:pt idx="0" formatCode="General">
                  <c:v>3.0303030303030304E-2</c:v>
                </c:pt>
                <c:pt idx="1">
                  <c:v>0.21212121212121213</c:v>
                </c:pt>
                <c:pt idx="2">
                  <c:v>0.18181818181818182</c:v>
                </c:pt>
                <c:pt idx="3">
                  <c:v>0.27272727272727271</c:v>
                </c:pt>
                <c:pt idx="4">
                  <c:v>3.0303030303030304E-2</c:v>
                </c:pt>
                <c:pt idx="5">
                  <c:v>0</c:v>
                </c:pt>
                <c:pt idx="6">
                  <c:v>0</c:v>
                </c:pt>
                <c:pt idx="7">
                  <c:v>0.27272727272727271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9FF-473B-BEE7-83D83E1872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1"/>
        <c:overlap val="-27"/>
        <c:axId val="400480104"/>
        <c:axId val="400476968"/>
      </c:barChart>
      <c:catAx>
        <c:axId val="400480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476968"/>
        <c:crosses val="autoZero"/>
        <c:auto val="1"/>
        <c:lblAlgn val="ctr"/>
        <c:lblOffset val="100"/>
        <c:noMultiLvlLbl val="0"/>
      </c:catAx>
      <c:valAx>
        <c:axId val="4004769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480104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Percentage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Example!$H$8:$H$18</c:f>
              <c:strCache>
                <c:ptCount val="11"/>
                <c:pt idx="0">
                  <c:v>85-100</c:v>
                </c:pt>
                <c:pt idx="1">
                  <c:v>80-84</c:v>
                </c:pt>
                <c:pt idx="2">
                  <c:v>75-79</c:v>
                </c:pt>
                <c:pt idx="3">
                  <c:v>70-74</c:v>
                </c:pt>
                <c:pt idx="4">
                  <c:v>65-69</c:v>
                </c:pt>
                <c:pt idx="5">
                  <c:v>60-64</c:v>
                </c:pt>
                <c:pt idx="6">
                  <c:v>55-59</c:v>
                </c:pt>
                <c:pt idx="7">
                  <c:v>50-54</c:v>
                </c:pt>
                <c:pt idx="8">
                  <c:v>45-49</c:v>
                </c:pt>
                <c:pt idx="9">
                  <c:v>40-44</c:v>
                </c:pt>
                <c:pt idx="10">
                  <c:v>&lt;40</c:v>
                </c:pt>
              </c:strCache>
            </c:strRef>
          </c:cat>
          <c:val>
            <c:numRef>
              <c:f>Example!$I$8:$I$18</c:f>
              <c:numCache>
                <c:formatCode>0.0%</c:formatCode>
                <c:ptCount val="11"/>
                <c:pt idx="0">
                  <c:v>0.11538461538461539</c:v>
                </c:pt>
                <c:pt idx="1">
                  <c:v>3.8461538461538464E-2</c:v>
                </c:pt>
                <c:pt idx="2">
                  <c:v>3.8461538461538464E-2</c:v>
                </c:pt>
                <c:pt idx="3">
                  <c:v>0.15384615384615385</c:v>
                </c:pt>
                <c:pt idx="4">
                  <c:v>0.15384615384615385</c:v>
                </c:pt>
                <c:pt idx="5">
                  <c:v>0.11538461538461539</c:v>
                </c:pt>
                <c:pt idx="6">
                  <c:v>7.6923076923076927E-2</c:v>
                </c:pt>
                <c:pt idx="7">
                  <c:v>7.6923076923076927E-2</c:v>
                </c:pt>
                <c:pt idx="8">
                  <c:v>3.8461538461538464E-2</c:v>
                </c:pt>
                <c:pt idx="9">
                  <c:v>7.6923076923076927E-2</c:v>
                </c:pt>
                <c:pt idx="10">
                  <c:v>0.11538461538461539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8EB-4234-8185-F5ED9BB6C9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1"/>
        <c:overlap val="-27"/>
        <c:axId val="400475400"/>
        <c:axId val="400482456"/>
      </c:barChart>
      <c:catAx>
        <c:axId val="400475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482456"/>
        <c:crosses val="autoZero"/>
        <c:auto val="1"/>
        <c:lblAlgn val="ctr"/>
        <c:lblOffset val="100"/>
        <c:noMultiLvlLbl val="0"/>
      </c:catAx>
      <c:valAx>
        <c:axId val="400482456"/>
        <c:scaling>
          <c:orientation val="minMax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475400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19</xdr:row>
      <xdr:rowOff>33337</xdr:rowOff>
    </xdr:from>
    <xdr:to>
      <xdr:col>9</xdr:col>
      <xdr:colOff>9525</xdr:colOff>
      <xdr:row>30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409575</xdr:colOff>
      <xdr:row>25</xdr:row>
      <xdr:rowOff>66675</xdr:rowOff>
    </xdr:from>
    <xdr:to>
      <xdr:col>10</xdr:col>
      <xdr:colOff>485775</xdr:colOff>
      <xdr:row>32</xdr:row>
      <xdr:rowOff>57150</xdr:rowOff>
    </xdr:to>
    <xdr:sp macro="" textlink="">
      <xdr:nvSpPr>
        <xdr:cNvPr id="2" name="Down Arrow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8029575" y="5038725"/>
          <a:ext cx="990600" cy="1323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9</xdr:col>
      <xdr:colOff>228600</xdr:colOff>
      <xdr:row>20</xdr:row>
      <xdr:rowOff>57151</xdr:rowOff>
    </xdr:from>
    <xdr:to>
      <xdr:col>10</xdr:col>
      <xdr:colOff>647700</xdr:colOff>
      <xdr:row>24</xdr:row>
      <xdr:rowOff>95251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7848600" y="4076701"/>
          <a:ext cx="1333500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200" b="1">
              <a:solidFill>
                <a:srgbClr val="FF0000"/>
              </a:solidFill>
            </a:rPr>
            <a:t>New for Jan2020 semester, please read!</a:t>
          </a:r>
        </a:p>
      </xdr:txBody>
    </xdr:sp>
    <xdr:clientData/>
  </xdr:twoCellAnchor>
  <xdr:oneCellAnchor>
    <xdr:from>
      <xdr:col>2</xdr:col>
      <xdr:colOff>609599</xdr:colOff>
      <xdr:row>35</xdr:row>
      <xdr:rowOff>9525</xdr:rowOff>
    </xdr:from>
    <xdr:ext cx="6877051" cy="34194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9B61C8A3-CE36-4488-A166-251A0E7FEE9D}"/>
            </a:ext>
          </a:extLst>
        </xdr:cNvPr>
        <xdr:cNvSpPr txBox="1"/>
      </xdr:nvSpPr>
      <xdr:spPr>
        <a:xfrm>
          <a:off x="2657474" y="6905625"/>
          <a:ext cx="6877051" cy="3419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SG" sz="1100"/>
            <a:t>Each marker must check ALL Turnitin reports, and provide a short explanation of finding/action for only TMA or GBA assignment with unusually high Turnitin scores. Note that there is NO fixed threshold to define a high or low Turnitin score, as it depends on the characteristics of the assignment (e.g., length of the report, nature of the assignment, etc.). </a:t>
          </a:r>
        </a:p>
        <a:p>
          <a:endParaRPr lang="en-SG" sz="1100"/>
        </a:p>
        <a:p>
          <a:r>
            <a:rPr lang="en-SG" sz="1100"/>
            <a:t>For example, if most students have a score less than 20%, and now you see a report with 35% Turnitin score, you should explain why the score is so different. Some possible finding/actions include:</a:t>
          </a:r>
        </a:p>
        <a:p>
          <a:r>
            <a:rPr lang="en-SG" sz="1100"/>
            <a:t>(1) student copied assignment questions into the report.</a:t>
          </a:r>
        </a:p>
        <a:p>
          <a:r>
            <a:rPr lang="en-SG" sz="1100"/>
            <a:t>(2j student has a set of standard references commonly used by others</a:t>
          </a:r>
        </a:p>
        <a:p>
          <a:r>
            <a:rPr lang="en-SG" sz="1100"/>
            <a:t>(3) student has a large chunk of text cited using verbatim quote</a:t>
          </a:r>
        </a:p>
        <a:p>
          <a:r>
            <a:rPr lang="en-SG" sz="1100"/>
            <a:t>(4) student included an article as supplement of assignment</a:t>
          </a:r>
        </a:p>
        <a:p>
          <a:r>
            <a:rPr lang="en-SG" sz="1100"/>
            <a:t>(5) student did not use good paraphrasing technique, and you has penalised the work with mark deduction</a:t>
          </a:r>
        </a:p>
        <a:p>
          <a:r>
            <a:rPr lang="en-SG" sz="1100"/>
            <a:t>(6) suspected plagiarism case. You have submitted it to the exam department for investigation.</a:t>
          </a:r>
        </a:p>
        <a:p>
          <a:endParaRPr lang="en-SG" sz="1100"/>
        </a:p>
        <a:p>
          <a:endParaRPr lang="en-SG" sz="1100"/>
        </a:p>
        <a:p>
          <a:r>
            <a:rPr lang="en-SG" sz="1100"/>
            <a:t>Format for reporting cases with high Turnitin score</a:t>
          </a:r>
        </a:p>
        <a:p>
          <a:r>
            <a:rPr lang="en-SG" sz="1100"/>
            <a:t>Student name, pi number, Turnitin score, Action/finding</a:t>
          </a:r>
        </a:p>
        <a:p>
          <a:endParaRPr lang="en-SG" sz="1100"/>
        </a:p>
        <a:p>
          <a:r>
            <a:rPr lang="en-SG" sz="1100"/>
            <a:t>Course coordinator will need to verify marker submission. HoP will do random sampling of such cases to check.</a:t>
          </a:r>
        </a:p>
        <a:p>
          <a:endParaRPr lang="en-SG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19</xdr:row>
      <xdr:rowOff>33337</xdr:rowOff>
    </xdr:from>
    <xdr:to>
      <xdr:col>9</xdr:col>
      <xdr:colOff>9525</xdr:colOff>
      <xdr:row>30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showGridLines="0" topLeftCell="A4" workbookViewId="0">
      <selection activeCell="I8" sqref="I8"/>
    </sheetView>
  </sheetViews>
  <sheetFormatPr defaultRowHeight="15" x14ac:dyDescent="0.25"/>
  <cols>
    <col min="1" max="1" width="25.140625" bestFit="1" customWidth="1"/>
    <col min="2" max="2" width="5.5703125" bestFit="1" customWidth="1"/>
    <col min="5" max="5" width="16.5703125" customWidth="1"/>
    <col min="6" max="6" width="13.28515625" customWidth="1"/>
    <col min="7" max="7" width="12.5703125" customWidth="1"/>
    <col min="8" max="8" width="15.140625" customWidth="1"/>
    <col min="9" max="9" width="7.7109375" bestFit="1" customWidth="1"/>
    <col min="10" max="10" width="13.7109375" bestFit="1" customWidth="1"/>
    <col min="11" max="12" width="15.140625" bestFit="1" customWidth="1"/>
    <col min="13" max="16" width="13.42578125" bestFit="1" customWidth="1"/>
  </cols>
  <sheetData>
    <row r="1" spans="1:9" ht="21.75" thickBot="1" x14ac:dyDescent="0.4">
      <c r="A1" s="2" t="s">
        <v>35</v>
      </c>
      <c r="B1" s="5" t="s">
        <v>0</v>
      </c>
      <c r="E1" s="10" t="s">
        <v>33</v>
      </c>
    </row>
    <row r="2" spans="1:9" ht="21.75" thickBot="1" x14ac:dyDescent="0.4">
      <c r="A2" s="6">
        <v>1</v>
      </c>
      <c r="B2" s="8">
        <f>Marks!E2</f>
        <v>50</v>
      </c>
      <c r="E2" s="18"/>
      <c r="F2" s="1"/>
    </row>
    <row r="3" spans="1:9" x14ac:dyDescent="0.25">
      <c r="A3" s="6">
        <v>2</v>
      </c>
      <c r="B3" s="8">
        <f>Marks!E3</f>
        <v>50</v>
      </c>
      <c r="E3" s="11" t="s">
        <v>28</v>
      </c>
      <c r="F3" s="12">
        <f>COUNTIF($B$2:$B$61,"&gt;=0")</f>
        <v>33</v>
      </c>
    </row>
    <row r="4" spans="1:9" x14ac:dyDescent="0.25">
      <c r="A4" s="6">
        <v>3</v>
      </c>
      <c r="B4" s="8">
        <f>Marks!E4</f>
        <v>82</v>
      </c>
      <c r="E4" s="11" t="s">
        <v>1</v>
      </c>
      <c r="F4" s="13">
        <f>IF(F3&gt;0,AVERAGE($B$2:$B$61),"")</f>
        <v>68.666666666666671</v>
      </c>
    </row>
    <row r="5" spans="1:9" ht="15.75" thickBot="1" x14ac:dyDescent="0.3">
      <c r="A5" s="6">
        <v>4</v>
      </c>
      <c r="B5" s="8">
        <f>Marks!E5</f>
        <v>50</v>
      </c>
      <c r="E5" s="2" t="s">
        <v>2</v>
      </c>
      <c r="F5" s="14">
        <f>IF(F3&gt;1,STDEV($B$2:$B$61),"")</f>
        <v>12.675435561221041</v>
      </c>
    </row>
    <row r="6" spans="1:9" ht="15.75" thickBot="1" x14ac:dyDescent="0.3">
      <c r="A6" s="6">
        <v>5</v>
      </c>
      <c r="B6" s="8">
        <f>Marks!E6</f>
        <v>70</v>
      </c>
      <c r="E6" s="1"/>
      <c r="F6" s="1"/>
      <c r="G6" s="1"/>
      <c r="H6" s="1"/>
      <c r="I6" s="1"/>
    </row>
    <row r="7" spans="1:9" ht="15.75" thickBot="1" x14ac:dyDescent="0.3">
      <c r="A7" s="6">
        <v>6</v>
      </c>
      <c r="B7" s="8">
        <f>Marks!E7</f>
        <v>50</v>
      </c>
      <c r="E7" s="2" t="s">
        <v>36</v>
      </c>
      <c r="F7" s="2" t="s">
        <v>12</v>
      </c>
      <c r="G7" s="2" t="s">
        <v>13</v>
      </c>
      <c r="H7" s="2" t="s">
        <v>34</v>
      </c>
      <c r="I7" s="15" t="s">
        <v>27</v>
      </c>
    </row>
    <row r="8" spans="1:9" x14ac:dyDescent="0.25">
      <c r="A8" s="6">
        <v>7</v>
      </c>
      <c r="B8" s="8">
        <f>Marks!E8</f>
        <v>80</v>
      </c>
      <c r="E8" t="s">
        <v>29</v>
      </c>
      <c r="F8" t="s">
        <v>11</v>
      </c>
      <c r="G8" s="3">
        <v>5</v>
      </c>
      <c r="H8" t="s">
        <v>26</v>
      </c>
      <c r="I8" s="19">
        <f>IF($F$3&gt;0,(COUNTIF($B$2:$B$61,"&lt;101")-COUNTIF($B$2:$B$61,"&lt;85"))/$F$3,"")</f>
        <v>3.0303030303030304E-2</v>
      </c>
    </row>
    <row r="9" spans="1:9" x14ac:dyDescent="0.25">
      <c r="A9" s="6">
        <v>8</v>
      </c>
      <c r="B9" s="8">
        <f>Marks!E9</f>
        <v>65.999999999999986</v>
      </c>
      <c r="E9" t="s">
        <v>29</v>
      </c>
      <c r="F9" t="s">
        <v>9</v>
      </c>
      <c r="G9" s="3">
        <v>5</v>
      </c>
      <c r="H9" t="s">
        <v>25</v>
      </c>
      <c r="I9" s="16">
        <f>IF($F$3&gt;0,(COUNTIF($B$2:$B$61,"&lt;85")-COUNTIF($B$2:$B$61,"&lt;80"))/$F$3,"")</f>
        <v>0.21212121212121213</v>
      </c>
    </row>
    <row r="10" spans="1:9" x14ac:dyDescent="0.25">
      <c r="A10" s="6">
        <v>9</v>
      </c>
      <c r="B10" s="8">
        <f>Marks!E10</f>
        <v>90</v>
      </c>
      <c r="E10" t="s">
        <v>29</v>
      </c>
      <c r="F10" t="s">
        <v>10</v>
      </c>
      <c r="G10" s="3">
        <v>4.5</v>
      </c>
      <c r="H10" t="s">
        <v>24</v>
      </c>
      <c r="I10" s="16">
        <f>IF($F$3&gt;0,(COUNTIF($B$2:$B$61,"&lt;80")-COUNTIF($B$2:$B$61,"&lt;75"))/$F$3,"")</f>
        <v>0.18181818181818182</v>
      </c>
    </row>
    <row r="11" spans="1:9" x14ac:dyDescent="0.25">
      <c r="A11" s="6">
        <v>10</v>
      </c>
      <c r="B11" s="8">
        <f>Marks!E11</f>
        <v>70</v>
      </c>
      <c r="E11" t="s">
        <v>30</v>
      </c>
      <c r="F11" t="s">
        <v>8</v>
      </c>
      <c r="G11" s="3">
        <v>4</v>
      </c>
      <c r="H11" t="s">
        <v>23</v>
      </c>
      <c r="I11" s="16">
        <f>IF($F$3&gt;0,(COUNTIF($B$2:$B$61,"&lt;75")-COUNTIF($B$2:$B$61,"&lt;70"))/$F$3,"")</f>
        <v>0.27272727272727271</v>
      </c>
    </row>
    <row r="12" spans="1:9" x14ac:dyDescent="0.25">
      <c r="A12" s="6">
        <v>11</v>
      </c>
      <c r="B12" s="8">
        <f>Marks!E12</f>
        <v>76</v>
      </c>
      <c r="E12" t="s">
        <v>31</v>
      </c>
      <c r="F12" t="s">
        <v>38</v>
      </c>
      <c r="G12" s="3">
        <v>3.5</v>
      </c>
      <c r="H12" t="s">
        <v>22</v>
      </c>
      <c r="I12" s="16">
        <f>IF($F$3&gt;0,(COUNTIF($B$2:$B$61,"&lt;70")-COUNTIF($B$2:$B$61,"&lt;65"))/$F$3,"")</f>
        <v>3.0303030303030304E-2</v>
      </c>
    </row>
    <row r="13" spans="1:9" x14ac:dyDescent="0.25">
      <c r="A13" s="6">
        <v>12</v>
      </c>
      <c r="B13" s="8">
        <f>Marks!E13</f>
        <v>76</v>
      </c>
      <c r="E13" t="s">
        <v>32</v>
      </c>
      <c r="F13" t="s">
        <v>7</v>
      </c>
      <c r="G13" s="3">
        <v>3</v>
      </c>
      <c r="H13" t="s">
        <v>21</v>
      </c>
      <c r="I13" s="16">
        <f>IF($F$3&gt;0,(COUNTIF($B$2:$B$61,"&lt;65")-COUNTIF($B$2:$B$61,"&lt;60"))/$F$3,"")</f>
        <v>0</v>
      </c>
    </row>
    <row r="14" spans="1:9" x14ac:dyDescent="0.25">
      <c r="A14" s="6">
        <v>13</v>
      </c>
      <c r="B14" s="8">
        <f>Marks!E14</f>
        <v>70</v>
      </c>
      <c r="E14" t="s">
        <v>3</v>
      </c>
      <c r="F14" t="s">
        <v>6</v>
      </c>
      <c r="G14" s="3">
        <v>2.5</v>
      </c>
      <c r="H14" t="s">
        <v>20</v>
      </c>
      <c r="I14" s="16">
        <f>IF($F$3&gt;0,(COUNTIF($B$2:$B$61,"&lt;60")-COUNTIF($B$2:$B$61,"&lt;55"))/$F$3,"")</f>
        <v>0</v>
      </c>
    </row>
    <row r="15" spans="1:9" x14ac:dyDescent="0.25">
      <c r="A15" s="6">
        <v>14</v>
      </c>
      <c r="B15" s="8">
        <f>Marks!E15</f>
        <v>70</v>
      </c>
      <c r="E15" t="s">
        <v>3</v>
      </c>
      <c r="F15" t="s">
        <v>37</v>
      </c>
      <c r="G15" s="3">
        <v>2</v>
      </c>
      <c r="H15" t="s">
        <v>19</v>
      </c>
      <c r="I15" s="16">
        <f>IF($F$3&gt;0,(COUNTIF($B$2:$B$61,"&lt;55")-COUNTIF($B$2:$B$61,"&lt;50"))/$F$3,"")</f>
        <v>0.27272727272727271</v>
      </c>
    </row>
    <row r="16" spans="1:9" x14ac:dyDescent="0.25">
      <c r="A16" s="6">
        <v>15</v>
      </c>
      <c r="B16" s="8">
        <f>Marks!E16</f>
        <v>76</v>
      </c>
      <c r="E16" t="s">
        <v>15</v>
      </c>
      <c r="F16" t="s">
        <v>5</v>
      </c>
      <c r="G16" s="3">
        <v>1.5</v>
      </c>
      <c r="H16" t="s">
        <v>14</v>
      </c>
      <c r="I16" s="16">
        <f>IF($F$3&gt;0,(COUNTIF($B$2:$B$61,"&lt;50")-COUNTIF($B$2:$B$61,"&lt;45"))/$F$3,"")</f>
        <v>0</v>
      </c>
    </row>
    <row r="17" spans="1:9" x14ac:dyDescent="0.25">
      <c r="A17" s="6">
        <v>16</v>
      </c>
      <c r="B17" s="8">
        <f>Marks!E17</f>
        <v>50</v>
      </c>
      <c r="E17" t="s">
        <v>15</v>
      </c>
      <c r="F17" t="s">
        <v>4</v>
      </c>
      <c r="G17" s="3">
        <v>1</v>
      </c>
      <c r="H17" t="s">
        <v>18</v>
      </c>
      <c r="I17" s="16">
        <f>IF($F$3&gt;0,(COUNTIF($B$2:$B$61,"&lt;45")-COUNTIF($B$2:$B$61,"&lt;40"))/$F$3,"")</f>
        <v>0</v>
      </c>
    </row>
    <row r="18" spans="1:9" ht="15.75" thickBot="1" x14ac:dyDescent="0.3">
      <c r="A18" s="6">
        <v>17</v>
      </c>
      <c r="B18" s="8">
        <f>Marks!E18</f>
        <v>80</v>
      </c>
      <c r="E18" s="1" t="s">
        <v>15</v>
      </c>
      <c r="F18" s="1" t="s">
        <v>16</v>
      </c>
      <c r="G18" s="4">
        <v>0</v>
      </c>
      <c r="H18" s="1" t="s">
        <v>17</v>
      </c>
      <c r="I18" s="17">
        <f>IF($F$3&gt;0,COUNTIF($B$2:$B$61,"&lt;40")/COUNTIF($B$2:$B$61,"&gt;0"),"")</f>
        <v>0</v>
      </c>
    </row>
    <row r="19" spans="1:9" x14ac:dyDescent="0.25">
      <c r="A19" s="6">
        <v>18</v>
      </c>
      <c r="B19" s="8">
        <f>Marks!E19</f>
        <v>50</v>
      </c>
    </row>
    <row r="20" spans="1:9" x14ac:dyDescent="0.25">
      <c r="A20" s="6">
        <v>19</v>
      </c>
      <c r="B20" s="8">
        <f>Marks!E20</f>
        <v>70</v>
      </c>
    </row>
    <row r="21" spans="1:9" x14ac:dyDescent="0.25">
      <c r="A21" s="6">
        <v>20</v>
      </c>
      <c r="B21" s="8">
        <f>Marks!E21</f>
        <v>50</v>
      </c>
    </row>
    <row r="22" spans="1:9" x14ac:dyDescent="0.25">
      <c r="A22" s="6">
        <v>21</v>
      </c>
      <c r="B22" s="8">
        <f>Marks!E22</f>
        <v>70</v>
      </c>
    </row>
    <row r="23" spans="1:9" x14ac:dyDescent="0.25">
      <c r="A23" s="6">
        <v>22</v>
      </c>
      <c r="B23" s="8">
        <f>Marks!E23</f>
        <v>70</v>
      </c>
    </row>
    <row r="24" spans="1:9" x14ac:dyDescent="0.25">
      <c r="A24" s="6">
        <v>23</v>
      </c>
      <c r="B24" s="8">
        <f>Marks!E24</f>
        <v>50</v>
      </c>
    </row>
    <row r="25" spans="1:9" x14ac:dyDescent="0.25">
      <c r="A25" s="6">
        <v>24</v>
      </c>
      <c r="B25" s="8">
        <f>Marks!E25</f>
        <v>72</v>
      </c>
    </row>
    <row r="26" spans="1:9" x14ac:dyDescent="0.25">
      <c r="A26" s="6">
        <v>25</v>
      </c>
      <c r="B26" s="8">
        <f>Marks!E26</f>
        <v>80</v>
      </c>
    </row>
    <row r="27" spans="1:9" x14ac:dyDescent="0.25">
      <c r="A27" s="6">
        <v>26</v>
      </c>
      <c r="B27" s="8">
        <f>Marks!E27</f>
        <v>78</v>
      </c>
    </row>
    <row r="28" spans="1:9" x14ac:dyDescent="0.25">
      <c r="A28" s="6">
        <v>27</v>
      </c>
      <c r="B28" s="8">
        <f>Marks!E28</f>
        <v>84.000000000000014</v>
      </c>
    </row>
    <row r="29" spans="1:9" x14ac:dyDescent="0.25">
      <c r="A29" s="6">
        <v>28</v>
      </c>
      <c r="B29" s="8">
        <f>Marks!E29</f>
        <v>76</v>
      </c>
    </row>
    <row r="30" spans="1:9" x14ac:dyDescent="0.25">
      <c r="A30" s="6">
        <v>29</v>
      </c>
      <c r="B30" s="8">
        <f>Marks!E30</f>
        <v>50</v>
      </c>
    </row>
    <row r="31" spans="1:9" x14ac:dyDescent="0.25">
      <c r="A31" s="6">
        <v>30</v>
      </c>
      <c r="B31" s="8">
        <f>Marks!E31</f>
        <v>70</v>
      </c>
    </row>
    <row r="32" spans="1:9" x14ac:dyDescent="0.25">
      <c r="A32" s="6">
        <v>31</v>
      </c>
      <c r="B32" s="8">
        <f>Marks!E32</f>
        <v>84.000000000000014</v>
      </c>
    </row>
    <row r="33" spans="1:11" x14ac:dyDescent="0.25">
      <c r="A33" s="6">
        <v>32</v>
      </c>
      <c r="B33" s="8">
        <f>Marks!E33</f>
        <v>76</v>
      </c>
    </row>
    <row r="34" spans="1:11" x14ac:dyDescent="0.25">
      <c r="A34" s="6">
        <v>33</v>
      </c>
      <c r="B34" s="8">
        <f>Marks!E34</f>
        <v>80</v>
      </c>
      <c r="D34" s="42" t="s">
        <v>39</v>
      </c>
      <c r="E34" s="42"/>
      <c r="F34" s="42"/>
      <c r="G34" s="42"/>
      <c r="H34" s="42"/>
      <c r="I34" s="42"/>
      <c r="J34" s="42"/>
      <c r="K34" s="42"/>
    </row>
    <row r="35" spans="1:11" x14ac:dyDescent="0.25">
      <c r="A35" s="6">
        <v>34</v>
      </c>
      <c r="B35" s="8"/>
    </row>
    <row r="36" spans="1:11" x14ac:dyDescent="0.25">
      <c r="A36" s="6">
        <v>35</v>
      </c>
      <c r="B36" s="8"/>
    </row>
    <row r="37" spans="1:11" x14ac:dyDescent="0.25">
      <c r="A37" s="6">
        <v>36</v>
      </c>
      <c r="B37" s="8"/>
    </row>
    <row r="38" spans="1:11" x14ac:dyDescent="0.25">
      <c r="A38" s="6">
        <v>37</v>
      </c>
      <c r="B38" s="8"/>
    </row>
    <row r="39" spans="1:11" x14ac:dyDescent="0.25">
      <c r="A39" s="6">
        <v>38</v>
      </c>
      <c r="B39" s="8"/>
    </row>
    <row r="40" spans="1:11" x14ac:dyDescent="0.25">
      <c r="A40" s="6">
        <v>39</v>
      </c>
      <c r="B40" s="8"/>
    </row>
    <row r="41" spans="1:11" x14ac:dyDescent="0.25">
      <c r="A41" s="6">
        <v>40</v>
      </c>
      <c r="B41" s="8"/>
    </row>
    <row r="42" spans="1:11" x14ac:dyDescent="0.25">
      <c r="A42" s="6">
        <v>41</v>
      </c>
      <c r="B42" s="8"/>
    </row>
    <row r="43" spans="1:11" x14ac:dyDescent="0.25">
      <c r="A43" s="6">
        <v>42</v>
      </c>
      <c r="B43" s="8"/>
    </row>
    <row r="44" spans="1:11" x14ac:dyDescent="0.25">
      <c r="A44" s="6">
        <v>43</v>
      </c>
      <c r="B44" s="8"/>
    </row>
    <row r="45" spans="1:11" x14ac:dyDescent="0.25">
      <c r="A45" s="6">
        <v>44</v>
      </c>
      <c r="B45" s="8"/>
    </row>
    <row r="46" spans="1:11" x14ac:dyDescent="0.25">
      <c r="A46" s="6">
        <v>45</v>
      </c>
      <c r="B46" s="8"/>
    </row>
    <row r="47" spans="1:11" x14ac:dyDescent="0.25">
      <c r="A47" s="6">
        <v>46</v>
      </c>
      <c r="B47" s="8"/>
    </row>
    <row r="48" spans="1:11" x14ac:dyDescent="0.25">
      <c r="A48" s="6">
        <v>47</v>
      </c>
      <c r="B48" s="8"/>
    </row>
    <row r="49" spans="1:2" x14ac:dyDescent="0.25">
      <c r="A49" s="6">
        <v>48</v>
      </c>
      <c r="B49" s="8"/>
    </row>
    <row r="50" spans="1:2" x14ac:dyDescent="0.25">
      <c r="A50" s="6">
        <v>49</v>
      </c>
      <c r="B50" s="8"/>
    </row>
    <row r="51" spans="1:2" x14ac:dyDescent="0.25">
      <c r="A51" s="6">
        <v>50</v>
      </c>
      <c r="B51" s="8"/>
    </row>
    <row r="52" spans="1:2" x14ac:dyDescent="0.25">
      <c r="A52" s="6">
        <v>51</v>
      </c>
      <c r="B52" s="8"/>
    </row>
    <row r="53" spans="1:2" x14ac:dyDescent="0.25">
      <c r="A53" s="6">
        <v>52</v>
      </c>
      <c r="B53" s="8"/>
    </row>
    <row r="54" spans="1:2" x14ac:dyDescent="0.25">
      <c r="A54" s="6">
        <v>53</v>
      </c>
      <c r="B54" s="8"/>
    </row>
    <row r="55" spans="1:2" x14ac:dyDescent="0.25">
      <c r="A55" s="6">
        <v>54</v>
      </c>
      <c r="B55" s="8"/>
    </row>
    <row r="56" spans="1:2" x14ac:dyDescent="0.25">
      <c r="A56" s="6">
        <v>55</v>
      </c>
      <c r="B56" s="8"/>
    </row>
    <row r="57" spans="1:2" x14ac:dyDescent="0.25">
      <c r="A57" s="6">
        <v>56</v>
      </c>
      <c r="B57" s="8"/>
    </row>
    <row r="58" spans="1:2" x14ac:dyDescent="0.25">
      <c r="A58" s="6">
        <v>57</v>
      </c>
      <c r="B58" s="8"/>
    </row>
    <row r="59" spans="1:2" x14ac:dyDescent="0.25">
      <c r="A59" s="6">
        <v>58</v>
      </c>
      <c r="B59" s="8"/>
    </row>
    <row r="60" spans="1:2" x14ac:dyDescent="0.25">
      <c r="A60" s="6">
        <v>59</v>
      </c>
      <c r="B60" s="8"/>
    </row>
    <row r="61" spans="1:2" ht="15.75" thickBot="1" x14ac:dyDescent="0.3">
      <c r="A61" s="7">
        <v>60</v>
      </c>
      <c r="B61" s="9"/>
    </row>
  </sheetData>
  <dataConsolidate/>
  <mergeCells count="1">
    <mergeCell ref="D34:K34"/>
  </mergeCells>
  <conditionalFormatting sqref="F4">
    <cfRule type="expression" dxfId="1" priority="1">
      <formula>"or(""&lt;60"",""&gt;64"")"</formula>
    </cfRule>
  </conditionalFormatting>
  <dataValidations count="2">
    <dataValidation type="decimal" allowBlank="1" showInputMessage="1" showErrorMessage="1" errorTitle="Error!" error="Please input numerical value between 0 to 100!" sqref="B2:B61">
      <formula1>0</formula1>
      <formula2>100</formula2>
    </dataValidation>
    <dataValidation errorStyle="warning" allowBlank="1" showInputMessage="1" showErrorMessage="1" errorTitle="Mean is outside target range!!" sqref="F4"/>
  </dataValidation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H15" sqref="H15"/>
    </sheetView>
  </sheetViews>
  <sheetFormatPr defaultRowHeight="12.75" x14ac:dyDescent="0.2"/>
  <cols>
    <col min="1" max="1" width="40.7109375" style="26" bestFit="1" customWidth="1"/>
    <col min="2" max="2" width="26.140625" style="26" bestFit="1" customWidth="1"/>
    <col min="3" max="3" width="10" style="26" bestFit="1" customWidth="1"/>
    <col min="4" max="5" width="13.5703125" style="25" customWidth="1"/>
    <col min="6" max="6" width="9.140625" style="25"/>
    <col min="7" max="16384" width="9.140625" style="26"/>
  </cols>
  <sheetData>
    <row r="1" spans="1:6" ht="13.5" thickBot="1" x14ac:dyDescent="0.25">
      <c r="A1" s="20" t="s">
        <v>40</v>
      </c>
      <c r="B1" s="21" t="s">
        <v>41</v>
      </c>
      <c r="C1" s="22" t="s">
        <v>42</v>
      </c>
      <c r="D1" s="23" t="s">
        <v>43</v>
      </c>
      <c r="E1" s="24" t="s">
        <v>44</v>
      </c>
      <c r="F1" s="25" t="s">
        <v>45</v>
      </c>
    </row>
    <row r="2" spans="1:6" x14ac:dyDescent="0.2">
      <c r="A2" s="27" t="s">
        <v>46</v>
      </c>
      <c r="B2" s="28" t="s">
        <v>47</v>
      </c>
      <c r="C2" s="29" t="s">
        <v>48</v>
      </c>
      <c r="D2" s="30">
        <v>2.5</v>
      </c>
      <c r="E2" s="31">
        <f>SUM(D2:D2)/5*100</f>
        <v>50</v>
      </c>
      <c r="F2" s="25">
        <f>1+15+4+15+10+25+15+15</f>
        <v>100</v>
      </c>
    </row>
    <row r="3" spans="1:6" x14ac:dyDescent="0.2">
      <c r="A3" s="32" t="s">
        <v>49</v>
      </c>
      <c r="B3" s="33" t="s">
        <v>50</v>
      </c>
      <c r="C3" s="34" t="s">
        <v>51</v>
      </c>
      <c r="D3" s="35">
        <v>2.5</v>
      </c>
      <c r="E3" s="36">
        <f t="shared" ref="E3:E34" si="0">SUM(D3:D3)/5*100</f>
        <v>50</v>
      </c>
    </row>
    <row r="4" spans="1:6" x14ac:dyDescent="0.2">
      <c r="A4" s="32" t="s">
        <v>52</v>
      </c>
      <c r="B4" s="33" t="s">
        <v>53</v>
      </c>
      <c r="C4" s="34" t="s">
        <v>54</v>
      </c>
      <c r="D4" s="35">
        <v>4.0999999999999996</v>
      </c>
      <c r="E4" s="36">
        <f t="shared" si="0"/>
        <v>82</v>
      </c>
    </row>
    <row r="5" spans="1:6" x14ac:dyDescent="0.2">
      <c r="A5" s="32" t="s">
        <v>55</v>
      </c>
      <c r="B5" s="33" t="s">
        <v>56</v>
      </c>
      <c r="C5" s="34" t="s">
        <v>57</v>
      </c>
      <c r="D5" s="35">
        <v>2.5</v>
      </c>
      <c r="E5" s="36">
        <f t="shared" si="0"/>
        <v>50</v>
      </c>
    </row>
    <row r="6" spans="1:6" x14ac:dyDescent="0.2">
      <c r="A6" s="32" t="s">
        <v>58</v>
      </c>
      <c r="B6" s="33" t="s">
        <v>59</v>
      </c>
      <c r="C6" s="34" t="s">
        <v>60</v>
      </c>
      <c r="D6" s="35">
        <v>3.5</v>
      </c>
      <c r="E6" s="36">
        <f t="shared" si="0"/>
        <v>70</v>
      </c>
    </row>
    <row r="7" spans="1:6" x14ac:dyDescent="0.2">
      <c r="A7" s="32" t="s">
        <v>61</v>
      </c>
      <c r="B7" s="33" t="s">
        <v>62</v>
      </c>
      <c r="C7" s="34" t="s">
        <v>63</v>
      </c>
      <c r="D7" s="35">
        <v>2.5</v>
      </c>
      <c r="E7" s="36">
        <f t="shared" si="0"/>
        <v>50</v>
      </c>
    </row>
    <row r="8" spans="1:6" x14ac:dyDescent="0.2">
      <c r="A8" s="32" t="s">
        <v>64</v>
      </c>
      <c r="B8" s="33" t="s">
        <v>65</v>
      </c>
      <c r="C8" s="34" t="s">
        <v>66</v>
      </c>
      <c r="D8" s="35">
        <v>4</v>
      </c>
      <c r="E8" s="36">
        <f t="shared" si="0"/>
        <v>80</v>
      </c>
    </row>
    <row r="9" spans="1:6" x14ac:dyDescent="0.2">
      <c r="A9" s="32" t="s">
        <v>67</v>
      </c>
      <c r="B9" s="33" t="s">
        <v>68</v>
      </c>
      <c r="C9" s="34" t="s">
        <v>69</v>
      </c>
      <c r="D9" s="35">
        <v>3.3</v>
      </c>
      <c r="E9" s="36">
        <f t="shared" si="0"/>
        <v>65.999999999999986</v>
      </c>
    </row>
    <row r="10" spans="1:6" x14ac:dyDescent="0.2">
      <c r="A10" s="32" t="s">
        <v>70</v>
      </c>
      <c r="B10" s="33" t="s">
        <v>71</v>
      </c>
      <c r="C10" s="34" t="s">
        <v>72</v>
      </c>
      <c r="D10" s="35">
        <v>4.5</v>
      </c>
      <c r="E10" s="36">
        <f t="shared" si="0"/>
        <v>90</v>
      </c>
    </row>
    <row r="11" spans="1:6" x14ac:dyDescent="0.2">
      <c r="A11" s="32" t="s">
        <v>73</v>
      </c>
      <c r="B11" s="33" t="s">
        <v>74</v>
      </c>
      <c r="C11" s="34" t="s">
        <v>75</v>
      </c>
      <c r="D11" s="35">
        <v>3.5</v>
      </c>
      <c r="E11" s="36">
        <f t="shared" si="0"/>
        <v>70</v>
      </c>
    </row>
    <row r="12" spans="1:6" x14ac:dyDescent="0.2">
      <c r="A12" s="32" t="s">
        <v>76</v>
      </c>
      <c r="B12" s="33" t="s">
        <v>77</v>
      </c>
      <c r="C12" s="34" t="s">
        <v>78</v>
      </c>
      <c r="D12" s="35">
        <v>3.8</v>
      </c>
      <c r="E12" s="36">
        <f t="shared" si="0"/>
        <v>76</v>
      </c>
    </row>
    <row r="13" spans="1:6" x14ac:dyDescent="0.2">
      <c r="A13" s="32" t="s">
        <v>79</v>
      </c>
      <c r="B13" s="33" t="s">
        <v>80</v>
      </c>
      <c r="C13" s="34" t="s">
        <v>81</v>
      </c>
      <c r="D13" s="35">
        <v>3.8</v>
      </c>
      <c r="E13" s="36">
        <f t="shared" si="0"/>
        <v>76</v>
      </c>
    </row>
    <row r="14" spans="1:6" x14ac:dyDescent="0.2">
      <c r="A14" s="32" t="s">
        <v>82</v>
      </c>
      <c r="B14" s="33" t="s">
        <v>83</v>
      </c>
      <c r="C14" s="34" t="s">
        <v>84</v>
      </c>
      <c r="D14" s="35">
        <v>3.5</v>
      </c>
      <c r="E14" s="36">
        <f t="shared" si="0"/>
        <v>70</v>
      </c>
    </row>
    <row r="15" spans="1:6" x14ac:dyDescent="0.2">
      <c r="A15" s="32" t="s">
        <v>85</v>
      </c>
      <c r="B15" s="33" t="s">
        <v>86</v>
      </c>
      <c r="C15" s="34" t="s">
        <v>87</v>
      </c>
      <c r="D15" s="35">
        <v>3.5</v>
      </c>
      <c r="E15" s="36">
        <f t="shared" si="0"/>
        <v>70</v>
      </c>
    </row>
    <row r="16" spans="1:6" x14ac:dyDescent="0.2">
      <c r="A16" s="32" t="s">
        <v>88</v>
      </c>
      <c r="B16" s="33" t="s">
        <v>89</v>
      </c>
      <c r="C16" s="34" t="s">
        <v>90</v>
      </c>
      <c r="D16" s="35">
        <v>3.8</v>
      </c>
      <c r="E16" s="36">
        <f t="shared" si="0"/>
        <v>76</v>
      </c>
    </row>
    <row r="17" spans="1:5" x14ac:dyDescent="0.2">
      <c r="A17" s="32" t="s">
        <v>91</v>
      </c>
      <c r="B17" s="33" t="s">
        <v>92</v>
      </c>
      <c r="C17" s="34" t="s">
        <v>93</v>
      </c>
      <c r="D17" s="35">
        <v>2.5</v>
      </c>
      <c r="E17" s="36">
        <f t="shared" si="0"/>
        <v>50</v>
      </c>
    </row>
    <row r="18" spans="1:5" x14ac:dyDescent="0.2">
      <c r="A18" s="32" t="s">
        <v>94</v>
      </c>
      <c r="B18" s="33" t="s">
        <v>95</v>
      </c>
      <c r="C18" s="34" t="s">
        <v>96</v>
      </c>
      <c r="D18" s="35">
        <v>4</v>
      </c>
      <c r="E18" s="36">
        <f t="shared" si="0"/>
        <v>80</v>
      </c>
    </row>
    <row r="19" spans="1:5" x14ac:dyDescent="0.2">
      <c r="A19" s="32" t="s">
        <v>97</v>
      </c>
      <c r="B19" s="33" t="s">
        <v>98</v>
      </c>
      <c r="C19" s="34" t="s">
        <v>99</v>
      </c>
      <c r="D19" s="35">
        <v>2.5</v>
      </c>
      <c r="E19" s="36">
        <f t="shared" si="0"/>
        <v>50</v>
      </c>
    </row>
    <row r="20" spans="1:5" x14ac:dyDescent="0.2">
      <c r="A20" s="32" t="s">
        <v>100</v>
      </c>
      <c r="B20" s="33" t="s">
        <v>101</v>
      </c>
      <c r="C20" s="34" t="s">
        <v>102</v>
      </c>
      <c r="D20" s="35">
        <v>3.5</v>
      </c>
      <c r="E20" s="36">
        <f t="shared" si="0"/>
        <v>70</v>
      </c>
    </row>
    <row r="21" spans="1:5" x14ac:dyDescent="0.2">
      <c r="A21" s="32" t="s">
        <v>103</v>
      </c>
      <c r="B21" s="33" t="s">
        <v>104</v>
      </c>
      <c r="C21" s="34" t="s">
        <v>105</v>
      </c>
      <c r="D21" s="35">
        <v>2.5</v>
      </c>
      <c r="E21" s="36">
        <f t="shared" si="0"/>
        <v>50</v>
      </c>
    </row>
    <row r="22" spans="1:5" x14ac:dyDescent="0.2">
      <c r="A22" s="32" t="s">
        <v>106</v>
      </c>
      <c r="B22" s="33" t="s">
        <v>107</v>
      </c>
      <c r="C22" s="34" t="s">
        <v>108</v>
      </c>
      <c r="D22" s="35">
        <v>3.5</v>
      </c>
      <c r="E22" s="36">
        <f t="shared" si="0"/>
        <v>70</v>
      </c>
    </row>
    <row r="23" spans="1:5" x14ac:dyDescent="0.2">
      <c r="A23" s="32" t="s">
        <v>109</v>
      </c>
      <c r="B23" s="33" t="s">
        <v>110</v>
      </c>
      <c r="C23" s="34" t="s">
        <v>111</v>
      </c>
      <c r="D23" s="35">
        <v>3.5</v>
      </c>
      <c r="E23" s="36">
        <f t="shared" si="0"/>
        <v>70</v>
      </c>
    </row>
    <row r="24" spans="1:5" x14ac:dyDescent="0.2">
      <c r="A24" s="32" t="s">
        <v>112</v>
      </c>
      <c r="B24" s="33" t="s">
        <v>113</v>
      </c>
      <c r="C24" s="34" t="s">
        <v>114</v>
      </c>
      <c r="D24" s="35">
        <v>2.5</v>
      </c>
      <c r="E24" s="36">
        <f t="shared" si="0"/>
        <v>50</v>
      </c>
    </row>
    <row r="25" spans="1:5" x14ac:dyDescent="0.2">
      <c r="A25" s="32" t="s">
        <v>115</v>
      </c>
      <c r="B25" s="33" t="s">
        <v>116</v>
      </c>
      <c r="C25" s="34" t="s">
        <v>117</v>
      </c>
      <c r="D25" s="35">
        <v>3.6</v>
      </c>
      <c r="E25" s="36">
        <f t="shared" si="0"/>
        <v>72</v>
      </c>
    </row>
    <row r="26" spans="1:5" x14ac:dyDescent="0.2">
      <c r="A26" s="32" t="s">
        <v>118</v>
      </c>
      <c r="B26" s="33" t="s">
        <v>119</v>
      </c>
      <c r="C26" s="34" t="s">
        <v>120</v>
      </c>
      <c r="D26" s="35">
        <v>4</v>
      </c>
      <c r="E26" s="36">
        <f t="shared" si="0"/>
        <v>80</v>
      </c>
    </row>
    <row r="27" spans="1:5" x14ac:dyDescent="0.2">
      <c r="A27" s="32" t="s">
        <v>121</v>
      </c>
      <c r="B27" s="33" t="s">
        <v>122</v>
      </c>
      <c r="C27" s="34" t="s">
        <v>123</v>
      </c>
      <c r="D27" s="35">
        <v>3.9</v>
      </c>
      <c r="E27" s="36">
        <f t="shared" si="0"/>
        <v>78</v>
      </c>
    </row>
    <row r="28" spans="1:5" x14ac:dyDescent="0.2">
      <c r="A28" s="32" t="s">
        <v>124</v>
      </c>
      <c r="B28" s="33" t="s">
        <v>125</v>
      </c>
      <c r="C28" s="34" t="s">
        <v>126</v>
      </c>
      <c r="D28" s="35">
        <v>4.2</v>
      </c>
      <c r="E28" s="36">
        <f t="shared" si="0"/>
        <v>84.000000000000014</v>
      </c>
    </row>
    <row r="29" spans="1:5" x14ac:dyDescent="0.2">
      <c r="A29" s="32" t="s">
        <v>127</v>
      </c>
      <c r="B29" s="33" t="s">
        <v>128</v>
      </c>
      <c r="C29" s="34" t="s">
        <v>129</v>
      </c>
      <c r="D29" s="35">
        <v>3.8</v>
      </c>
      <c r="E29" s="36">
        <f t="shared" si="0"/>
        <v>76</v>
      </c>
    </row>
    <row r="30" spans="1:5" x14ac:dyDescent="0.2">
      <c r="A30" s="32" t="s">
        <v>130</v>
      </c>
      <c r="B30" s="33" t="s">
        <v>131</v>
      </c>
      <c r="C30" s="34" t="s">
        <v>132</v>
      </c>
      <c r="D30" s="35">
        <v>2.5</v>
      </c>
      <c r="E30" s="36">
        <f t="shared" si="0"/>
        <v>50</v>
      </c>
    </row>
    <row r="31" spans="1:5" x14ac:dyDescent="0.2">
      <c r="A31" s="32" t="s">
        <v>133</v>
      </c>
      <c r="B31" s="33" t="s">
        <v>134</v>
      </c>
      <c r="C31" s="34" t="s">
        <v>135</v>
      </c>
      <c r="D31" s="35">
        <v>3.5</v>
      </c>
      <c r="E31" s="36">
        <f t="shared" si="0"/>
        <v>70</v>
      </c>
    </row>
    <row r="32" spans="1:5" x14ac:dyDescent="0.2">
      <c r="A32" s="32" t="s">
        <v>136</v>
      </c>
      <c r="B32" s="33" t="s">
        <v>137</v>
      </c>
      <c r="C32" s="34" t="s">
        <v>138</v>
      </c>
      <c r="D32" s="35">
        <v>4.2</v>
      </c>
      <c r="E32" s="36">
        <f t="shared" si="0"/>
        <v>84.000000000000014</v>
      </c>
    </row>
    <row r="33" spans="1:5" x14ac:dyDescent="0.2">
      <c r="A33" s="32" t="s">
        <v>139</v>
      </c>
      <c r="B33" s="33" t="s">
        <v>140</v>
      </c>
      <c r="C33" s="34" t="s">
        <v>141</v>
      </c>
      <c r="D33" s="35">
        <v>3.8</v>
      </c>
      <c r="E33" s="36">
        <f t="shared" si="0"/>
        <v>76</v>
      </c>
    </row>
    <row r="34" spans="1:5" s="41" customFormat="1" ht="13.5" thickBot="1" x14ac:dyDescent="0.3">
      <c r="A34" s="37" t="s">
        <v>142</v>
      </c>
      <c r="B34" s="38"/>
      <c r="C34" s="39" t="s">
        <v>143</v>
      </c>
      <c r="D34" s="37">
        <v>4</v>
      </c>
      <c r="E34" s="40">
        <f t="shared" si="0"/>
        <v>80</v>
      </c>
    </row>
  </sheetData>
  <autoFilter ref="A1:F3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A31" sqref="A31:E32"/>
    </sheetView>
  </sheetViews>
  <sheetFormatPr defaultRowHeight="12.75" x14ac:dyDescent="0.2"/>
  <cols>
    <col min="1" max="1" width="40.7109375" style="26" bestFit="1" customWidth="1"/>
    <col min="2" max="2" width="26.140625" style="26" bestFit="1" customWidth="1"/>
    <col min="3" max="3" width="10" style="26" bestFit="1" customWidth="1"/>
    <col min="4" max="5" width="13.5703125" style="25" customWidth="1"/>
    <col min="6" max="6" width="9.140625" style="25"/>
    <col min="7" max="16384" width="9.140625" style="26"/>
  </cols>
  <sheetData>
    <row r="1" spans="1:6" ht="13.5" thickBot="1" x14ac:dyDescent="0.25">
      <c r="A1" s="20" t="s">
        <v>40</v>
      </c>
      <c r="B1" s="21" t="s">
        <v>41</v>
      </c>
      <c r="C1" s="22" t="s">
        <v>42</v>
      </c>
      <c r="D1" s="23" t="s">
        <v>43</v>
      </c>
      <c r="E1" s="24" t="s">
        <v>44</v>
      </c>
      <c r="F1" s="25" t="s">
        <v>45</v>
      </c>
    </row>
    <row r="2" spans="1:6" x14ac:dyDescent="0.2">
      <c r="A2" s="27" t="s">
        <v>115</v>
      </c>
      <c r="B2" s="28" t="s">
        <v>116</v>
      </c>
      <c r="C2" s="29" t="s">
        <v>117</v>
      </c>
      <c r="D2" s="30">
        <v>3.6</v>
      </c>
      <c r="E2" s="31">
        <f>SUM(D2:D2)/5*100</f>
        <v>72</v>
      </c>
    </row>
    <row r="3" spans="1:6" x14ac:dyDescent="0.2">
      <c r="A3" s="32" t="s">
        <v>100</v>
      </c>
      <c r="B3" s="33" t="s">
        <v>101</v>
      </c>
      <c r="C3" s="34" t="s">
        <v>102</v>
      </c>
      <c r="D3" s="35">
        <v>3.5</v>
      </c>
      <c r="E3" s="36">
        <f>SUM(D3:D3)/5*100</f>
        <v>70</v>
      </c>
    </row>
    <row r="4" spans="1:6" x14ac:dyDescent="0.2">
      <c r="A4" s="32" t="s">
        <v>55</v>
      </c>
      <c r="B4" s="33" t="s">
        <v>56</v>
      </c>
      <c r="C4" s="34" t="s">
        <v>57</v>
      </c>
      <c r="D4" s="35">
        <v>2.5</v>
      </c>
      <c r="E4" s="36">
        <f>SUM(D4:D4)/5*100</f>
        <v>50</v>
      </c>
    </row>
    <row r="5" spans="1:6" x14ac:dyDescent="0.2">
      <c r="A5" s="43" t="s">
        <v>142</v>
      </c>
      <c r="B5" s="45"/>
      <c r="C5" s="47" t="s">
        <v>143</v>
      </c>
      <c r="D5" s="43">
        <v>4</v>
      </c>
      <c r="E5" s="50">
        <f>SUM(D5:D5)/5*100</f>
        <v>80</v>
      </c>
      <c r="F5" s="41"/>
    </row>
    <row r="6" spans="1:6" x14ac:dyDescent="0.2">
      <c r="A6" s="32" t="s">
        <v>133</v>
      </c>
      <c r="B6" s="33" t="s">
        <v>134</v>
      </c>
      <c r="C6" s="34" t="s">
        <v>135</v>
      </c>
      <c r="D6" s="35">
        <v>3.5</v>
      </c>
      <c r="E6" s="36">
        <f>SUM(D6:D6)/5*100</f>
        <v>70</v>
      </c>
    </row>
    <row r="7" spans="1:6" x14ac:dyDescent="0.2">
      <c r="A7" s="32" t="s">
        <v>94</v>
      </c>
      <c r="B7" s="33" t="s">
        <v>95</v>
      </c>
      <c r="C7" s="34" t="s">
        <v>96</v>
      </c>
      <c r="D7" s="35">
        <v>4</v>
      </c>
      <c r="E7" s="36">
        <f>SUM(D7:D7)/5*100</f>
        <v>80</v>
      </c>
    </row>
    <row r="8" spans="1:6" x14ac:dyDescent="0.2">
      <c r="A8" s="32" t="s">
        <v>106</v>
      </c>
      <c r="B8" s="33" t="s">
        <v>107</v>
      </c>
      <c r="C8" s="34" t="s">
        <v>108</v>
      </c>
      <c r="D8" s="35">
        <v>3.5</v>
      </c>
      <c r="E8" s="36">
        <f>SUM(D8:D8)/5*100</f>
        <v>70</v>
      </c>
    </row>
    <row r="9" spans="1:6" x14ac:dyDescent="0.2">
      <c r="A9" s="32" t="s">
        <v>124</v>
      </c>
      <c r="B9" s="33" t="s">
        <v>125</v>
      </c>
      <c r="C9" s="34" t="s">
        <v>126</v>
      </c>
      <c r="D9" s="35">
        <v>4.2</v>
      </c>
      <c r="E9" s="36">
        <f>SUM(D9:D9)/5*100</f>
        <v>84.000000000000014</v>
      </c>
    </row>
    <row r="10" spans="1:6" x14ac:dyDescent="0.2">
      <c r="A10" s="32" t="s">
        <v>103</v>
      </c>
      <c r="B10" s="33" t="s">
        <v>104</v>
      </c>
      <c r="C10" s="34" t="s">
        <v>105</v>
      </c>
      <c r="D10" s="35">
        <v>2.5</v>
      </c>
      <c r="E10" s="36">
        <f>SUM(D10:D10)/5*100</f>
        <v>50</v>
      </c>
    </row>
    <row r="11" spans="1:6" x14ac:dyDescent="0.2">
      <c r="A11" s="32" t="s">
        <v>139</v>
      </c>
      <c r="B11" s="33" t="s">
        <v>140</v>
      </c>
      <c r="C11" s="34" t="s">
        <v>141</v>
      </c>
      <c r="D11" s="35">
        <v>3.8</v>
      </c>
      <c r="E11" s="36">
        <f>SUM(D11:D11)/5*100</f>
        <v>76</v>
      </c>
    </row>
    <row r="12" spans="1:6" x14ac:dyDescent="0.2">
      <c r="A12" s="32" t="s">
        <v>70</v>
      </c>
      <c r="B12" s="33" t="s">
        <v>71</v>
      </c>
      <c r="C12" s="34" t="s">
        <v>72</v>
      </c>
      <c r="D12" s="35">
        <v>4.5</v>
      </c>
      <c r="E12" s="36">
        <f>SUM(D12:D12)/5*100</f>
        <v>90</v>
      </c>
    </row>
    <row r="13" spans="1:6" x14ac:dyDescent="0.2">
      <c r="A13" s="32" t="s">
        <v>112</v>
      </c>
      <c r="B13" s="33" t="s">
        <v>113</v>
      </c>
      <c r="C13" s="34" t="s">
        <v>114</v>
      </c>
      <c r="D13" s="35">
        <v>2.5</v>
      </c>
      <c r="E13" s="36">
        <f>SUM(D13:D13)/5*100</f>
        <v>50</v>
      </c>
    </row>
    <row r="14" spans="1:6" x14ac:dyDescent="0.2">
      <c r="A14" s="32" t="s">
        <v>82</v>
      </c>
      <c r="B14" s="33" t="s">
        <v>83</v>
      </c>
      <c r="C14" s="34" t="s">
        <v>84</v>
      </c>
      <c r="D14" s="35">
        <v>3.5</v>
      </c>
      <c r="E14" s="36">
        <f>SUM(D14:D14)/5*100</f>
        <v>70</v>
      </c>
    </row>
    <row r="15" spans="1:6" x14ac:dyDescent="0.2">
      <c r="A15" s="32" t="s">
        <v>61</v>
      </c>
      <c r="B15" s="33" t="s">
        <v>62</v>
      </c>
      <c r="C15" s="34" t="s">
        <v>63</v>
      </c>
      <c r="D15" s="35">
        <v>2.5</v>
      </c>
      <c r="E15" s="36">
        <f>SUM(D15:D15)/5*100</f>
        <v>50</v>
      </c>
    </row>
    <row r="16" spans="1:6" x14ac:dyDescent="0.2">
      <c r="A16" s="32" t="s">
        <v>52</v>
      </c>
      <c r="B16" s="33" t="s">
        <v>53</v>
      </c>
      <c r="C16" s="34" t="s">
        <v>54</v>
      </c>
      <c r="D16" s="35">
        <v>4.0999999999999996</v>
      </c>
      <c r="E16" s="36">
        <f>SUM(D16:D16)/5*100</f>
        <v>82</v>
      </c>
    </row>
    <row r="17" spans="1:6" x14ac:dyDescent="0.2">
      <c r="A17" s="32" t="s">
        <v>121</v>
      </c>
      <c r="B17" s="33" t="s">
        <v>122</v>
      </c>
      <c r="C17" s="34" t="s">
        <v>123</v>
      </c>
      <c r="D17" s="35">
        <v>3.9</v>
      </c>
      <c r="E17" s="36">
        <f>SUM(D17:D17)/5*100</f>
        <v>78</v>
      </c>
    </row>
    <row r="18" spans="1:6" x14ac:dyDescent="0.2">
      <c r="A18" s="32" t="s">
        <v>79</v>
      </c>
      <c r="B18" s="33" t="s">
        <v>80</v>
      </c>
      <c r="C18" s="34" t="s">
        <v>81</v>
      </c>
      <c r="D18" s="35">
        <v>3.8</v>
      </c>
      <c r="E18" s="36">
        <f>SUM(D18:D18)/5*100</f>
        <v>76</v>
      </c>
    </row>
    <row r="19" spans="1:6" x14ac:dyDescent="0.2">
      <c r="A19" s="32" t="s">
        <v>118</v>
      </c>
      <c r="B19" s="33" t="s">
        <v>119</v>
      </c>
      <c r="C19" s="34" t="s">
        <v>120</v>
      </c>
      <c r="D19" s="35">
        <v>4</v>
      </c>
      <c r="E19" s="36">
        <f>SUM(D19:D19)/5*100</f>
        <v>80</v>
      </c>
    </row>
    <row r="20" spans="1:6" x14ac:dyDescent="0.2">
      <c r="A20" s="32" t="s">
        <v>130</v>
      </c>
      <c r="B20" s="33" t="s">
        <v>131</v>
      </c>
      <c r="C20" s="34" t="s">
        <v>132</v>
      </c>
      <c r="D20" s="35">
        <v>2.5</v>
      </c>
      <c r="E20" s="36">
        <f>SUM(D20:D20)/5*100</f>
        <v>50</v>
      </c>
    </row>
    <row r="21" spans="1:6" x14ac:dyDescent="0.2">
      <c r="A21" s="32" t="s">
        <v>97</v>
      </c>
      <c r="B21" s="33" t="s">
        <v>98</v>
      </c>
      <c r="C21" s="34" t="s">
        <v>99</v>
      </c>
      <c r="D21" s="35">
        <v>2.5</v>
      </c>
      <c r="E21" s="36">
        <f>SUM(D21:D21)/5*100</f>
        <v>50</v>
      </c>
    </row>
    <row r="22" spans="1:6" x14ac:dyDescent="0.2">
      <c r="A22" s="32" t="s">
        <v>127</v>
      </c>
      <c r="B22" s="33" t="s">
        <v>128</v>
      </c>
      <c r="C22" s="34" t="s">
        <v>129</v>
      </c>
      <c r="D22" s="35">
        <v>3.8</v>
      </c>
      <c r="E22" s="36">
        <f>SUM(D22:D22)/5*100</f>
        <v>76</v>
      </c>
    </row>
    <row r="23" spans="1:6" x14ac:dyDescent="0.2">
      <c r="A23" s="32" t="s">
        <v>91</v>
      </c>
      <c r="B23" s="33" t="s">
        <v>92</v>
      </c>
      <c r="C23" s="34" t="s">
        <v>93</v>
      </c>
      <c r="D23" s="35">
        <v>2.5</v>
      </c>
      <c r="E23" s="36">
        <f>SUM(D23:D23)/5*100</f>
        <v>50</v>
      </c>
    </row>
    <row r="24" spans="1:6" x14ac:dyDescent="0.2">
      <c r="A24" s="32" t="s">
        <v>136</v>
      </c>
      <c r="B24" s="33" t="s">
        <v>137</v>
      </c>
      <c r="C24" s="34" t="s">
        <v>138</v>
      </c>
      <c r="D24" s="35">
        <v>4.2</v>
      </c>
      <c r="E24" s="36">
        <f>SUM(D24:D24)/5*100</f>
        <v>84.000000000000014</v>
      </c>
    </row>
    <row r="25" spans="1:6" x14ac:dyDescent="0.2">
      <c r="A25" s="32" t="s">
        <v>49</v>
      </c>
      <c r="B25" s="33" t="s">
        <v>50</v>
      </c>
      <c r="C25" s="34" t="s">
        <v>51</v>
      </c>
      <c r="D25" s="35">
        <v>2.5</v>
      </c>
      <c r="E25" s="36">
        <f>SUM(D25:D25)/5*100</f>
        <v>50</v>
      </c>
    </row>
    <row r="26" spans="1:6" x14ac:dyDescent="0.2">
      <c r="A26" s="32" t="s">
        <v>76</v>
      </c>
      <c r="B26" s="33" t="s">
        <v>77</v>
      </c>
      <c r="C26" s="34" t="s">
        <v>78</v>
      </c>
      <c r="D26" s="35">
        <v>3.8</v>
      </c>
      <c r="E26" s="36">
        <f>SUM(D26:D26)/5*100</f>
        <v>76</v>
      </c>
    </row>
    <row r="27" spans="1:6" x14ac:dyDescent="0.2">
      <c r="A27" s="32" t="s">
        <v>67</v>
      </c>
      <c r="B27" s="33" t="s">
        <v>68</v>
      </c>
      <c r="C27" s="34" t="s">
        <v>69</v>
      </c>
      <c r="D27" s="35">
        <v>3.3</v>
      </c>
      <c r="E27" s="36">
        <f>SUM(D27:D27)/5*100</f>
        <v>65.999999999999986</v>
      </c>
    </row>
    <row r="28" spans="1:6" x14ac:dyDescent="0.2">
      <c r="A28" s="32" t="s">
        <v>109</v>
      </c>
      <c r="B28" s="33" t="s">
        <v>110</v>
      </c>
      <c r="C28" s="34" t="s">
        <v>111</v>
      </c>
      <c r="D28" s="35">
        <v>3.5</v>
      </c>
      <c r="E28" s="36">
        <f>SUM(D28:D28)/5*100</f>
        <v>70</v>
      </c>
    </row>
    <row r="29" spans="1:6" x14ac:dyDescent="0.2">
      <c r="A29" s="32" t="s">
        <v>46</v>
      </c>
      <c r="B29" s="33" t="s">
        <v>47</v>
      </c>
      <c r="C29" s="34" t="s">
        <v>48</v>
      </c>
      <c r="D29" s="35">
        <v>2.5</v>
      </c>
      <c r="E29" s="36">
        <f>SUM(D29:D29)/5*100</f>
        <v>50</v>
      </c>
      <c r="F29" s="25">
        <f>1+15+4+15+10+25+15+15</f>
        <v>100</v>
      </c>
    </row>
    <row r="30" spans="1:6" x14ac:dyDescent="0.2">
      <c r="A30" s="32" t="s">
        <v>58</v>
      </c>
      <c r="B30" s="33" t="s">
        <v>59</v>
      </c>
      <c r="C30" s="34" t="s">
        <v>60</v>
      </c>
      <c r="D30" s="35">
        <v>3.5</v>
      </c>
      <c r="E30" s="36">
        <f>SUM(D30:D30)/5*100</f>
        <v>70</v>
      </c>
    </row>
    <row r="31" spans="1:6" x14ac:dyDescent="0.2">
      <c r="A31" s="32" t="s">
        <v>88</v>
      </c>
      <c r="B31" s="33" t="s">
        <v>89</v>
      </c>
      <c r="C31" s="34" t="s">
        <v>90</v>
      </c>
      <c r="D31" s="35">
        <v>3.8</v>
      </c>
      <c r="E31" s="36">
        <f>SUM(D31:D31)/5*100</f>
        <v>76</v>
      </c>
    </row>
    <row r="32" spans="1:6" x14ac:dyDescent="0.2">
      <c r="A32" s="32" t="s">
        <v>85</v>
      </c>
      <c r="B32" s="33" t="s">
        <v>86</v>
      </c>
      <c r="C32" s="34" t="s">
        <v>87</v>
      </c>
      <c r="D32" s="35">
        <v>3.5</v>
      </c>
      <c r="E32" s="36">
        <f>SUM(D32:D32)/5*100</f>
        <v>70</v>
      </c>
    </row>
    <row r="33" spans="1:6" x14ac:dyDescent="0.2">
      <c r="A33" s="32" t="s">
        <v>73</v>
      </c>
      <c r="B33" s="33" t="s">
        <v>74</v>
      </c>
      <c r="C33" s="34" t="s">
        <v>75</v>
      </c>
      <c r="D33" s="35">
        <v>3.5</v>
      </c>
      <c r="E33" s="36">
        <f>SUM(D33:D33)/5*100</f>
        <v>70</v>
      </c>
    </row>
    <row r="34" spans="1:6" s="41" customFormat="1" ht="13.5" thickBot="1" x14ac:dyDescent="0.25">
      <c r="A34" s="44" t="s">
        <v>64</v>
      </c>
      <c r="B34" s="46" t="s">
        <v>65</v>
      </c>
      <c r="C34" s="48" t="s">
        <v>66</v>
      </c>
      <c r="D34" s="49">
        <v>4</v>
      </c>
      <c r="E34" s="51">
        <f>SUM(D34:D34)/5*100</f>
        <v>80</v>
      </c>
      <c r="F34" s="25"/>
    </row>
  </sheetData>
  <autoFilter ref="A1:F34">
    <sortState ref="A2:F34">
      <sortCondition ref="A2:A34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showGridLines="0" workbookViewId="0">
      <selection activeCell="F8" sqref="F8"/>
    </sheetView>
  </sheetViews>
  <sheetFormatPr defaultRowHeight="15" x14ac:dyDescent="0.25"/>
  <cols>
    <col min="1" max="1" width="25.140625" bestFit="1" customWidth="1"/>
    <col min="2" max="2" width="5.5703125" bestFit="1" customWidth="1"/>
    <col min="5" max="5" width="16.5703125" customWidth="1"/>
    <col min="6" max="6" width="13.28515625" customWidth="1"/>
    <col min="7" max="7" width="12.5703125" customWidth="1"/>
    <col min="8" max="8" width="15.140625" customWidth="1"/>
    <col min="9" max="9" width="6.140625" bestFit="1" customWidth="1"/>
    <col min="10" max="10" width="13.7109375" bestFit="1" customWidth="1"/>
    <col min="11" max="12" width="15.140625" bestFit="1" customWidth="1"/>
    <col min="13" max="16" width="13.42578125" bestFit="1" customWidth="1"/>
  </cols>
  <sheetData>
    <row r="1" spans="1:9" ht="21.75" thickBot="1" x14ac:dyDescent="0.4">
      <c r="A1" s="2" t="s">
        <v>35</v>
      </c>
      <c r="B1" s="5" t="s">
        <v>0</v>
      </c>
      <c r="E1" s="10" t="s">
        <v>33</v>
      </c>
    </row>
    <row r="2" spans="1:9" ht="21.75" thickBot="1" x14ac:dyDescent="0.4">
      <c r="A2" s="6">
        <v>1</v>
      </c>
      <c r="B2" s="8">
        <v>41</v>
      </c>
      <c r="E2" s="18"/>
      <c r="F2" s="1"/>
    </row>
    <row r="3" spans="1:9" x14ac:dyDescent="0.25">
      <c r="A3" s="6">
        <v>2</v>
      </c>
      <c r="B3" s="8">
        <v>50</v>
      </c>
      <c r="E3" s="11" t="s">
        <v>28</v>
      </c>
      <c r="F3" s="12">
        <f>COUNTIF($B$2:$B$61,"&gt;=0")</f>
        <v>26</v>
      </c>
    </row>
    <row r="4" spans="1:9" x14ac:dyDescent="0.25">
      <c r="A4" s="6">
        <v>3</v>
      </c>
      <c r="B4" s="8">
        <v>74</v>
      </c>
      <c r="E4" s="11" t="s">
        <v>1</v>
      </c>
      <c r="F4" s="13">
        <f>AVERAGE($B$2:$B$61)</f>
        <v>60.307692307692307</v>
      </c>
    </row>
    <row r="5" spans="1:9" ht="15.75" thickBot="1" x14ac:dyDescent="0.3">
      <c r="A5" s="6">
        <v>4</v>
      </c>
      <c r="B5" s="8">
        <v>74</v>
      </c>
      <c r="E5" s="2" t="s">
        <v>2</v>
      </c>
      <c r="F5" s="14">
        <f>STDEV($B$2:$B$61)</f>
        <v>19.542301258079579</v>
      </c>
    </row>
    <row r="6" spans="1:9" ht="15.75" thickBot="1" x14ac:dyDescent="0.3">
      <c r="A6" s="6">
        <v>5</v>
      </c>
      <c r="B6" s="8">
        <v>54</v>
      </c>
      <c r="E6" s="1"/>
      <c r="F6" s="1"/>
      <c r="G6" s="1"/>
      <c r="H6" s="1"/>
      <c r="I6" s="1"/>
    </row>
    <row r="7" spans="1:9" ht="15.75" thickBot="1" x14ac:dyDescent="0.3">
      <c r="A7" s="6">
        <v>6</v>
      </c>
      <c r="B7" s="8">
        <v>65</v>
      </c>
      <c r="E7" s="2" t="s">
        <v>36</v>
      </c>
      <c r="F7" s="2" t="s">
        <v>12</v>
      </c>
      <c r="G7" s="2" t="s">
        <v>13</v>
      </c>
      <c r="H7" s="2" t="s">
        <v>34</v>
      </c>
      <c r="I7" s="15" t="s">
        <v>27</v>
      </c>
    </row>
    <row r="8" spans="1:9" x14ac:dyDescent="0.25">
      <c r="A8" s="6">
        <v>7</v>
      </c>
      <c r="B8" s="8">
        <v>55</v>
      </c>
      <c r="E8" t="s">
        <v>29</v>
      </c>
      <c r="F8" t="s">
        <v>11</v>
      </c>
      <c r="G8" s="3">
        <v>5</v>
      </c>
      <c r="H8" t="s">
        <v>26</v>
      </c>
      <c r="I8" s="16">
        <f>(COUNTIF($B$2:$B$61,"&lt;101")-COUNTIF($B$2:$B$61,"&lt;85"))/$F$3</f>
        <v>0.11538461538461539</v>
      </c>
    </row>
    <row r="9" spans="1:9" x14ac:dyDescent="0.25">
      <c r="A9" s="6">
        <v>8</v>
      </c>
      <c r="B9" s="8">
        <v>56</v>
      </c>
      <c r="E9" t="s">
        <v>29</v>
      </c>
      <c r="F9" t="s">
        <v>9</v>
      </c>
      <c r="G9" s="3">
        <v>5</v>
      </c>
      <c r="H9" t="s">
        <v>25</v>
      </c>
      <c r="I9" s="16">
        <f>(COUNTIF($B$2:$B$61,"&lt;85")-COUNTIF($B$2:$B$61,"&lt;80"))/$F$3</f>
        <v>3.8461538461538464E-2</v>
      </c>
    </row>
    <row r="10" spans="1:9" x14ac:dyDescent="0.25">
      <c r="A10" s="6">
        <v>9</v>
      </c>
      <c r="B10" s="8">
        <v>80</v>
      </c>
      <c r="E10" t="s">
        <v>29</v>
      </c>
      <c r="F10" t="s">
        <v>10</v>
      </c>
      <c r="G10" s="3">
        <v>4.5</v>
      </c>
      <c r="H10" t="s">
        <v>24</v>
      </c>
      <c r="I10" s="16">
        <f>(COUNTIF($B$2:$B$61,"&lt;80")-COUNTIF($B$2:$B$61,"&lt;75"))/$F$3</f>
        <v>3.8461538461538464E-2</v>
      </c>
    </row>
    <row r="11" spans="1:9" x14ac:dyDescent="0.25">
      <c r="A11" s="6">
        <v>10</v>
      </c>
      <c r="B11" s="8">
        <v>90</v>
      </c>
      <c r="E11" t="s">
        <v>30</v>
      </c>
      <c r="F11" t="s">
        <v>8</v>
      </c>
      <c r="G11" s="3">
        <v>4</v>
      </c>
      <c r="H11" t="s">
        <v>23</v>
      </c>
      <c r="I11" s="16">
        <f>(COUNTIF($B$2:$B$61,"&lt;75")-COUNTIF($B$2:$B$61,"&lt;70"))/$F$3</f>
        <v>0.15384615384615385</v>
      </c>
    </row>
    <row r="12" spans="1:9" x14ac:dyDescent="0.25">
      <c r="A12" s="6">
        <v>11</v>
      </c>
      <c r="B12" s="8">
        <v>78</v>
      </c>
      <c r="E12" t="s">
        <v>31</v>
      </c>
      <c r="F12" t="s">
        <v>38</v>
      </c>
      <c r="G12" s="3">
        <v>3.5</v>
      </c>
      <c r="H12" t="s">
        <v>22</v>
      </c>
      <c r="I12" s="16">
        <f>(COUNTIF($B$2:$B$61,"&lt;70")-COUNTIF($B$2:$B$61,"&lt;65"))/$F$3</f>
        <v>0.15384615384615385</v>
      </c>
    </row>
    <row r="13" spans="1:9" x14ac:dyDescent="0.25">
      <c r="A13" s="6">
        <v>12</v>
      </c>
      <c r="B13" s="8">
        <v>86</v>
      </c>
      <c r="E13" t="s">
        <v>32</v>
      </c>
      <c r="F13" t="s">
        <v>7</v>
      </c>
      <c r="G13" s="3">
        <v>3</v>
      </c>
      <c r="H13" t="s">
        <v>21</v>
      </c>
      <c r="I13" s="16">
        <f>(COUNTIF($B$2:$B$61,"&lt;65")-COUNTIF($B$2:$B$61,"&lt;60"))/$F$3</f>
        <v>0.11538461538461539</v>
      </c>
    </row>
    <row r="14" spans="1:9" x14ac:dyDescent="0.25">
      <c r="A14" s="6">
        <v>13</v>
      </c>
      <c r="B14" s="8">
        <v>20</v>
      </c>
      <c r="E14" t="s">
        <v>3</v>
      </c>
      <c r="F14" t="s">
        <v>6</v>
      </c>
      <c r="G14" s="3">
        <v>2.5</v>
      </c>
      <c r="H14" t="s">
        <v>20</v>
      </c>
      <c r="I14" s="16">
        <f>(COUNTIF($B$2:$B$61,"&lt;60")-COUNTIF($B$2:$B$61,"&lt;55"))/$F$3</f>
        <v>7.6923076923076927E-2</v>
      </c>
    </row>
    <row r="15" spans="1:9" x14ac:dyDescent="0.25">
      <c r="A15" s="6">
        <v>14</v>
      </c>
      <c r="B15" s="8">
        <v>11</v>
      </c>
      <c r="E15" t="s">
        <v>3</v>
      </c>
      <c r="F15" t="s">
        <v>37</v>
      </c>
      <c r="G15" s="3">
        <v>2</v>
      </c>
      <c r="H15" t="s">
        <v>19</v>
      </c>
      <c r="I15" s="16">
        <f>(COUNTIF($B$2:$B$61,"&lt;55")-COUNTIF($B$2:$B$61,"&lt;50"))/$F$3</f>
        <v>7.6923076923076927E-2</v>
      </c>
    </row>
    <row r="16" spans="1:9" x14ac:dyDescent="0.25">
      <c r="A16" s="6">
        <v>15</v>
      </c>
      <c r="B16" s="8">
        <v>34</v>
      </c>
      <c r="E16" t="s">
        <v>15</v>
      </c>
      <c r="F16" t="s">
        <v>5</v>
      </c>
      <c r="G16" s="3">
        <v>1.5</v>
      </c>
      <c r="H16" t="s">
        <v>14</v>
      </c>
      <c r="I16" s="16">
        <f>(COUNTIF($B$2:$B$61,"&lt;50")-COUNTIF($B$2:$B$61,"&lt;45"))/$F$3</f>
        <v>3.8461538461538464E-2</v>
      </c>
    </row>
    <row r="17" spans="1:9" x14ac:dyDescent="0.25">
      <c r="A17" s="6">
        <v>16</v>
      </c>
      <c r="B17" s="8">
        <v>45</v>
      </c>
      <c r="E17" t="s">
        <v>15</v>
      </c>
      <c r="F17" t="s">
        <v>4</v>
      </c>
      <c r="G17" s="3">
        <v>1</v>
      </c>
      <c r="H17" t="s">
        <v>18</v>
      </c>
      <c r="I17" s="16">
        <f>(COUNTIF($B$2:$B$61,"&lt;45")-COUNTIF($B$2:$B$61,"&lt;40"))/$F$3</f>
        <v>7.6923076923076927E-2</v>
      </c>
    </row>
    <row r="18" spans="1:9" ht="15.75" thickBot="1" x14ac:dyDescent="0.3">
      <c r="A18" s="6">
        <v>17</v>
      </c>
      <c r="B18" s="8">
        <v>43</v>
      </c>
      <c r="E18" s="1" t="s">
        <v>15</v>
      </c>
      <c r="F18" s="1" t="s">
        <v>16</v>
      </c>
      <c r="G18" s="4">
        <v>0</v>
      </c>
      <c r="H18" s="1" t="s">
        <v>17</v>
      </c>
      <c r="I18" s="17">
        <f>COUNTIF($B$2:$B$61,"&lt;40")/COUNTIF($B$2:$B$61,"&gt;0")</f>
        <v>0.11538461538461539</v>
      </c>
    </row>
    <row r="19" spans="1:9" x14ac:dyDescent="0.25">
      <c r="A19" s="6">
        <v>18</v>
      </c>
      <c r="B19" s="8">
        <v>65</v>
      </c>
    </row>
    <row r="20" spans="1:9" x14ac:dyDescent="0.25">
      <c r="A20" s="6">
        <v>19</v>
      </c>
      <c r="B20" s="8">
        <v>62</v>
      </c>
    </row>
    <row r="21" spans="1:9" x14ac:dyDescent="0.25">
      <c r="A21" s="6">
        <v>20</v>
      </c>
      <c r="B21" s="8">
        <v>61</v>
      </c>
    </row>
    <row r="22" spans="1:9" x14ac:dyDescent="0.25">
      <c r="A22" s="6">
        <v>21</v>
      </c>
      <c r="B22" s="8">
        <v>60</v>
      </c>
    </row>
    <row r="23" spans="1:9" x14ac:dyDescent="0.25">
      <c r="A23" s="6">
        <v>22</v>
      </c>
      <c r="B23" s="8">
        <v>73</v>
      </c>
    </row>
    <row r="24" spans="1:9" x14ac:dyDescent="0.25">
      <c r="A24" s="6">
        <v>23</v>
      </c>
      <c r="B24" s="8">
        <v>72</v>
      </c>
    </row>
    <row r="25" spans="1:9" x14ac:dyDescent="0.25">
      <c r="A25" s="6">
        <v>24</v>
      </c>
      <c r="B25" s="8">
        <v>66</v>
      </c>
    </row>
    <row r="26" spans="1:9" x14ac:dyDescent="0.25">
      <c r="A26" s="6">
        <v>25</v>
      </c>
      <c r="B26" s="8">
        <v>67</v>
      </c>
    </row>
    <row r="27" spans="1:9" x14ac:dyDescent="0.25">
      <c r="A27" s="6">
        <v>26</v>
      </c>
      <c r="B27" s="8">
        <v>86</v>
      </c>
    </row>
    <row r="28" spans="1:9" x14ac:dyDescent="0.25">
      <c r="A28" s="6">
        <v>27</v>
      </c>
      <c r="B28" s="8"/>
    </row>
    <row r="29" spans="1:9" x14ac:dyDescent="0.25">
      <c r="A29" s="6">
        <v>28</v>
      </c>
      <c r="B29" s="8"/>
    </row>
    <row r="30" spans="1:9" x14ac:dyDescent="0.25">
      <c r="A30" s="6">
        <v>29</v>
      </c>
      <c r="B30" s="8"/>
    </row>
    <row r="31" spans="1:9" x14ac:dyDescent="0.25">
      <c r="A31" s="6">
        <v>30</v>
      </c>
      <c r="B31" s="8"/>
    </row>
    <row r="32" spans="1:9" x14ac:dyDescent="0.25">
      <c r="A32" s="6">
        <v>31</v>
      </c>
      <c r="B32" s="8"/>
    </row>
    <row r="33" spans="1:2" x14ac:dyDescent="0.25">
      <c r="A33" s="6">
        <v>32</v>
      </c>
      <c r="B33" s="8"/>
    </row>
    <row r="34" spans="1:2" x14ac:dyDescent="0.25">
      <c r="A34" s="6">
        <v>33</v>
      </c>
      <c r="B34" s="8"/>
    </row>
    <row r="35" spans="1:2" x14ac:dyDescent="0.25">
      <c r="A35" s="6">
        <v>34</v>
      </c>
      <c r="B35" s="8"/>
    </row>
    <row r="36" spans="1:2" x14ac:dyDescent="0.25">
      <c r="A36" s="6">
        <v>35</v>
      </c>
      <c r="B36" s="8"/>
    </row>
    <row r="37" spans="1:2" x14ac:dyDescent="0.25">
      <c r="A37" s="6">
        <v>36</v>
      </c>
      <c r="B37" s="8"/>
    </row>
    <row r="38" spans="1:2" x14ac:dyDescent="0.25">
      <c r="A38" s="6">
        <v>37</v>
      </c>
      <c r="B38" s="8"/>
    </row>
    <row r="39" spans="1:2" x14ac:dyDescent="0.25">
      <c r="A39" s="6">
        <v>38</v>
      </c>
      <c r="B39" s="8"/>
    </row>
    <row r="40" spans="1:2" x14ac:dyDescent="0.25">
      <c r="A40" s="6">
        <v>39</v>
      </c>
      <c r="B40" s="8"/>
    </row>
    <row r="41" spans="1:2" x14ac:dyDescent="0.25">
      <c r="A41" s="6">
        <v>40</v>
      </c>
      <c r="B41" s="8"/>
    </row>
    <row r="42" spans="1:2" x14ac:dyDescent="0.25">
      <c r="A42" s="6">
        <v>41</v>
      </c>
      <c r="B42" s="8"/>
    </row>
    <row r="43" spans="1:2" x14ac:dyDescent="0.25">
      <c r="A43" s="6">
        <v>42</v>
      </c>
      <c r="B43" s="8"/>
    </row>
    <row r="44" spans="1:2" x14ac:dyDescent="0.25">
      <c r="A44" s="6">
        <v>43</v>
      </c>
      <c r="B44" s="8"/>
    </row>
    <row r="45" spans="1:2" x14ac:dyDescent="0.25">
      <c r="A45" s="6">
        <v>44</v>
      </c>
      <c r="B45" s="8"/>
    </row>
    <row r="46" spans="1:2" x14ac:dyDescent="0.25">
      <c r="A46" s="6">
        <v>45</v>
      </c>
      <c r="B46" s="8"/>
    </row>
    <row r="47" spans="1:2" x14ac:dyDescent="0.25">
      <c r="A47" s="6">
        <v>46</v>
      </c>
      <c r="B47" s="8"/>
    </row>
    <row r="48" spans="1:2" x14ac:dyDescent="0.25">
      <c r="A48" s="6">
        <v>47</v>
      </c>
      <c r="B48" s="8"/>
    </row>
    <row r="49" spans="1:2" x14ac:dyDescent="0.25">
      <c r="A49" s="6">
        <v>48</v>
      </c>
      <c r="B49" s="8"/>
    </row>
    <row r="50" spans="1:2" x14ac:dyDescent="0.25">
      <c r="A50" s="6">
        <v>49</v>
      </c>
      <c r="B50" s="8"/>
    </row>
    <row r="51" spans="1:2" x14ac:dyDescent="0.25">
      <c r="A51" s="6">
        <v>50</v>
      </c>
      <c r="B51" s="8"/>
    </row>
    <row r="52" spans="1:2" x14ac:dyDescent="0.25">
      <c r="A52" s="6">
        <v>51</v>
      </c>
      <c r="B52" s="8"/>
    </row>
    <row r="53" spans="1:2" x14ac:dyDescent="0.25">
      <c r="A53" s="6">
        <v>52</v>
      </c>
      <c r="B53" s="8"/>
    </row>
    <row r="54" spans="1:2" x14ac:dyDescent="0.25">
      <c r="A54" s="6">
        <v>53</v>
      </c>
      <c r="B54" s="8"/>
    </row>
    <row r="55" spans="1:2" x14ac:dyDescent="0.25">
      <c r="A55" s="6">
        <v>54</v>
      </c>
      <c r="B55" s="8"/>
    </row>
    <row r="56" spans="1:2" x14ac:dyDescent="0.25">
      <c r="A56" s="6">
        <v>55</v>
      </c>
      <c r="B56" s="8"/>
    </row>
    <row r="57" spans="1:2" x14ac:dyDescent="0.25">
      <c r="A57" s="6">
        <v>56</v>
      </c>
      <c r="B57" s="8"/>
    </row>
    <row r="58" spans="1:2" x14ac:dyDescent="0.25">
      <c r="A58" s="6">
        <v>57</v>
      </c>
      <c r="B58" s="8"/>
    </row>
    <row r="59" spans="1:2" x14ac:dyDescent="0.25">
      <c r="A59" s="6">
        <v>58</v>
      </c>
      <c r="B59" s="8"/>
    </row>
    <row r="60" spans="1:2" x14ac:dyDescent="0.25">
      <c r="A60" s="6">
        <v>59</v>
      </c>
      <c r="B60" s="8"/>
    </row>
    <row r="61" spans="1:2" ht="15.75" thickBot="1" x14ac:dyDescent="0.3">
      <c r="A61" s="7">
        <v>60</v>
      </c>
      <c r="B61" s="9"/>
    </row>
  </sheetData>
  <dataConsolidate/>
  <conditionalFormatting sqref="F4">
    <cfRule type="expression" dxfId="0" priority="1">
      <formula>"or(""&lt;60"",""&gt;64"")"</formula>
    </cfRule>
  </conditionalFormatting>
  <dataValidations count="2">
    <dataValidation errorStyle="warning" allowBlank="1" showInputMessage="1" showErrorMessage="1" errorTitle="Mean is outside target range!!" sqref="F4"/>
    <dataValidation type="decimal" allowBlank="1" showInputMessage="1" showErrorMessage="1" errorTitle="Error!" error="Please input numerical value between 0 to 100!" sqref="B2:B61">
      <formula1>0</formula1>
      <formula2>100</formula2>
    </dataValidation>
  </dataValidation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Mark</vt:lpstr>
      <vt:lpstr>Marks</vt:lpstr>
      <vt:lpstr>Marks_sorted</vt:lpstr>
      <vt:lpstr>Example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Qian Qu (UniSIM)</dc:creator>
  <cp:lastModifiedBy>Munish Kumar</cp:lastModifiedBy>
  <dcterms:created xsi:type="dcterms:W3CDTF">2017-01-20T09:51:38Z</dcterms:created>
  <dcterms:modified xsi:type="dcterms:W3CDTF">2021-09-02T12:00:03Z</dcterms:modified>
</cp:coreProperties>
</file>