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ant\Documents\GitHub\SuSS\2022_ANL201_Viz_Biz\4_Assignments\ECA\"/>
    </mc:Choice>
  </mc:AlternateContent>
  <bookViews>
    <workbookView xWindow="135" yWindow="465" windowWidth="16665" windowHeight="17535" tabRatio="811" activeTab="2"/>
  </bookViews>
  <sheets>
    <sheet name="Sheet1" sheetId="1" r:id="rId1"/>
    <sheet name="Students-ANL201_JAN22_T04" sheetId="4" r:id="rId2"/>
    <sheet name="Input Mark" sheetId="5" r:id="rId3"/>
    <sheet name="Analytics_per_Qn" sheetId="6" r:id="rId4"/>
    <sheet name="Stats" sheetId="7" r:id="rId5"/>
    <sheet name="Bloom" sheetId="8" r:id="rId6"/>
  </sheets>
  <definedNames>
    <definedName name="_xlnm._FilterDatabase" localSheetId="1" hidden="1">'Students-ANL201_JAN22_T04'!$A$2:$H$51</definedName>
    <definedName name="_xlnm.Print_Titles" localSheetId="0">Sheet1!$18:$18</definedName>
    <definedName name="solver_eng" localSheetId="3" hidden="1">1</definedName>
    <definedName name="solver_neg" localSheetId="3" hidden="1">1</definedName>
    <definedName name="solver_num" localSheetId="3" hidden="1">0</definedName>
    <definedName name="solver_opt" localSheetId="3" hidden="1">Analytics_per_Qn!$A$1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52511"/>
</workbook>
</file>

<file path=xl/calcChain.xml><?xml version="1.0" encoding="utf-8"?>
<calcChain xmlns="http://schemas.openxmlformats.org/spreadsheetml/2006/main">
  <c r="J19" i="5" l="1"/>
  <c r="F2" i="8"/>
  <c r="E2" i="8"/>
  <c r="F3" i="8"/>
  <c r="E3" i="8"/>
  <c r="F4" i="8"/>
  <c r="E4" i="8"/>
  <c r="F5" i="8"/>
  <c r="E5" i="8"/>
  <c r="E7" i="8"/>
  <c r="F7" i="8"/>
  <c r="C3" i="7"/>
  <c r="D3" i="7"/>
  <c r="E3" i="7"/>
  <c r="F3" i="7"/>
  <c r="G3" i="7"/>
  <c r="H3" i="7"/>
  <c r="I3" i="7"/>
  <c r="J3" i="7"/>
  <c r="C4" i="7"/>
  <c r="D4" i="7"/>
  <c r="E4" i="7"/>
  <c r="F4" i="7"/>
  <c r="G4" i="7"/>
  <c r="H4" i="7"/>
  <c r="I4" i="7"/>
  <c r="J4" i="7"/>
  <c r="C5" i="7"/>
  <c r="D5" i="7"/>
  <c r="E5" i="7"/>
  <c r="F5" i="7"/>
  <c r="G5" i="7"/>
  <c r="H5" i="7"/>
  <c r="I5" i="7"/>
  <c r="J5" i="7"/>
  <c r="C6" i="7"/>
  <c r="D6" i="7"/>
  <c r="E6" i="7"/>
  <c r="F6" i="7"/>
  <c r="G6" i="7"/>
  <c r="H6" i="7"/>
  <c r="I6" i="7"/>
  <c r="J6" i="7"/>
  <c r="C7" i="7"/>
  <c r="D7" i="7"/>
  <c r="E7" i="7"/>
  <c r="F7" i="7"/>
  <c r="G7" i="7"/>
  <c r="H7" i="7"/>
  <c r="I7" i="7"/>
  <c r="J7" i="7"/>
  <c r="C8" i="7"/>
  <c r="D8" i="7"/>
  <c r="E8" i="7"/>
  <c r="F8" i="7"/>
  <c r="G8" i="7"/>
  <c r="H8" i="7"/>
  <c r="I8" i="7"/>
  <c r="J8" i="7"/>
  <c r="C9" i="7"/>
  <c r="D9" i="7"/>
  <c r="E9" i="7"/>
  <c r="F9" i="7"/>
  <c r="G9" i="7"/>
  <c r="H9" i="7"/>
  <c r="I9" i="7"/>
  <c r="J9" i="7"/>
  <c r="C10" i="7"/>
  <c r="D10" i="7"/>
  <c r="E10" i="7"/>
  <c r="F10" i="7"/>
  <c r="G10" i="7"/>
  <c r="H10" i="7"/>
  <c r="I10" i="7"/>
  <c r="J10" i="7"/>
  <c r="C11" i="7"/>
  <c r="D11" i="7"/>
  <c r="E11" i="7"/>
  <c r="F11" i="7"/>
  <c r="G11" i="7"/>
  <c r="H11" i="7"/>
  <c r="I11" i="7"/>
  <c r="J11" i="7"/>
  <c r="C12" i="7"/>
  <c r="D12" i="7"/>
  <c r="E12" i="7"/>
  <c r="F12" i="7"/>
  <c r="G12" i="7"/>
  <c r="H12" i="7"/>
  <c r="I12" i="7"/>
  <c r="J12" i="7"/>
  <c r="C13" i="7"/>
  <c r="D13" i="7"/>
  <c r="E13" i="7"/>
  <c r="F13" i="7"/>
  <c r="G13" i="7"/>
  <c r="H13" i="7"/>
  <c r="I13" i="7"/>
  <c r="J13" i="7"/>
  <c r="C14" i="7"/>
  <c r="D14" i="7"/>
  <c r="E14" i="7"/>
  <c r="F14" i="7"/>
  <c r="G14" i="7"/>
  <c r="H14" i="7"/>
  <c r="I14" i="7"/>
  <c r="J14" i="7"/>
  <c r="C15" i="7"/>
  <c r="D15" i="7"/>
  <c r="E15" i="7"/>
  <c r="F15" i="7"/>
  <c r="G15" i="7"/>
  <c r="H15" i="7"/>
  <c r="I15" i="7"/>
  <c r="J15" i="7"/>
  <c r="J16" i="7"/>
  <c r="I16" i="7"/>
  <c r="H16" i="7"/>
  <c r="G16" i="7"/>
  <c r="F16" i="7"/>
  <c r="E16" i="7"/>
  <c r="D16" i="7"/>
  <c r="C16" i="7"/>
  <c r="B16" i="7"/>
  <c r="A16" i="7"/>
  <c r="J2" i="7"/>
  <c r="I2" i="7"/>
  <c r="H2" i="7"/>
  <c r="G2" i="7"/>
  <c r="F2" i="7"/>
  <c r="E2" i="7"/>
  <c r="D2" i="7"/>
  <c r="C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2" i="7"/>
  <c r="G1" i="7"/>
  <c r="H1" i="7"/>
  <c r="I1" i="7"/>
  <c r="J1" i="7"/>
  <c r="F1" i="7"/>
  <c r="E1" i="7"/>
  <c r="C1" i="7"/>
  <c r="D1" i="7"/>
  <c r="B1" i="7"/>
  <c r="N38" i="6" l="1"/>
  <c r="K38" i="6"/>
  <c r="H38" i="6"/>
  <c r="E38" i="6"/>
  <c r="B38" i="6"/>
  <c r="K18" i="6"/>
  <c r="H18" i="6"/>
  <c r="E18" i="6"/>
  <c r="B18" i="6"/>
  <c r="A1" i="6"/>
  <c r="M21" i="6"/>
  <c r="J21" i="6"/>
  <c r="G21" i="6"/>
  <c r="D21" i="6"/>
  <c r="A21" i="6"/>
  <c r="J1" i="6"/>
  <c r="G1" i="6"/>
  <c r="D1" i="6"/>
  <c r="N20" i="4"/>
  <c r="Q4" i="4" l="1"/>
  <c r="E20" i="1" s="1"/>
  <c r="R4" i="4"/>
  <c r="F20" i="1" s="1"/>
  <c r="R5" i="4"/>
  <c r="F21" i="1" s="1"/>
  <c r="R6" i="4"/>
  <c r="F22" i="1" s="1"/>
  <c r="R7" i="4"/>
  <c r="F23" i="1" s="1"/>
  <c r="Q8" i="4"/>
  <c r="E24" i="1" s="1"/>
  <c r="R8" i="4"/>
  <c r="F24" i="1" s="1"/>
  <c r="R9" i="4"/>
  <c r="F25" i="1" s="1"/>
  <c r="Q10" i="4"/>
  <c r="E26" i="1" s="1"/>
  <c r="R10" i="4"/>
  <c r="F26" i="1" s="1"/>
  <c r="Q11" i="4"/>
  <c r="E27" i="1" s="1"/>
  <c r="R11" i="4"/>
  <c r="F27" i="1" s="1"/>
  <c r="Q12" i="4"/>
  <c r="E28" i="1" s="1"/>
  <c r="R12" i="4"/>
  <c r="F28" i="1" s="1"/>
  <c r="R13" i="4"/>
  <c r="F29" i="1" s="1"/>
  <c r="Q14" i="4"/>
  <c r="E30" i="1" s="1"/>
  <c r="R14" i="4"/>
  <c r="F30" i="1" s="1"/>
  <c r="R15" i="4"/>
  <c r="F31" i="1" s="1"/>
  <c r="R16" i="4"/>
  <c r="F32" i="1" s="1"/>
  <c r="R17" i="4"/>
  <c r="F33" i="1" s="1"/>
  <c r="R18" i="4"/>
  <c r="F34" i="1" s="1"/>
  <c r="R19" i="4"/>
  <c r="F35" i="1" s="1"/>
  <c r="R20" i="4"/>
  <c r="F36" i="1" s="1"/>
  <c r="Q21" i="4"/>
  <c r="E37" i="1" s="1"/>
  <c r="R21" i="4"/>
  <c r="F37" i="1" s="1"/>
  <c r="R22" i="4"/>
  <c r="F38" i="1" s="1"/>
  <c r="Q23" i="4"/>
  <c r="E39" i="1" s="1"/>
  <c r="R23" i="4"/>
  <c r="F39" i="1" s="1"/>
  <c r="R24" i="4"/>
  <c r="F40" i="1" s="1"/>
  <c r="Q25" i="4"/>
  <c r="E41" i="1" s="1"/>
  <c r="R25" i="4"/>
  <c r="F41" i="1" s="1"/>
  <c r="R26" i="4"/>
  <c r="F42" i="1" s="1"/>
  <c r="R27" i="4"/>
  <c r="F43" i="1" s="1"/>
  <c r="R28" i="4"/>
  <c r="F44" i="1" s="1"/>
  <c r="R29" i="4"/>
  <c r="F45" i="1" s="1"/>
  <c r="Q30" i="4"/>
  <c r="E46" i="1" s="1"/>
  <c r="R30" i="4"/>
  <c r="F46" i="1" s="1"/>
  <c r="R31" i="4"/>
  <c r="F47" i="1" s="1"/>
  <c r="R32" i="4"/>
  <c r="F48" i="1" s="1"/>
  <c r="Q33" i="4"/>
  <c r="E49" i="1" s="1"/>
  <c r="R33" i="4"/>
  <c r="F49" i="1" s="1"/>
  <c r="R34" i="4"/>
  <c r="F50" i="1" s="1"/>
  <c r="Q35" i="4"/>
  <c r="E51" i="1" s="1"/>
  <c r="R35" i="4"/>
  <c r="F51" i="1" s="1"/>
  <c r="R36" i="4"/>
  <c r="F52" i="1" s="1"/>
  <c r="R37" i="4"/>
  <c r="F53" i="1" s="1"/>
  <c r="R38" i="4"/>
  <c r="F54" i="1" s="1"/>
  <c r="Q39" i="4"/>
  <c r="E55" i="1" s="1"/>
  <c r="R39" i="4"/>
  <c r="F55" i="1" s="1"/>
  <c r="R40" i="4"/>
  <c r="F56" i="1" s="1"/>
  <c r="R41" i="4"/>
  <c r="F57" i="1" s="1"/>
  <c r="Q42" i="4"/>
  <c r="E58" i="1" s="1"/>
  <c r="R42" i="4"/>
  <c r="F58" i="1" s="1"/>
  <c r="R43" i="4"/>
  <c r="F59" i="1" s="1"/>
  <c r="R44" i="4"/>
  <c r="F60" i="1" s="1"/>
  <c r="R45" i="4"/>
  <c r="F61" i="1" s="1"/>
  <c r="Q46" i="4"/>
  <c r="E62" i="1" s="1"/>
  <c r="R46" i="4"/>
  <c r="F62" i="1" s="1"/>
  <c r="R47" i="4"/>
  <c r="F63" i="1" s="1"/>
  <c r="R48" i="4"/>
  <c r="F64" i="1" s="1"/>
  <c r="R49" i="4"/>
  <c r="F65" i="1" s="1"/>
  <c r="R50" i="4"/>
  <c r="F66" i="1" s="1"/>
  <c r="Q51" i="4"/>
  <c r="E67" i="1" s="1"/>
  <c r="R51" i="4"/>
  <c r="F67" i="1" s="1"/>
  <c r="R3" i="4"/>
  <c r="F19" i="1" s="1"/>
  <c r="N51" i="4"/>
  <c r="N48" i="4"/>
  <c r="N44" i="4"/>
  <c r="N43" i="4"/>
  <c r="N39" i="4"/>
  <c r="N35" i="4"/>
  <c r="N33" i="4"/>
  <c r="N29" i="4"/>
  <c r="N28" i="4"/>
  <c r="N27" i="4"/>
  <c r="N19" i="4"/>
  <c r="N16" i="4"/>
  <c r="N14" i="4"/>
  <c r="N9" i="4"/>
  <c r="N8" i="4"/>
  <c r="N6" i="4"/>
  <c r="N2" i="4"/>
  <c r="L51" i="4"/>
  <c r="L50" i="4"/>
  <c r="Q45" i="4" s="1"/>
  <c r="E61" i="1" s="1"/>
  <c r="L49" i="4"/>
  <c r="N49" i="4" s="1"/>
  <c r="L48" i="4"/>
  <c r="L47" i="4"/>
  <c r="N47" i="4" s="1"/>
  <c r="L46" i="4"/>
  <c r="Q22" i="4" s="1"/>
  <c r="E38" i="1" s="1"/>
  <c r="L45" i="4"/>
  <c r="Q3" i="4" s="1"/>
  <c r="E19" i="1" s="1"/>
  <c r="L44" i="4"/>
  <c r="L43" i="4"/>
  <c r="L42" i="4"/>
  <c r="N42" i="4" s="1"/>
  <c r="L41" i="4"/>
  <c r="Q27" i="4" s="1"/>
  <c r="E43" i="1" s="1"/>
  <c r="L40" i="4"/>
  <c r="Q24" i="4" s="1"/>
  <c r="E40" i="1" s="1"/>
  <c r="L39" i="4"/>
  <c r="L38" i="4"/>
  <c r="Q9" i="4" s="1"/>
  <c r="E25" i="1" s="1"/>
  <c r="L37" i="4"/>
  <c r="N37" i="4" s="1"/>
  <c r="L36" i="4"/>
  <c r="L35" i="4"/>
  <c r="L34" i="4"/>
  <c r="Q5" i="4" s="1"/>
  <c r="E21" i="1" s="1"/>
  <c r="L33" i="4"/>
  <c r="L32" i="4"/>
  <c r="N32" i="4" s="1"/>
  <c r="L31" i="4"/>
  <c r="N31" i="4" s="1"/>
  <c r="L30" i="4"/>
  <c r="Q40" i="4" s="1"/>
  <c r="E56" i="1" s="1"/>
  <c r="L29" i="4"/>
  <c r="L28" i="4"/>
  <c r="L27" i="4"/>
  <c r="L26" i="4"/>
  <c r="N26" i="4" s="1"/>
  <c r="L25" i="4"/>
  <c r="N25" i="4" s="1"/>
  <c r="L24" i="4"/>
  <c r="Q13" i="4" s="1"/>
  <c r="E29" i="1" s="1"/>
  <c r="L23" i="4"/>
  <c r="Q47" i="4" s="1"/>
  <c r="E63" i="1" s="1"/>
  <c r="L22" i="4"/>
  <c r="N22" i="4" s="1"/>
  <c r="L21" i="4"/>
  <c r="N21" i="4" s="1"/>
  <c r="L20" i="4"/>
  <c r="L19" i="4"/>
  <c r="L18" i="4"/>
  <c r="Q31" i="4" s="1"/>
  <c r="E47" i="1" s="1"/>
  <c r="L17" i="4"/>
  <c r="Q34" i="4" s="1"/>
  <c r="E50" i="1" s="1"/>
  <c r="L16" i="4"/>
  <c r="L15" i="4"/>
  <c r="N15" i="4" s="1"/>
  <c r="L14" i="4"/>
  <c r="L13" i="4"/>
  <c r="N13" i="4" s="1"/>
  <c r="L12" i="4"/>
  <c r="N12" i="4" s="1"/>
  <c r="L11" i="4"/>
  <c r="Q50" i="4" s="1"/>
  <c r="E66" i="1" s="1"/>
  <c r="L10" i="4"/>
  <c r="N10" i="4" s="1"/>
  <c r="L9" i="4"/>
  <c r="L8" i="4"/>
  <c r="L7" i="4"/>
  <c r="Q28" i="4" s="1"/>
  <c r="E44" i="1" s="1"/>
  <c r="L6" i="4"/>
  <c r="L5" i="4"/>
  <c r="N5" i="4" s="1"/>
  <c r="L4" i="4"/>
  <c r="Q6" i="4" s="1"/>
  <c r="E22" i="1" s="1"/>
  <c r="L3" i="4"/>
  <c r="N3" i="4" s="1"/>
  <c r="L2" i="4"/>
  <c r="R2" i="4"/>
  <c r="Q2" i="4"/>
  <c r="Q48" i="4" l="1"/>
  <c r="E64" i="1" s="1"/>
  <c r="N18" i="4"/>
  <c r="N7" i="4"/>
  <c r="Q20" i="4"/>
  <c r="E36" i="1" s="1"/>
  <c r="Q49" i="4"/>
  <c r="E65" i="1" s="1"/>
  <c r="N17" i="4"/>
  <c r="B16" i="5" s="1"/>
  <c r="N23" i="4"/>
  <c r="B22" i="5" s="1"/>
  <c r="Q32" i="4"/>
  <c r="E48" i="1" s="1"/>
  <c r="N30" i="4"/>
  <c r="Q29" i="4"/>
  <c r="E45" i="1" s="1"/>
  <c r="N41" i="4"/>
  <c r="B40" i="5" s="1"/>
  <c r="Q26" i="4"/>
  <c r="E42" i="1" s="1"/>
  <c r="Q15" i="4"/>
  <c r="E31" i="1" s="1"/>
  <c r="N40" i="4"/>
  <c r="N46" i="4"/>
  <c r="Q19" i="4"/>
  <c r="E35" i="1" s="1"/>
  <c r="Q18" i="4"/>
  <c r="E34" i="1" s="1"/>
  <c r="Q17" i="4"/>
  <c r="E33" i="1" s="1"/>
  <c r="Q16" i="4"/>
  <c r="E32" i="1" s="1"/>
  <c r="N24" i="4"/>
  <c r="B23" i="5" s="1"/>
  <c r="Q41" i="4"/>
  <c r="E57" i="1" s="1"/>
  <c r="Q44" i="4"/>
  <c r="E60" i="1" s="1"/>
  <c r="N50" i="4"/>
  <c r="Q43" i="4"/>
  <c r="E59" i="1" s="1"/>
  <c r="N11" i="4"/>
  <c r="B10" i="5" s="1"/>
  <c r="Q37" i="4"/>
  <c r="E53" i="1" s="1"/>
  <c r="Q7" i="4"/>
  <c r="E23" i="1" s="1"/>
  <c r="N4" i="4"/>
  <c r="N38" i="4"/>
  <c r="B37" i="5" s="1"/>
  <c r="Q38" i="4"/>
  <c r="E54" i="1" s="1"/>
  <c r="Q36" i="4"/>
  <c r="E52" i="1" s="1"/>
  <c r="N34" i="4"/>
  <c r="N45" i="4"/>
  <c r="B44" i="5" s="1"/>
  <c r="B7" i="5"/>
  <c r="B49" i="5"/>
  <c r="B48" i="5"/>
  <c r="B47" i="5"/>
  <c r="B46" i="5"/>
  <c r="B45" i="5"/>
  <c r="B43" i="5"/>
  <c r="B42" i="5"/>
  <c r="B41" i="5"/>
  <c r="B39" i="5"/>
  <c r="B38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1" i="5"/>
  <c r="B20" i="5"/>
  <c r="B19" i="5"/>
  <c r="B18" i="5"/>
  <c r="B17" i="5"/>
  <c r="B15" i="5"/>
  <c r="B14" i="5"/>
  <c r="B13" i="5"/>
  <c r="B12" i="5"/>
  <c r="B11" i="5"/>
  <c r="B9" i="5"/>
  <c r="B8" i="5"/>
  <c r="B6" i="5"/>
  <c r="B5" i="5"/>
  <c r="B4" i="5"/>
  <c r="B3" i="5"/>
  <c r="B2" i="5"/>
  <c r="B50" i="5"/>
  <c r="F5" i="5" l="1" a="1"/>
  <c r="F5" i="5" s="1"/>
  <c r="F3" i="5"/>
  <c r="R18" i="5" s="1"/>
  <c r="F4" i="5" l="1"/>
  <c r="M18" i="5"/>
  <c r="J9" i="5"/>
  <c r="J11" i="5"/>
  <c r="J13" i="5"/>
  <c r="J15" i="5"/>
  <c r="J17" i="5"/>
  <c r="O18" i="5"/>
  <c r="U18" i="5"/>
  <c r="P18" i="5"/>
  <c r="V18" i="5"/>
  <c r="S18" i="5"/>
  <c r="I9" i="5"/>
  <c r="I11" i="5"/>
  <c r="I13" i="5"/>
  <c r="I15" i="5"/>
  <c r="I17" i="5"/>
  <c r="N18" i="5"/>
  <c r="T18" i="5"/>
  <c r="I8" i="5"/>
  <c r="I10" i="5"/>
  <c r="I12" i="5"/>
  <c r="I14" i="5"/>
  <c r="I16" i="5"/>
  <c r="I18" i="5"/>
  <c r="Q18" i="5"/>
  <c r="W18" i="5"/>
  <c r="J8" i="5"/>
  <c r="J10" i="5"/>
  <c r="J12" i="5"/>
  <c r="J14" i="5"/>
  <c r="J16" i="5"/>
  <c r="J18" i="5"/>
  <c r="G60" i="1" l="1"/>
  <c r="H60" i="1"/>
  <c r="I60" i="1"/>
  <c r="G61" i="1"/>
  <c r="H61" i="1"/>
  <c r="I61" i="1"/>
  <c r="G62" i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67" i="1"/>
  <c r="H67" i="1"/>
  <c r="I67" i="1"/>
  <c r="J64" i="1" l="1"/>
  <c r="J61" i="1"/>
  <c r="J60" i="1"/>
  <c r="J67" i="1"/>
  <c r="J63" i="1"/>
  <c r="J66" i="1"/>
  <c r="J65" i="1"/>
  <c r="J62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J59" i="1" l="1"/>
  <c r="J53" i="1"/>
  <c r="J51" i="1"/>
  <c r="J47" i="1"/>
  <c r="J49" i="1"/>
  <c r="J56" i="1"/>
  <c r="J45" i="1"/>
  <c r="J50" i="1"/>
  <c r="J57" i="1"/>
  <c r="J55" i="1"/>
  <c r="J48" i="1"/>
  <c r="J58" i="1"/>
  <c r="J46" i="1"/>
  <c r="J54" i="1"/>
  <c r="J52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J43" i="1" l="1"/>
  <c r="J37" i="1"/>
  <c r="J39" i="1"/>
  <c r="J33" i="1"/>
  <c r="J40" i="1"/>
  <c r="J35" i="1"/>
  <c r="J41" i="1"/>
  <c r="J31" i="1"/>
  <c r="J42" i="1"/>
  <c r="J32" i="1"/>
  <c r="J36" i="1"/>
  <c r="J44" i="1"/>
  <c r="J30" i="1"/>
  <c r="J34" i="1"/>
  <c r="J38" i="1"/>
  <c r="G19" i="1"/>
  <c r="G20" i="1"/>
  <c r="G21" i="1"/>
  <c r="G22" i="1"/>
  <c r="G23" i="1"/>
  <c r="G24" i="1"/>
  <c r="G25" i="1"/>
  <c r="G26" i="1"/>
  <c r="G27" i="1"/>
  <c r="G28" i="1"/>
  <c r="G29" i="1"/>
  <c r="I23" i="1" l="1"/>
  <c r="G13" i="1" l="1"/>
  <c r="G14" i="1"/>
  <c r="G12" i="1"/>
  <c r="H13" i="1"/>
  <c r="I13" i="1"/>
  <c r="H14" i="1"/>
  <c r="I14" i="1"/>
  <c r="I12" i="1"/>
  <c r="H12" i="1"/>
  <c r="H21" i="1"/>
  <c r="I21" i="1"/>
  <c r="H22" i="1"/>
  <c r="I22" i="1"/>
  <c r="H23" i="1"/>
  <c r="H24" i="1"/>
  <c r="I24" i="1"/>
  <c r="H25" i="1"/>
  <c r="I25" i="1"/>
  <c r="H26" i="1"/>
  <c r="I26" i="1"/>
  <c r="H27" i="1"/>
  <c r="I27" i="1"/>
  <c r="H28" i="1"/>
  <c r="I28" i="1"/>
  <c r="H29" i="1"/>
  <c r="I29" i="1"/>
  <c r="I20" i="1"/>
  <c r="H20" i="1"/>
  <c r="I19" i="1"/>
  <c r="H19" i="1"/>
  <c r="J14" i="1" l="1"/>
  <c r="J12" i="1"/>
  <c r="J13" i="1"/>
  <c r="J28" i="1"/>
  <c r="J21" i="1"/>
  <c r="J25" i="1"/>
  <c r="J27" i="1"/>
  <c r="J23" i="1"/>
  <c r="J26" i="1"/>
  <c r="J22" i="1"/>
  <c r="J24" i="1"/>
  <c r="J29" i="1"/>
  <c r="J20" i="1"/>
  <c r="J19" i="1"/>
  <c r="I4" i="1" l="1"/>
</calcChain>
</file>

<file path=xl/comments1.xml><?xml version="1.0" encoding="utf-8"?>
<comments xmlns="http://schemas.openxmlformats.org/spreadsheetml/2006/main">
  <authors>
    <author>Munish Kumar</author>
  </authors>
  <commentList>
    <comment ref="F5" authorId="0" shapeId="0">
      <text>
        <r>
          <rPr>
            <b/>
            <sz val="9"/>
            <color indexed="81"/>
            <rFont val="Tahoma"/>
            <family val="2"/>
          </rPr>
          <t>Munish Kumar:</t>
        </r>
        <r>
          <rPr>
            <sz val="9"/>
            <color indexed="81"/>
            <rFont val="Tahoma"/>
            <family val="2"/>
          </rPr>
          <t xml:space="preserve">
to see the results of the the cell hit
"cntrl +shift+enter"
on keyboard</t>
        </r>
      </text>
    </comment>
  </commentList>
</comments>
</file>

<file path=xl/sharedStrings.xml><?xml version="1.0" encoding="utf-8"?>
<sst xmlns="http://schemas.openxmlformats.org/spreadsheetml/2006/main" count="546" uniqueCount="273">
  <si>
    <t>S/N</t>
  </si>
  <si>
    <t>Student PI</t>
  </si>
  <si>
    <t>Name</t>
  </si>
  <si>
    <t>ECA MARKER'S SCORE SUMMARY SHEET</t>
  </si>
  <si>
    <t>Course:</t>
  </si>
  <si>
    <t>ECA cut-off date:</t>
  </si>
  <si>
    <t>ECA return date:</t>
  </si>
  <si>
    <t>Tutorial Group:</t>
  </si>
  <si>
    <t>Remarks</t>
  </si>
  <si>
    <t>Marker:</t>
  </si>
  <si>
    <t>Total of marked scripts:</t>
  </si>
  <si>
    <t>Tutor PI:</t>
  </si>
  <si>
    <t>Please do not re-format or delete any column from the score sheet.</t>
  </si>
  <si>
    <t>Total
100%</t>
  </si>
  <si>
    <t>Report
100%</t>
  </si>
  <si>
    <t>PP
100%</t>
  </si>
  <si>
    <t>Mr AA</t>
  </si>
  <si>
    <t>Mr BB</t>
  </si>
  <si>
    <t>Mr CC</t>
  </si>
  <si>
    <t>X1234567</t>
  </si>
  <si>
    <t>Y1234567</t>
  </si>
  <si>
    <t>Z1234567</t>
  </si>
  <si>
    <t>Report
80%</t>
  </si>
  <si>
    <t>PP
20%</t>
  </si>
  <si>
    <t>Total
200%</t>
  </si>
  <si>
    <t>Example: Marker is only required to fill in cells highlighted in yellow. Scores computed in orange cells are to be keyed into SUSS gradebook.</t>
  </si>
  <si>
    <t>ANL201 Data Visualisation for Business</t>
  </si>
  <si>
    <t>T04</t>
  </si>
  <si>
    <t>Munish Kumar</t>
  </si>
  <si>
    <t>M2090099</t>
  </si>
  <si>
    <t>AZMAN ANWARUDDIN</t>
  </si>
  <si>
    <t>K2082051</t>
  </si>
  <si>
    <t>CALABIO BRYAN JOSHUA TANGLAO</t>
  </si>
  <si>
    <t>H2071044</t>
  </si>
  <si>
    <t>CEDILLO STEPHEN LEONARDO</t>
  </si>
  <si>
    <t>W0902485</t>
  </si>
  <si>
    <t>CHOO BRITNEY LOUISE</t>
  </si>
  <si>
    <t>Y2082111</t>
  </si>
  <si>
    <t>CHUA HE ZHENG</t>
  </si>
  <si>
    <t>N1870763</t>
  </si>
  <si>
    <t>CHUA SIEW HUI REGINA</t>
  </si>
  <si>
    <t>CE213672</t>
  </si>
  <si>
    <t xml:space="preserve">DARYLL MATTHEW RETNAM </t>
  </si>
  <si>
    <t>M2110517</t>
  </si>
  <si>
    <t>EDGAR KOH TUNG HENG</t>
  </si>
  <si>
    <t>M2111352</t>
  </si>
  <si>
    <t>FONG AI XIN, LINDSAY</t>
  </si>
  <si>
    <t>B1911542</t>
  </si>
  <si>
    <t>GOAY RONG RONG</t>
  </si>
  <si>
    <t>K1910164</t>
  </si>
  <si>
    <t>GOH ZHEN HAN</t>
  </si>
  <si>
    <t>E1981846</t>
  </si>
  <si>
    <t>HO PEI QI</t>
  </si>
  <si>
    <t>Y2170140</t>
  </si>
  <si>
    <t>ISMUNI MUHAMMAD SYAFIQ</t>
  </si>
  <si>
    <t>H1881086</t>
  </si>
  <si>
    <t>LAI JAMES</t>
  </si>
  <si>
    <t>Y1981480</t>
  </si>
  <si>
    <t>LAI JAMES WEI MING</t>
  </si>
  <si>
    <t>Y1981214</t>
  </si>
  <si>
    <t>LEE JIA LE</t>
  </si>
  <si>
    <t>J1981884</t>
  </si>
  <si>
    <t>LEE SI EN JUSTIN</t>
  </si>
  <si>
    <t>H2081856</t>
  </si>
  <si>
    <t>LEONG HON SUM SHERMAINE (LIANG HANXIN)</t>
  </si>
  <si>
    <t>Z1870099</t>
  </si>
  <si>
    <t>LIM SHI YAO</t>
  </si>
  <si>
    <t>J1870197</t>
  </si>
  <si>
    <t>LIM WEI ZHI</t>
  </si>
  <si>
    <t>K2070639</t>
  </si>
  <si>
    <t>LUM YU XIANG PRAISE</t>
  </si>
  <si>
    <t>K1770169</t>
  </si>
  <si>
    <t>MUHAMMAD FARHAN BIN ZOULKPELY</t>
  </si>
  <si>
    <t>B2070742</t>
  </si>
  <si>
    <t>MUNIR MUHAMMAD</t>
  </si>
  <si>
    <t>J1981898</t>
  </si>
  <si>
    <t>NEO QIAO ZHI</t>
  </si>
  <si>
    <t>J1981308</t>
  </si>
  <si>
    <t>NEO TZYY CHYNG</t>
  </si>
  <si>
    <t>N2110756</t>
  </si>
  <si>
    <t>NG EN CHUO</t>
  </si>
  <si>
    <t>W1981195</t>
  </si>
  <si>
    <t>NG HUI TING CHERYL</t>
  </si>
  <si>
    <t>Z2082141</t>
  </si>
  <si>
    <t>NG ZI XUAN, ZENIA</t>
  </si>
  <si>
    <t>B2111232</t>
  </si>
  <si>
    <t>NUR NATASA BINTE MOHAMED SHAH</t>
  </si>
  <si>
    <t>Q2172554</t>
  </si>
  <si>
    <t>ONG CHOON WEE</t>
  </si>
  <si>
    <t>Z2082124</t>
  </si>
  <si>
    <t>OON EE HAI</t>
  </si>
  <si>
    <t>Q2011729</t>
  </si>
  <si>
    <t>P B MOHAMED YUSOF ANSARI</t>
  </si>
  <si>
    <t>E1870782</t>
  </si>
  <si>
    <t>QUEK MEI JUN</t>
  </si>
  <si>
    <t>J2081575</t>
  </si>
  <si>
    <t>SHARIFAH SUKAINAH BINTE SYED AMEER IZZUD-DEEN ALSAGOFF</t>
  </si>
  <si>
    <t>J2170108</t>
  </si>
  <si>
    <t>SHAWN NG ZHEN XIANG</t>
  </si>
  <si>
    <t>Q2172585</t>
  </si>
  <si>
    <t>SHIRLEY YEO SHU ZHEN</t>
  </si>
  <si>
    <t>Z2112040</t>
  </si>
  <si>
    <t>SITI NABILAH BINTE SULAIMAN</t>
  </si>
  <si>
    <t>W1970280</t>
  </si>
  <si>
    <t>TAN GUO QING</t>
  </si>
  <si>
    <t>Y1870443</t>
  </si>
  <si>
    <t>TAN JUN JIE</t>
  </si>
  <si>
    <t>B2010399</t>
  </si>
  <si>
    <t>TAN LIANG YU</t>
  </si>
  <si>
    <t>E2170074</t>
  </si>
  <si>
    <t>TAN WEN FEI</t>
  </si>
  <si>
    <t>H1981204</t>
  </si>
  <si>
    <t>TAN ZHEN XUAN</t>
  </si>
  <si>
    <t>Q2110723</t>
  </si>
  <si>
    <t>TERRENCE VIRENDRA KUMAR S/O KANAGALINGAM</t>
  </si>
  <si>
    <t>Q1910603</t>
  </si>
  <si>
    <t>VIVIAN TEO MAN LING</t>
  </si>
  <si>
    <t>W2111095</t>
  </si>
  <si>
    <t>WEE REN HUI</t>
  </si>
  <si>
    <t>Q1972124</t>
  </si>
  <si>
    <t>WENDY YEO SIN YEE (WENDY YANG XINYI)</t>
  </si>
  <si>
    <t>B1511087</t>
  </si>
  <si>
    <t>WENG CAIHONG</t>
  </si>
  <si>
    <t>Q1870465</t>
  </si>
  <si>
    <t>YANG SAW</t>
  </si>
  <si>
    <t>N2081923</t>
  </si>
  <si>
    <t>YAP ALICE JIA WEN</t>
  </si>
  <si>
    <t>B1881322</t>
  </si>
  <si>
    <t>Student</t>
  </si>
  <si>
    <t>ID</t>
  </si>
  <si>
    <t>SIS Login ID</t>
  </si>
  <si>
    <t>1a</t>
  </si>
  <si>
    <t>1b</t>
  </si>
  <si>
    <t>1c</t>
  </si>
  <si>
    <t>1d</t>
  </si>
  <si>
    <t>Total</t>
  </si>
  <si>
    <t>wftan003</t>
  </si>
  <si>
    <t>britneychoo001</t>
  </si>
  <si>
    <t>LAI WEI MING, JAMES</t>
  </si>
  <si>
    <t>jameslai001</t>
  </si>
  <si>
    <t>lytan015</t>
  </si>
  <si>
    <t>ecng003</t>
  </si>
  <si>
    <t>lindsayfong001</t>
  </si>
  <si>
    <t>pqho001</t>
  </si>
  <si>
    <t>qzneo001</t>
  </si>
  <si>
    <t>SAW ZHENG YANG</t>
  </si>
  <si>
    <t>zysaw003</t>
  </si>
  <si>
    <t>justinlee005</t>
  </si>
  <si>
    <t>cherylng006</t>
  </si>
  <si>
    <t>zeniang001</t>
  </si>
  <si>
    <t>jjtan020</t>
  </si>
  <si>
    <t>sylim027</t>
  </si>
  <si>
    <t>pbmohamed001</t>
  </si>
  <si>
    <t>nurnatasa001</t>
  </si>
  <si>
    <t>edgarkoh001</t>
  </si>
  <si>
    <t>shermaineleong001</t>
  </si>
  <si>
    <t>wendyyeo002</t>
  </si>
  <si>
    <t>shawnng005</t>
  </si>
  <si>
    <t>rhwee001</t>
  </si>
  <si>
    <t>zhgoh005</t>
  </si>
  <si>
    <t>sharifah040</t>
  </si>
  <si>
    <t>hzchua001</t>
  </si>
  <si>
    <t>MUHAMMAD MUNIR BIN ABDULLAH</t>
  </si>
  <si>
    <t>munir004</t>
  </si>
  <si>
    <t>mjquek001</t>
  </si>
  <si>
    <t>sitinabilah009</t>
  </si>
  <si>
    <t>gqtan004</t>
  </si>
  <si>
    <t>shirleyyeo001</t>
  </si>
  <si>
    <t>zxtan016</t>
  </si>
  <si>
    <t>vivianteo003</t>
  </si>
  <si>
    <t>slcedillo001</t>
  </si>
  <si>
    <t>calabio001</t>
  </si>
  <si>
    <t>JAMES LAI HOU XIAN</t>
  </si>
  <si>
    <t>jameslai002</t>
  </si>
  <si>
    <t>chweng001</t>
  </si>
  <si>
    <t>DARYLL MATTHEW RETNAM</t>
  </si>
  <si>
    <t>daryll001</t>
  </si>
  <si>
    <t>ALICE YAP JIA WEN</t>
  </si>
  <si>
    <t>aliceyap001</t>
  </si>
  <si>
    <t>muhammadfarhan033</t>
  </si>
  <si>
    <t>tcneo003</t>
  </si>
  <si>
    <t>MUHAMMAD SYAFIQ BIN ISMUNI</t>
  </si>
  <si>
    <t>muhammadsyafiq013</t>
  </si>
  <si>
    <t>rrgoay001</t>
  </si>
  <si>
    <t>ehoon002</t>
  </si>
  <si>
    <t>ANWARUDDIN BIN AZMAN</t>
  </si>
  <si>
    <t>anwaruddin002</t>
  </si>
  <si>
    <t>wzlim003</t>
  </si>
  <si>
    <t>cwong008</t>
  </si>
  <si>
    <t>praiselum001</t>
  </si>
  <si>
    <t>jllee007</t>
  </si>
  <si>
    <t>terrencevirendra001</t>
  </si>
  <si>
    <t>reginachua002</t>
  </si>
  <si>
    <t>Range</t>
  </si>
  <si>
    <t>85-100</t>
  </si>
  <si>
    <t>80-84</t>
  </si>
  <si>
    <t>75-79</t>
  </si>
  <si>
    <t>70-74</t>
  </si>
  <si>
    <t>65-69</t>
  </si>
  <si>
    <t>60-64</t>
  </si>
  <si>
    <t>55-59</t>
  </si>
  <si>
    <t>50-54</t>
  </si>
  <si>
    <t>45-49</t>
  </si>
  <si>
    <t>40-44</t>
  </si>
  <si>
    <t>&lt;40</t>
  </si>
  <si>
    <t>Count</t>
  </si>
  <si>
    <t>TMA/GBA/ECA Submission</t>
  </si>
  <si>
    <t>Mark</t>
  </si>
  <si>
    <t>* Please input your marks in the grey cells</t>
  </si>
  <si>
    <t># of Submissions</t>
  </si>
  <si>
    <t>Mean</t>
  </si>
  <si>
    <t>Std</t>
  </si>
  <si>
    <t>Honours</t>
  </si>
  <si>
    <t>Letter Grade</t>
  </si>
  <si>
    <t>GPV</t>
  </si>
  <si>
    <t>%</t>
  </si>
  <si>
    <t>1st Class</t>
  </si>
  <si>
    <t>A+</t>
  </si>
  <si>
    <t>A</t>
  </si>
  <si>
    <t>A-</t>
  </si>
  <si>
    <t>2nd Upper</t>
  </si>
  <si>
    <t>B+</t>
  </si>
  <si>
    <t>2nd Lower</t>
  </si>
  <si>
    <t>B</t>
  </si>
  <si>
    <t>3rd Class</t>
  </si>
  <si>
    <t>B-</t>
  </si>
  <si>
    <t>Pass</t>
  </si>
  <si>
    <t>C+</t>
  </si>
  <si>
    <t>C</t>
  </si>
  <si>
    <t>Fail</t>
  </si>
  <si>
    <t>D+</t>
  </si>
  <si>
    <t>D</t>
  </si>
  <si>
    <t>F</t>
  </si>
  <si>
    <t xml:space="preserve">
</t>
  </si>
  <si>
    <t xml:space="preserve"> Learning Outcomes </t>
  </si>
  <si>
    <t>Bloom’s Level</t>
  </si>
  <si>
    <t>Question Number</t>
  </si>
  <si>
    <t>Mean Score</t>
  </si>
  <si>
    <t>Pass Rate</t>
  </si>
  <si>
    <t>Evaluate the appropriateness of business performance measures against
business strategy adopted</t>
  </si>
  <si>
    <t>Discuss the design principles of performance reports and dashboards</t>
  </si>
  <si>
    <t>Describe an overview of business performance measurement strategy.</t>
  </si>
  <si>
    <t>Use appropriate visualization based on given data</t>
  </si>
  <si>
    <t>Summarise data through the use of business performance reports with the aid of data visualisation software</t>
  </si>
  <si>
    <t>Develop business performance
dashboards using data visualisation software</t>
  </si>
  <si>
    <t>B2</t>
  </si>
  <si>
    <t>B6</t>
  </si>
  <si>
    <t>B3</t>
  </si>
  <si>
    <t>1(a), 1(b)</t>
  </si>
  <si>
    <t xml:space="preserve">1(c) </t>
  </si>
  <si>
    <t>1(d), 1(g)</t>
  </si>
  <si>
    <t xml:space="preserve">1(e) </t>
  </si>
  <si>
    <t>1(f), 1(h)</t>
  </si>
  <si>
    <t>Max Score</t>
  </si>
  <si>
    <t>1e</t>
  </si>
  <si>
    <t>1f</t>
  </si>
  <si>
    <t>1g</t>
  </si>
  <si>
    <t>1h</t>
  </si>
  <si>
    <t>Tab</t>
  </si>
  <si>
    <t>Subtotal</t>
  </si>
  <si>
    <t>no submission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</si>
  <si>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</si>
  <si>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</si>
  <si>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</si>
  <si>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</si>
  <si>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</si>
  <si>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</si>
  <si>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</si>
  <si>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Minimum</t>
  </si>
  <si>
    <t>Maximum</t>
  </si>
  <si>
    <t>Sum</t>
  </si>
  <si>
    <t>Confidence Level(95.0%)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</si>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</sst>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&quot;-&quot;??_-;_-@_-"/>
    <numFmt numFmtId="165" formatCode="#,##0.0_ ;\-#,##0.0\ "/>
    <numFmt numFmtId="166" formatCode="0.0%"/>
    <numFmt numFmtId="167" formatCode="0.0"/>
  </numFmts>
  <fonts count="26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u/>
      <sz val="10"/>
      <color indexed="8"/>
      <name val="Arial"/>
      <family val="2"/>
    </font>
    <font>
      <b/>
      <sz val="8"/>
      <name val="Verdana"/>
      <family val="2"/>
    </font>
    <font>
      <sz val="8"/>
      <name val="Verdana"/>
      <family val="2"/>
    </font>
    <font>
      <sz val="8"/>
      <color theme="1"/>
      <name val="Verdana"/>
      <family val="2"/>
    </font>
    <font>
      <sz val="11"/>
      <name val="Calibri"/>
      <family val="2"/>
    </font>
    <font>
      <sz val="9"/>
      <color rgb="FF000000"/>
      <name val="Arial Narrow"/>
      <family val="2"/>
    </font>
    <font>
      <b/>
      <sz val="10"/>
      <name val="Ariel"/>
    </font>
    <font>
      <sz val="10"/>
      <name val="Ariel"/>
    </font>
    <font>
      <b/>
      <sz val="10"/>
      <color rgb="FF000000"/>
      <name val="Ariel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name val="Arial"/>
      <family val="2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</cellStyleXfs>
  <cellXfs count="188">
    <xf numFmtId="0" fontId="0" fillId="0" borderId="0" xfId="0"/>
    <xf numFmtId="0" fontId="0" fillId="0" borderId="0" xfId="0" applyAlignment="1" applyProtection="1">
      <alignment wrapText="1"/>
      <protection locked="0"/>
    </xf>
    <xf numFmtId="0" fontId="3" fillId="0" borderId="0" xfId="0" applyFont="1" applyAlignment="1" applyProtection="1"/>
    <xf numFmtId="0" fontId="0" fillId="0" borderId="0" xfId="0" applyProtection="1"/>
    <xf numFmtId="0" fontId="2" fillId="0" borderId="0" xfId="0" applyFont="1" applyBorder="1" applyAlignment="1" applyProtection="1">
      <alignment horizontal="left"/>
    </xf>
    <xf numFmtId="0" fontId="5" fillId="0" borderId="0" xfId="0" applyFont="1" applyProtection="1"/>
    <xf numFmtId="0" fontId="0" fillId="0" borderId="0" xfId="0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Alignment="1" applyProtection="1">
      <alignment wrapText="1"/>
    </xf>
    <xf numFmtId="0" fontId="2" fillId="0" borderId="0" xfId="0" applyFont="1" applyAlignment="1" applyProtection="1">
      <alignment horizontal="right" vertical="center" wrapText="1"/>
    </xf>
    <xf numFmtId="0" fontId="2" fillId="0" borderId="0" xfId="0" applyFont="1" applyAlignment="1" applyProtection="1">
      <alignment horizontal="left"/>
    </xf>
    <xf numFmtId="0" fontId="7" fillId="0" borderId="0" xfId="0" applyFont="1" applyBorder="1" applyAlignment="1" applyProtection="1">
      <alignment horizontal="center" wrapText="1"/>
      <protection locked="0"/>
    </xf>
    <xf numFmtId="0" fontId="7" fillId="0" borderId="0" xfId="0" applyFont="1" applyBorder="1" applyAlignment="1" applyProtection="1">
      <alignment horizontal="center" wrapText="1"/>
    </xf>
    <xf numFmtId="1" fontId="7" fillId="0" borderId="0" xfId="0" applyNumberFormat="1" applyFont="1" applyBorder="1" applyAlignment="1" applyProtection="1">
      <alignment horizontal="center" wrapText="1"/>
    </xf>
    <xf numFmtId="0" fontId="7" fillId="0" borderId="0" xfId="0" applyFont="1" applyFill="1" applyBorder="1" applyAlignment="1" applyProtection="1">
      <alignment wrapText="1"/>
      <protection locked="0"/>
    </xf>
    <xf numFmtId="0" fontId="8" fillId="0" borderId="0" xfId="0" applyFont="1" applyFill="1" applyBorder="1" applyAlignment="1" applyProtection="1">
      <alignment horizontal="center" wrapText="1"/>
      <protection locked="0"/>
    </xf>
    <xf numFmtId="0" fontId="7" fillId="0" borderId="0" xfId="0" applyFont="1" applyFill="1" applyBorder="1" applyAlignment="1" applyProtection="1">
      <alignment horizontal="center" wrapText="1"/>
    </xf>
    <xf numFmtId="49" fontId="7" fillId="0" borderId="0" xfId="0" applyNumberFormat="1" applyFont="1" applyFill="1" applyBorder="1" applyAlignment="1" applyProtection="1">
      <protection locked="0"/>
    </xf>
    <xf numFmtId="0" fontId="7" fillId="0" borderId="0" xfId="0" applyFont="1" applyFill="1" applyBorder="1" applyAlignment="1" applyProtection="1">
      <alignment horizontal="center" wrapText="1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center"/>
      <protection locked="0"/>
    </xf>
    <xf numFmtId="49" fontId="7" fillId="0" borderId="0" xfId="0" applyNumberFormat="1" applyFont="1" applyFill="1" applyBorder="1" applyAlignment="1" applyProtection="1">
      <alignment horizontal="left"/>
      <protection locked="0"/>
    </xf>
    <xf numFmtId="0" fontId="2" fillId="6" borderId="0" xfId="0" applyFont="1" applyFill="1" applyBorder="1" applyAlignment="1" applyProtection="1"/>
    <xf numFmtId="0" fontId="0" fillId="6" borderId="0" xfId="0" applyFill="1" applyBorder="1" applyProtection="1"/>
    <xf numFmtId="0" fontId="2" fillId="0" borderId="1" xfId="0" applyFont="1" applyFill="1" applyBorder="1" applyAlignment="1" applyProtection="1"/>
    <xf numFmtId="0" fontId="0" fillId="0" borderId="0" xfId="0" applyFill="1" applyProtection="1"/>
    <xf numFmtId="49" fontId="7" fillId="0" borderId="4" xfId="0" applyNumberFormat="1" applyFont="1" applyBorder="1" applyAlignment="1" applyProtection="1">
      <alignment horizontal="left"/>
      <protection locked="0"/>
    </xf>
    <xf numFmtId="49" fontId="7" fillId="0" borderId="5" xfId="0" applyNumberFormat="1" applyFont="1" applyBorder="1" applyAlignment="1" applyProtection="1">
      <alignment horizontal="left"/>
      <protection locked="0"/>
    </xf>
    <xf numFmtId="0" fontId="8" fillId="0" borderId="5" xfId="0" applyFont="1" applyFill="1" applyBorder="1" applyAlignment="1" applyProtection="1">
      <alignment horizontal="center" wrapText="1"/>
      <protection locked="0"/>
    </xf>
    <xf numFmtId="0" fontId="7" fillId="0" borderId="2" xfId="0" applyFont="1" applyFill="1" applyBorder="1" applyAlignment="1" applyProtection="1">
      <alignment wrapText="1"/>
      <protection locked="0"/>
    </xf>
    <xf numFmtId="0" fontId="6" fillId="3" borderId="2" xfId="0" applyFont="1" applyFill="1" applyBorder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4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7" fillId="0" borderId="4" xfId="0" applyFont="1" applyBorder="1" applyAlignment="1" applyProtection="1">
      <alignment horizontal="center" wrapText="1"/>
    </xf>
    <xf numFmtId="0" fontId="7" fillId="4" borderId="2" xfId="0" applyFont="1" applyFill="1" applyBorder="1" applyAlignment="1" applyProtection="1">
      <alignment horizontal="center" wrapText="1"/>
      <protection locked="0"/>
    </xf>
    <xf numFmtId="49" fontId="7" fillId="0" borderId="7" xfId="0" applyNumberFormat="1" applyFont="1" applyBorder="1" applyAlignment="1" applyProtection="1">
      <alignment horizontal="left"/>
      <protection locked="0"/>
    </xf>
    <xf numFmtId="49" fontId="7" fillId="0" borderId="8" xfId="0" applyNumberFormat="1" applyFont="1" applyBorder="1" applyAlignment="1" applyProtection="1">
      <alignment horizontal="left"/>
      <protection locked="0"/>
    </xf>
    <xf numFmtId="49" fontId="7" fillId="0" borderId="9" xfId="0" applyNumberFormat="1" applyFont="1" applyBorder="1" applyAlignment="1" applyProtection="1">
      <protection locked="0"/>
    </xf>
    <xf numFmtId="49" fontId="7" fillId="0" borderId="10" xfId="0" applyNumberFormat="1" applyFont="1" applyBorder="1" applyAlignment="1" applyProtection="1">
      <protection locked="0"/>
    </xf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1" fontId="7" fillId="0" borderId="2" xfId="0" applyNumberFormat="1" applyFont="1" applyBorder="1" applyAlignment="1" applyProtection="1">
      <alignment horizontal="center" wrapText="1"/>
    </xf>
    <xf numFmtId="0" fontId="7" fillId="0" borderId="2" xfId="0" applyFont="1" applyBorder="1" applyAlignment="1" applyProtection="1">
      <alignment horizontal="center" wrapText="1"/>
    </xf>
    <xf numFmtId="1" fontId="7" fillId="5" borderId="2" xfId="0" applyNumberFormat="1" applyFont="1" applyFill="1" applyBorder="1" applyAlignment="1" applyProtection="1">
      <alignment horizontal="center" wrapText="1"/>
    </xf>
    <xf numFmtId="0" fontId="11" fillId="0" borderId="0" xfId="0" applyFont="1" applyBorder="1" applyAlignment="1" applyProtection="1">
      <alignment horizontal="left"/>
    </xf>
    <xf numFmtId="15" fontId="11" fillId="0" borderId="3" xfId="0" applyNumberFormat="1" applyFont="1" applyBorder="1" applyAlignment="1" applyProtection="1">
      <alignment horizontal="left"/>
      <protection locked="0"/>
    </xf>
    <xf numFmtId="0" fontId="12" fillId="0" borderId="3" xfId="0" applyFont="1" applyBorder="1" applyAlignment="1" applyProtection="1">
      <alignment horizontal="left"/>
    </xf>
    <xf numFmtId="0" fontId="12" fillId="0" borderId="3" xfId="0" applyFont="1" applyBorder="1" applyAlignment="1" applyProtection="1"/>
    <xf numFmtId="0" fontId="12" fillId="0" borderId="3" xfId="0" applyFont="1" applyBorder="1" applyProtection="1"/>
    <xf numFmtId="15" fontId="11" fillId="2" borderId="1" xfId="0" applyNumberFormat="1" applyFont="1" applyFill="1" applyBorder="1" applyAlignment="1" applyProtection="1">
      <alignment horizontal="center"/>
      <protection locked="0"/>
    </xf>
    <xf numFmtId="0" fontId="11" fillId="0" borderId="1" xfId="0" applyFont="1" applyBorder="1" applyAlignment="1" applyProtection="1"/>
    <xf numFmtId="0" fontId="11" fillId="0" borderId="1" xfId="0" applyFont="1" applyBorder="1" applyAlignment="1" applyProtection="1">
      <alignment horizontal="center"/>
      <protection locked="0"/>
    </xf>
    <xf numFmtId="0" fontId="11" fillId="0" borderId="0" xfId="0" applyFont="1" applyProtection="1"/>
    <xf numFmtId="0" fontId="12" fillId="0" borderId="0" xfId="0" applyFont="1" applyBorder="1" applyProtection="1">
      <protection locked="0"/>
    </xf>
    <xf numFmtId="0" fontId="12" fillId="0" borderId="0" xfId="0" applyFont="1" applyProtection="1"/>
    <xf numFmtId="0" fontId="11" fillId="0" borderId="0" xfId="0" applyFont="1" applyAlignment="1" applyProtection="1">
      <alignment horizontal="right"/>
    </xf>
    <xf numFmtId="0" fontId="12" fillId="0" borderId="0" xfId="0" applyFont="1" applyProtection="1">
      <protection locked="0"/>
    </xf>
    <xf numFmtId="0" fontId="11" fillId="0" borderId="0" xfId="0" applyFont="1" applyAlignment="1" applyProtection="1">
      <alignment horizontal="left"/>
    </xf>
    <xf numFmtId="0" fontId="12" fillId="0" borderId="0" xfId="0" applyFont="1" applyBorder="1" applyAlignment="1" applyProtection="1">
      <alignment horizontal="left"/>
    </xf>
    <xf numFmtId="0" fontId="11" fillId="0" borderId="2" xfId="0" applyFont="1" applyBorder="1" applyAlignment="1" applyProtection="1">
      <alignment horizontal="center"/>
      <protection locked="0"/>
    </xf>
    <xf numFmtId="0" fontId="13" fillId="0" borderId="1" xfId="0" applyFont="1" applyBorder="1"/>
    <xf numFmtId="0" fontId="6" fillId="7" borderId="2" xfId="0" applyFont="1" applyFill="1" applyBorder="1" applyAlignment="1" applyProtection="1">
      <alignment horizontal="center" wrapText="1"/>
    </xf>
    <xf numFmtId="0" fontId="15" fillId="0" borderId="20" xfId="1" applyFont="1" applyFill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0" borderId="15" xfId="1" applyBorder="1" applyAlignment="1">
      <alignment horizontal="center" vertical="center"/>
    </xf>
    <xf numFmtId="0" fontId="16" fillId="0" borderId="21" xfId="2" applyNumberFormat="1" applyFont="1" applyFill="1" applyBorder="1" applyAlignment="1">
      <alignment horizontal="center" vertical="center"/>
    </xf>
    <xf numFmtId="0" fontId="16" fillId="0" borderId="25" xfId="2" applyNumberFormat="1" applyFont="1" applyFill="1" applyBorder="1" applyAlignment="1">
      <alignment horizontal="center" vertical="center"/>
    </xf>
    <xf numFmtId="0" fontId="15" fillId="0" borderId="26" xfId="1" applyFont="1" applyBorder="1"/>
    <xf numFmtId="0" fontId="15" fillId="0" borderId="26" xfId="1" applyFont="1" applyBorder="1" applyAlignment="1">
      <alignment horizontal="right"/>
    </xf>
    <xf numFmtId="0" fontId="1" fillId="0" borderId="0" xfId="1"/>
    <xf numFmtId="0" fontId="17" fillId="0" borderId="0" xfId="1" applyFont="1"/>
    <xf numFmtId="0" fontId="1" fillId="0" borderId="0" xfId="1" applyBorder="1" applyAlignment="1">
      <alignment horizontal="left"/>
    </xf>
    <xf numFmtId="0" fontId="1" fillId="10" borderId="0" xfId="1" applyFill="1" applyBorder="1"/>
    <xf numFmtId="0" fontId="18" fillId="0" borderId="26" xfId="1" applyFont="1" applyBorder="1"/>
    <xf numFmtId="0" fontId="1" fillId="0" borderId="26" xfId="1" applyBorder="1"/>
    <xf numFmtId="0" fontId="15" fillId="0" borderId="0" xfId="1" applyFont="1" applyBorder="1"/>
    <xf numFmtId="164" fontId="16" fillId="0" borderId="0" xfId="3" applyNumberFormat="1" applyFont="1" applyFill="1" applyBorder="1"/>
    <xf numFmtId="43" fontId="16" fillId="0" borderId="0" xfId="3" applyFont="1" applyFill="1" applyBorder="1"/>
    <xf numFmtId="43" fontId="16" fillId="0" borderId="26" xfId="3" applyFont="1" applyFill="1" applyBorder="1"/>
    <xf numFmtId="0" fontId="15" fillId="0" borderId="26" xfId="1" applyFont="1" applyFill="1" applyBorder="1" applyAlignment="1">
      <alignment horizontal="right"/>
    </xf>
    <xf numFmtId="0" fontId="15" fillId="0" borderId="26" xfId="1" applyFont="1" applyFill="1" applyBorder="1" applyAlignment="1">
      <alignment horizontal="center" vertical="center"/>
    </xf>
    <xf numFmtId="165" fontId="0" fillId="0" borderId="0" xfId="3" applyNumberFormat="1" applyFont="1" applyAlignment="1">
      <alignment horizontal="left"/>
    </xf>
    <xf numFmtId="0" fontId="16" fillId="0" borderId="0" xfId="2" applyNumberFormat="1" applyFont="1" applyFill="1"/>
    <xf numFmtId="0" fontId="16" fillId="0" borderId="0" xfId="2" applyNumberFormat="1" applyFont="1" applyFill="1" applyAlignment="1">
      <alignment horizontal="center" vertical="center"/>
    </xf>
    <xf numFmtId="166" fontId="16" fillId="0" borderId="0" xfId="2" applyNumberFormat="1" applyFont="1" applyFill="1"/>
    <xf numFmtId="165" fontId="0" fillId="0" borderId="26" xfId="3" applyNumberFormat="1" applyFont="1" applyBorder="1" applyAlignment="1">
      <alignment horizontal="left"/>
    </xf>
    <xf numFmtId="166" fontId="16" fillId="0" borderId="26" xfId="2" applyNumberFormat="1" applyFont="1" applyFill="1" applyBorder="1"/>
    <xf numFmtId="0" fontId="16" fillId="0" borderId="26" xfId="2" applyNumberFormat="1" applyFont="1" applyFill="1" applyBorder="1" applyAlignment="1">
      <alignment horizontal="center" vertical="center"/>
    </xf>
    <xf numFmtId="0" fontId="1" fillId="0" borderId="26" xfId="1" applyBorder="1" applyAlignment="1">
      <alignment horizontal="left"/>
    </xf>
    <xf numFmtId="0" fontId="1" fillId="10" borderId="26" xfId="1" applyFill="1" applyBorder="1"/>
    <xf numFmtId="0" fontId="1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167" fontId="0" fillId="0" borderId="2" xfId="0" applyNumberForma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9" fillId="8" borderId="0" xfId="1" applyFont="1" applyFill="1"/>
    <xf numFmtId="0" fontId="19" fillId="8" borderId="0" xfId="1" applyFont="1" applyFill="1" applyAlignment="1">
      <alignment horizontal="center" vertical="center"/>
    </xf>
    <xf numFmtId="0" fontId="19" fillId="11" borderId="18" xfId="1" applyFont="1" applyFill="1" applyBorder="1" applyAlignment="1">
      <alignment horizontal="center" vertical="center"/>
    </xf>
    <xf numFmtId="0" fontId="19" fillId="11" borderId="2" xfId="1" applyFont="1" applyFill="1" applyBorder="1" applyAlignment="1">
      <alignment horizontal="center" vertical="center"/>
    </xf>
    <xf numFmtId="0" fontId="19" fillId="11" borderId="4" xfId="1" applyFont="1" applyFill="1" applyBorder="1" applyAlignment="1">
      <alignment horizontal="center" vertical="center"/>
    </xf>
    <xf numFmtId="0" fontId="19" fillId="11" borderId="19" xfId="1" applyFont="1" applyFill="1" applyBorder="1" applyAlignment="1">
      <alignment horizontal="center" vertical="center"/>
    </xf>
    <xf numFmtId="0" fontId="19" fillId="12" borderId="20" xfId="1" applyFont="1" applyFill="1" applyBorder="1" applyAlignment="1">
      <alignment horizontal="center" vertical="center"/>
    </xf>
    <xf numFmtId="0" fontId="19" fillId="12" borderId="21" xfId="1" applyFont="1" applyFill="1" applyBorder="1" applyAlignment="1">
      <alignment horizontal="center" vertical="center"/>
    </xf>
    <xf numFmtId="0" fontId="19" fillId="12" borderId="27" xfId="1" applyFont="1" applyFill="1" applyBorder="1" applyAlignment="1">
      <alignment horizontal="center" vertical="center"/>
    </xf>
    <xf numFmtId="0" fontId="19" fillId="12" borderId="25" xfId="1" applyFont="1" applyFill="1" applyBorder="1" applyAlignment="1">
      <alignment horizontal="center" vertical="center"/>
    </xf>
    <xf numFmtId="0" fontId="19" fillId="12" borderId="18" xfId="1" applyFont="1" applyFill="1" applyBorder="1" applyAlignment="1">
      <alignment horizontal="center" vertical="center"/>
    </xf>
    <xf numFmtId="0" fontId="19" fillId="12" borderId="2" xfId="1" applyFont="1" applyFill="1" applyBorder="1" applyAlignment="1">
      <alignment horizontal="center" vertical="center"/>
    </xf>
    <xf numFmtId="0" fontId="19" fillId="12" borderId="4" xfId="1" applyFont="1" applyFill="1" applyBorder="1" applyAlignment="1">
      <alignment horizontal="center" vertical="center"/>
    </xf>
    <xf numFmtId="0" fontId="19" fillId="12" borderId="19" xfId="1" applyFont="1" applyFill="1" applyBorder="1" applyAlignment="1">
      <alignment horizontal="center" vertical="center"/>
    </xf>
    <xf numFmtId="0" fontId="19" fillId="8" borderId="0" xfId="1" applyFont="1" applyFill="1" applyAlignment="1">
      <alignment horizontal="center"/>
    </xf>
    <xf numFmtId="0" fontId="19" fillId="8" borderId="0" xfId="1" applyFont="1" applyFill="1" applyAlignment="1">
      <alignment wrapText="1"/>
    </xf>
    <xf numFmtId="0" fontId="19" fillId="8" borderId="16" xfId="1" applyFont="1" applyFill="1" applyBorder="1" applyAlignment="1">
      <alignment horizontal="center" vertical="center"/>
    </xf>
    <xf numFmtId="0" fontId="19" fillId="8" borderId="17" xfId="1" applyFont="1" applyFill="1" applyBorder="1" applyAlignment="1">
      <alignment horizontal="center" vertical="center"/>
    </xf>
    <xf numFmtId="0" fontId="20" fillId="9" borderId="16" xfId="1" applyFont="1" applyFill="1" applyBorder="1" applyAlignment="1">
      <alignment horizontal="center" vertical="center"/>
    </xf>
    <xf numFmtId="0" fontId="20" fillId="9" borderId="17" xfId="1" applyFont="1" applyFill="1" applyBorder="1" applyAlignment="1">
      <alignment horizontal="center" vertical="center"/>
    </xf>
    <xf numFmtId="0" fontId="20" fillId="9" borderId="28" xfId="1" applyFont="1" applyFill="1" applyBorder="1" applyAlignment="1">
      <alignment horizontal="center" vertical="center"/>
    </xf>
    <xf numFmtId="0" fontId="20" fillId="9" borderId="29" xfId="1" applyFont="1" applyFill="1" applyBorder="1" applyAlignment="1">
      <alignment horizontal="center" vertical="center"/>
    </xf>
    <xf numFmtId="0" fontId="20" fillId="5" borderId="11" xfId="1" applyFont="1" applyFill="1" applyBorder="1" applyAlignment="1">
      <alignment horizontal="center" vertical="center"/>
    </xf>
    <xf numFmtId="0" fontId="20" fillId="5" borderId="12" xfId="1" applyFont="1" applyFill="1" applyBorder="1" applyAlignment="1">
      <alignment horizontal="center" vertical="center"/>
    </xf>
    <xf numFmtId="0" fontId="20" fillId="5" borderId="31" xfId="1" applyFont="1" applyFill="1" applyBorder="1" applyAlignment="1">
      <alignment horizontal="center" vertical="center"/>
    </xf>
    <xf numFmtId="0" fontId="20" fillId="5" borderId="32" xfId="1" applyFont="1" applyFill="1" applyBorder="1" applyAlignment="1">
      <alignment horizontal="center" vertical="center"/>
    </xf>
    <xf numFmtId="0" fontId="19" fillId="11" borderId="13" xfId="1" applyFont="1" applyFill="1" applyBorder="1" applyAlignment="1">
      <alignment horizontal="center" vertical="center"/>
    </xf>
    <xf numFmtId="0" fontId="19" fillId="11" borderId="14" xfId="1" applyFont="1" applyFill="1" applyBorder="1" applyAlignment="1">
      <alignment horizontal="center" vertical="center"/>
    </xf>
    <xf numFmtId="0" fontId="19" fillId="11" borderId="20" xfId="1" applyFont="1" applyFill="1" applyBorder="1" applyAlignment="1">
      <alignment horizontal="center" vertical="center"/>
    </xf>
    <xf numFmtId="0" fontId="19" fillId="11" borderId="21" xfId="1" applyFont="1" applyFill="1" applyBorder="1" applyAlignment="1">
      <alignment horizontal="center" vertical="center"/>
    </xf>
    <xf numFmtId="0" fontId="19" fillId="11" borderId="23" xfId="1" applyFont="1" applyFill="1" applyBorder="1" applyAlignment="1">
      <alignment horizontal="center" vertical="center"/>
    </xf>
    <xf numFmtId="0" fontId="19" fillId="11" borderId="24" xfId="1" applyFont="1" applyFill="1" applyBorder="1" applyAlignment="1">
      <alignment horizontal="center" vertical="center"/>
    </xf>
    <xf numFmtId="0" fontId="19" fillId="11" borderId="9" xfId="1" applyFont="1" applyFill="1" applyBorder="1" applyAlignment="1">
      <alignment horizontal="center" vertical="center"/>
    </xf>
    <xf numFmtId="0" fontId="19" fillId="11" borderId="30" xfId="1" applyFont="1" applyFill="1" applyBorder="1" applyAlignment="1">
      <alignment horizontal="center" vertical="center"/>
    </xf>
    <xf numFmtId="0" fontId="19" fillId="12" borderId="13" xfId="1" applyFont="1" applyFill="1" applyBorder="1" applyAlignment="1">
      <alignment horizontal="center" vertical="center"/>
    </xf>
    <xf numFmtId="0" fontId="19" fillId="12" borderId="14" xfId="1" applyFont="1" applyFill="1" applyBorder="1" applyAlignment="1">
      <alignment horizontal="center" vertical="center"/>
    </xf>
    <xf numFmtId="0" fontId="21" fillId="13" borderId="13" xfId="1" applyFont="1" applyFill="1" applyBorder="1" applyAlignment="1">
      <alignment horizontal="center" vertical="center"/>
    </xf>
    <xf numFmtId="0" fontId="21" fillId="13" borderId="14" xfId="1" applyFont="1" applyFill="1" applyBorder="1" applyAlignment="1">
      <alignment horizontal="center" vertical="center"/>
    </xf>
    <xf numFmtId="0" fontId="21" fillId="13" borderId="18" xfId="1" applyFont="1" applyFill="1" applyBorder="1" applyAlignment="1">
      <alignment horizontal="center" vertical="center"/>
    </xf>
    <xf numFmtId="0" fontId="21" fillId="13" borderId="2" xfId="1" applyFont="1" applyFill="1" applyBorder="1" applyAlignment="1">
      <alignment horizontal="center" vertical="center"/>
    </xf>
    <xf numFmtId="0" fontId="21" fillId="13" borderId="4" xfId="1" applyFont="1" applyFill="1" applyBorder="1" applyAlignment="1">
      <alignment horizontal="center" vertical="center"/>
    </xf>
    <xf numFmtId="0" fontId="21" fillId="13" borderId="19" xfId="1" applyFont="1" applyFill="1" applyBorder="1" applyAlignment="1">
      <alignment horizontal="center" vertical="center"/>
    </xf>
    <xf numFmtId="0" fontId="21" fillId="13" borderId="22" xfId="1" applyFont="1" applyFill="1" applyBorder="1" applyAlignment="1">
      <alignment horizontal="center" vertical="center"/>
    </xf>
    <xf numFmtId="0" fontId="21" fillId="13" borderId="6" xfId="1" applyFont="1" applyFill="1" applyBorder="1" applyAlignment="1">
      <alignment horizontal="center" vertical="center"/>
    </xf>
    <xf numFmtId="0" fontId="19" fillId="7" borderId="20" xfId="1" applyFont="1" applyFill="1" applyBorder="1" applyAlignment="1">
      <alignment horizontal="center" vertical="center"/>
    </xf>
    <xf numFmtId="0" fontId="19" fillId="7" borderId="21" xfId="1" applyFont="1" applyFill="1" applyBorder="1" applyAlignment="1">
      <alignment horizontal="center" vertical="center"/>
    </xf>
    <xf numFmtId="0" fontId="19" fillId="7" borderId="18" xfId="1" applyFont="1" applyFill="1" applyBorder="1" applyAlignment="1">
      <alignment horizontal="center" vertical="center"/>
    </xf>
    <xf numFmtId="0" fontId="19" fillId="7" borderId="2" xfId="1" applyFont="1" applyFill="1" applyBorder="1" applyAlignment="1">
      <alignment horizontal="center" vertical="center"/>
    </xf>
    <xf numFmtId="0" fontId="19" fillId="7" borderId="4" xfId="1" applyFont="1" applyFill="1" applyBorder="1" applyAlignment="1">
      <alignment horizontal="center" vertical="center"/>
    </xf>
    <xf numFmtId="0" fontId="19" fillId="7" borderId="19" xfId="1" applyFont="1" applyFill="1" applyBorder="1" applyAlignment="1">
      <alignment horizontal="center" vertical="center"/>
    </xf>
    <xf numFmtId="0" fontId="19" fillId="7" borderId="13" xfId="1" applyFont="1" applyFill="1" applyBorder="1" applyAlignment="1">
      <alignment horizontal="center" vertical="center"/>
    </xf>
    <xf numFmtId="0" fontId="19" fillId="7" borderId="14" xfId="1" applyFont="1" applyFill="1" applyBorder="1" applyAlignment="1">
      <alignment horizontal="center" vertical="center"/>
    </xf>
    <xf numFmtId="0" fontId="19" fillId="7" borderId="23" xfId="1" applyFont="1" applyFill="1" applyBorder="1" applyAlignment="1">
      <alignment horizontal="center" vertical="center"/>
    </xf>
    <xf numFmtId="0" fontId="19" fillId="7" borderId="24" xfId="1" applyFont="1" applyFill="1" applyBorder="1" applyAlignment="1">
      <alignment horizontal="center" vertical="center"/>
    </xf>
    <xf numFmtId="0" fontId="7" fillId="0" borderId="2" xfId="0" applyFont="1" applyFill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</xf>
    <xf numFmtId="0" fontId="10" fillId="0" borderId="2" xfId="0" applyNumberFormat="1" applyFont="1" applyFill="1" applyBorder="1" applyAlignment="1">
      <alignment vertical="center" wrapText="1"/>
    </xf>
    <xf numFmtId="0" fontId="0" fillId="0" borderId="2" xfId="0" applyBorder="1" applyAlignment="1" applyProtection="1">
      <alignment vertical="center" wrapText="1"/>
    </xf>
    <xf numFmtId="0" fontId="10" fillId="0" borderId="2" xfId="0" applyNumberFormat="1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vertical="center"/>
    </xf>
    <xf numFmtId="0" fontId="9" fillId="0" borderId="2" xfId="0" applyFont="1" applyFill="1" applyBorder="1" applyAlignment="1" applyProtection="1">
      <alignment vertical="center"/>
    </xf>
    <xf numFmtId="0" fontId="7" fillId="7" borderId="2" xfId="0" applyFont="1" applyFill="1" applyBorder="1" applyAlignment="1" applyProtection="1">
      <alignment horizontal="center" vertical="center" wrapText="1"/>
    </xf>
    <xf numFmtId="1" fontId="7" fillId="0" borderId="2" xfId="0" applyNumberFormat="1" applyFont="1" applyBorder="1" applyAlignment="1" applyProtection="1">
      <alignment horizontal="center" vertical="center" wrapText="1"/>
    </xf>
    <xf numFmtId="0" fontId="7" fillId="0" borderId="2" xfId="0" applyFont="1" applyFill="1" applyBorder="1" applyAlignment="1" applyProtection="1">
      <alignment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 applyProtection="1">
      <alignment vertical="center" wrapText="1"/>
    </xf>
    <xf numFmtId="0" fontId="0" fillId="0" borderId="2" xfId="0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Fill="1" applyBorder="1" applyAlignment="1"/>
    <xf numFmtId="0" fontId="0" fillId="0" borderId="26" xfId="0" applyFill="1" applyBorder="1" applyAlignment="1"/>
    <xf numFmtId="0" fontId="24" fillId="0" borderId="33" xfId="0" applyFont="1" applyFill="1" applyBorder="1" applyAlignment="1">
      <alignment horizontal="centerContinuous"/>
    </xf>
    <xf numFmtId="0" fontId="0" fillId="0" borderId="0" xfId="0" applyFont="1" applyFill="1" applyBorder="1" applyAlignment="1"/>
    <xf numFmtId="9" fontId="0" fillId="0" borderId="0" xfId="5" applyFont="1" applyFill="1" applyBorder="1" applyAlignment="1"/>
    <xf numFmtId="9" fontId="0" fillId="0" borderId="0" xfId="5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14" fillId="13" borderId="2" xfId="0" applyFont="1" applyFill="1" applyBorder="1" applyAlignment="1">
      <alignment horizontal="center" vertical="center"/>
    </xf>
    <xf numFmtId="167" fontId="0" fillId="13" borderId="2" xfId="0" applyNumberFormat="1" applyFill="1" applyBorder="1" applyAlignment="1">
      <alignment horizontal="center" vertical="center"/>
    </xf>
    <xf numFmtId="9" fontId="1" fillId="0" borderId="0" xfId="5" applyFont="1"/>
    <xf numFmtId="43" fontId="0" fillId="0" borderId="2" xfId="4" applyFon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3" fillId="0" borderId="0" xfId="0" applyFont="1" applyAlignment="1" applyProtection="1">
      <alignment horizontal="center"/>
    </xf>
    <xf numFmtId="0" fontId="11" fillId="0" borderId="3" xfId="0" applyFont="1" applyBorder="1" applyAlignment="1" applyProtection="1">
      <alignment horizontal="right"/>
    </xf>
    <xf numFmtId="0" fontId="11" fillId="0" borderId="0" xfId="0" applyFont="1" applyAlignment="1" applyProtection="1">
      <alignment horizontal="left"/>
    </xf>
    <xf numFmtId="0" fontId="11" fillId="0" borderId="1" xfId="0" applyFont="1" applyBorder="1" applyAlignment="1" applyProtection="1">
      <alignment horizontal="left"/>
      <protection locked="0"/>
    </xf>
    <xf numFmtId="0" fontId="6" fillId="3" borderId="6" xfId="0" applyFont="1" applyFill="1" applyBorder="1" applyAlignment="1" applyProtection="1">
      <alignment horizontal="left"/>
    </xf>
    <xf numFmtId="0" fontId="6" fillId="3" borderId="2" xfId="0" applyFont="1" applyFill="1" applyBorder="1" applyAlignment="1" applyProtection="1">
      <alignment horizontal="left"/>
    </xf>
    <xf numFmtId="0" fontId="11" fillId="0" borderId="0" xfId="0" applyFont="1" applyAlignment="1" applyProtection="1">
      <alignment horizontal="right" vertical="center" wrapText="1"/>
    </xf>
    <xf numFmtId="0" fontId="11" fillId="0" borderId="0" xfId="0" applyFont="1" applyBorder="1" applyAlignment="1" applyProtection="1">
      <alignment horizontal="right"/>
    </xf>
    <xf numFmtId="0" fontId="1" fillId="8" borderId="0" xfId="1" applyFill="1" applyBorder="1" applyAlignment="1">
      <alignment horizontal="left" wrapText="1"/>
    </xf>
  </cellXfs>
  <cellStyles count="6">
    <cellStyle name="Comma" xfId="4" builtinId="3"/>
    <cellStyle name="Comma 2" xfId="3"/>
    <cellStyle name="Normal" xfId="0" builtinId="0"/>
    <cellStyle name="Normal 2" xfId="1"/>
    <cellStyle name="Percent" xfId="5" builtinId="5"/>
    <cellStyle name="Percent 2" xfId="2"/>
  </cellStyles>
  <dxfs count="1">
    <dxf>
      <font>
        <b/>
        <i val="0"/>
        <color rgb="FFFF0000"/>
      </font>
    </dxf>
  </dxfs>
  <tableStyles count="0" defaultTableStyle="TableStyleMedium9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Percentage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'Input Mark'!$H$8:$H$18</c:f>
              <c:strCache>
                <c:ptCount val="11"/>
                <c:pt idx="0">
                  <c:v>85-100</c:v>
                </c:pt>
                <c:pt idx="1">
                  <c:v>80-84</c:v>
                </c:pt>
                <c:pt idx="2">
                  <c:v>75-79</c:v>
                </c:pt>
                <c:pt idx="3">
                  <c:v>70-74</c:v>
                </c:pt>
                <c:pt idx="4">
                  <c:v>65-69</c:v>
                </c:pt>
                <c:pt idx="5">
                  <c:v>60-64</c:v>
                </c:pt>
                <c:pt idx="6">
                  <c:v>55-59</c:v>
                </c:pt>
                <c:pt idx="7">
                  <c:v>50-54</c:v>
                </c:pt>
                <c:pt idx="8">
                  <c:v>45-49</c:v>
                </c:pt>
                <c:pt idx="9">
                  <c:v>40-44</c:v>
                </c:pt>
                <c:pt idx="10">
                  <c:v>&lt;40</c:v>
                </c:pt>
              </c:strCache>
            </c:strRef>
          </c:cat>
          <c:val>
            <c:numRef>
              <c:f>'Input Mark'!$I$8:$I$18</c:f>
              <c:numCache>
                <c:formatCode>0.0%</c:formatCode>
                <c:ptCount val="11"/>
                <c:pt idx="0" formatCode="General">
                  <c:v>4.5454545454545456E-2</c:v>
                </c:pt>
                <c:pt idx="1">
                  <c:v>4.5454545454545456E-2</c:v>
                </c:pt>
                <c:pt idx="2">
                  <c:v>0.11363636363636363</c:v>
                </c:pt>
                <c:pt idx="3">
                  <c:v>0.18181818181818182</c:v>
                </c:pt>
                <c:pt idx="4">
                  <c:v>0.29545454545454547</c:v>
                </c:pt>
                <c:pt idx="5">
                  <c:v>9.0909090909090912E-2</c:v>
                </c:pt>
                <c:pt idx="6">
                  <c:v>0.13636363636363635</c:v>
                </c:pt>
                <c:pt idx="7">
                  <c:v>6.8181818181818177E-2</c:v>
                </c:pt>
                <c:pt idx="8">
                  <c:v>2.2727272727272728E-2</c:v>
                </c:pt>
                <c:pt idx="9">
                  <c:v>0</c:v>
                </c:pt>
                <c:pt idx="10">
                  <c:v>0.11363636363636363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9FF-473B-BEE7-83D83E187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overlap val="-27"/>
        <c:axId val="386160840"/>
        <c:axId val="386165544"/>
      </c:barChart>
      <c:catAx>
        <c:axId val="386160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165544"/>
        <c:crosses val="autoZero"/>
        <c:auto val="1"/>
        <c:lblAlgn val="ctr"/>
        <c:lblOffset val="100"/>
        <c:noMultiLvlLbl val="0"/>
      </c:catAx>
      <c:valAx>
        <c:axId val="386165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16084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'Input Mark'!$H$8:$H$18</c:f>
              <c:strCache>
                <c:ptCount val="11"/>
                <c:pt idx="0">
                  <c:v>85-100</c:v>
                </c:pt>
                <c:pt idx="1">
                  <c:v>80-84</c:v>
                </c:pt>
                <c:pt idx="2">
                  <c:v>75-79</c:v>
                </c:pt>
                <c:pt idx="3">
                  <c:v>70-74</c:v>
                </c:pt>
                <c:pt idx="4">
                  <c:v>65-69</c:v>
                </c:pt>
                <c:pt idx="5">
                  <c:v>60-64</c:v>
                </c:pt>
                <c:pt idx="6">
                  <c:v>55-59</c:v>
                </c:pt>
                <c:pt idx="7">
                  <c:v>50-54</c:v>
                </c:pt>
                <c:pt idx="8">
                  <c:v>45-49</c:v>
                </c:pt>
                <c:pt idx="9">
                  <c:v>40-44</c:v>
                </c:pt>
                <c:pt idx="10">
                  <c:v>&lt;40</c:v>
                </c:pt>
              </c:strCache>
            </c:strRef>
          </c:cat>
          <c:val>
            <c:numRef>
              <c:f>'Input Mark'!$J$8:$J$18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8</c:v>
                </c:pt>
                <c:pt idx="4">
                  <c:v>13</c:v>
                </c:pt>
                <c:pt idx="5">
                  <c:v>4</c:v>
                </c:pt>
                <c:pt idx="6">
                  <c:v>6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  <c:pt idx="10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BB7-421E-B39A-23244B585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overlap val="-27"/>
        <c:axId val="390049960"/>
        <c:axId val="390050352"/>
      </c:barChart>
      <c:catAx>
        <c:axId val="390049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050352"/>
        <c:crosses val="autoZero"/>
        <c:auto val="1"/>
        <c:lblAlgn val="ctr"/>
        <c:lblOffset val="100"/>
        <c:noMultiLvlLbl val="0"/>
      </c:catAx>
      <c:valAx>
        <c:axId val="390050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04996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19</xdr:row>
      <xdr:rowOff>33337</xdr:rowOff>
    </xdr:from>
    <xdr:to>
      <xdr:col>9</xdr:col>
      <xdr:colOff>9525</xdr:colOff>
      <xdr:row>30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581025</xdr:colOff>
      <xdr:row>31</xdr:row>
      <xdr:rowOff>28575</xdr:rowOff>
    </xdr:from>
    <xdr:to>
      <xdr:col>9</xdr:col>
      <xdr:colOff>28575</xdr:colOff>
      <xdr:row>42</xdr:row>
      <xdr:rowOff>166688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AF1BE650-EF16-465A-BE26-70D5DA7551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7"/>
  <sheetViews>
    <sheetView topLeftCell="A10" zoomScale="85" zoomScaleNormal="85" workbookViewId="0">
      <selection activeCell="M28" sqref="M28"/>
    </sheetView>
  </sheetViews>
  <sheetFormatPr defaultColWidth="9.140625" defaultRowHeight="12.75"/>
  <cols>
    <col min="1" max="1" width="5.5703125" style="3" customWidth="1"/>
    <col min="2" max="2" width="39.140625" style="3" bestFit="1" customWidth="1"/>
    <col min="3" max="3" width="14.7109375" style="3" bestFit="1" customWidth="1"/>
    <col min="4" max="4" width="10.7109375" style="3" bestFit="1" customWidth="1"/>
    <col min="5" max="5" width="7.42578125" style="3" bestFit="1" customWidth="1"/>
    <col min="6" max="6" width="5.28515625" style="3" bestFit="1" customWidth="1"/>
    <col min="7" max="7" width="6.42578125" style="3" bestFit="1" customWidth="1"/>
    <col min="8" max="8" width="7.42578125" style="3" customWidth="1"/>
    <col min="9" max="9" width="10" style="3" bestFit="1" customWidth="1"/>
    <col min="10" max="10" width="6.42578125" style="3" bestFit="1" customWidth="1"/>
    <col min="11" max="11" width="12.5703125" style="3" bestFit="1" customWidth="1"/>
    <col min="12" max="12" width="9.85546875" style="3" customWidth="1"/>
    <col min="13" max="13" width="18" style="3" customWidth="1"/>
    <col min="14" max="16384" width="9.140625" style="3"/>
  </cols>
  <sheetData>
    <row r="1" spans="1:18" ht="15">
      <c r="A1" s="179" t="s">
        <v>3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2"/>
    </row>
    <row r="3" spans="1:18" ht="20.100000000000001" customHeight="1">
      <c r="A3" s="181" t="s">
        <v>4</v>
      </c>
      <c r="B3" s="181"/>
      <c r="C3" s="182" t="s">
        <v>26</v>
      </c>
      <c r="D3" s="182"/>
      <c r="E3" s="182"/>
      <c r="F3" s="182"/>
      <c r="G3" s="182"/>
      <c r="H3" s="182"/>
      <c r="I3" s="45"/>
      <c r="J3" s="4"/>
      <c r="K3" s="4"/>
      <c r="L3" s="4"/>
      <c r="O3" s="5"/>
    </row>
    <row r="4" spans="1:18" ht="24.95" customHeight="1">
      <c r="A4" s="181" t="s">
        <v>5</v>
      </c>
      <c r="B4" s="181"/>
      <c r="C4" s="46">
        <v>44637</v>
      </c>
      <c r="D4" s="47"/>
      <c r="E4" s="48"/>
      <c r="F4" s="49"/>
      <c r="G4" s="180" t="s">
        <v>6</v>
      </c>
      <c r="H4" s="180"/>
      <c r="I4" s="50">
        <f>C4+14</f>
        <v>44651</v>
      </c>
    </row>
    <row r="5" spans="1:18" ht="24.95" customHeight="1">
      <c r="A5" s="181" t="s">
        <v>9</v>
      </c>
      <c r="B5" s="181"/>
      <c r="C5" s="61" t="s">
        <v>28</v>
      </c>
      <c r="D5" s="51"/>
      <c r="E5" s="51"/>
      <c r="F5" s="51"/>
      <c r="G5" s="186" t="s">
        <v>7</v>
      </c>
      <c r="H5" s="186"/>
      <c r="I5" s="52" t="s">
        <v>27</v>
      </c>
    </row>
    <row r="6" spans="1:18" ht="7.5" customHeight="1">
      <c r="A6" s="53"/>
      <c r="B6" s="53"/>
      <c r="C6" s="54"/>
      <c r="D6" s="49"/>
      <c r="E6" s="55"/>
      <c r="F6" s="55"/>
      <c r="G6" s="56"/>
      <c r="H6" s="56"/>
      <c r="I6" s="57"/>
    </row>
    <row r="7" spans="1:18" ht="24.95" customHeight="1">
      <c r="A7" s="58" t="s">
        <v>11</v>
      </c>
      <c r="B7" s="58"/>
      <c r="C7" s="61" t="s">
        <v>29</v>
      </c>
      <c r="D7" s="59"/>
      <c r="E7" s="59"/>
      <c r="F7" s="55"/>
      <c r="G7" s="185" t="s">
        <v>10</v>
      </c>
      <c r="H7" s="185"/>
      <c r="I7" s="60"/>
    </row>
    <row r="8" spans="1:18" ht="24.95" customHeight="1">
      <c r="A8" s="10"/>
      <c r="B8" s="10"/>
      <c r="C8" s="19"/>
      <c r="D8" s="7"/>
      <c r="E8" s="7"/>
      <c r="G8" s="9"/>
      <c r="H8" s="9"/>
      <c r="I8" s="6"/>
      <c r="J8" s="6"/>
      <c r="K8" s="6"/>
      <c r="L8" s="6"/>
      <c r="M8" s="20"/>
    </row>
    <row r="10" spans="1:18">
      <c r="A10" s="24" t="s">
        <v>25</v>
      </c>
      <c r="B10" s="24"/>
      <c r="C10" s="24"/>
      <c r="D10" s="24"/>
      <c r="E10" s="24"/>
      <c r="F10" s="25"/>
      <c r="G10" s="25"/>
      <c r="H10" s="25"/>
      <c r="I10" s="25"/>
      <c r="J10" s="25"/>
      <c r="K10" s="25"/>
      <c r="L10" s="25"/>
      <c r="M10" s="25"/>
    </row>
    <row r="11" spans="1:18" ht="31.5" customHeight="1">
      <c r="A11" s="30" t="s">
        <v>0</v>
      </c>
      <c r="B11" s="183" t="s">
        <v>2</v>
      </c>
      <c r="C11" s="183"/>
      <c r="D11" s="30" t="s">
        <v>1</v>
      </c>
      <c r="E11" s="31" t="s">
        <v>22</v>
      </c>
      <c r="F11" s="31" t="s">
        <v>23</v>
      </c>
      <c r="G11" s="32" t="s">
        <v>13</v>
      </c>
      <c r="H11" s="31" t="s">
        <v>14</v>
      </c>
      <c r="I11" s="31" t="s">
        <v>15</v>
      </c>
      <c r="J11" s="32" t="s">
        <v>24</v>
      </c>
      <c r="K11" s="33" t="s">
        <v>8</v>
      </c>
    </row>
    <row r="12" spans="1:18" s="8" customFormat="1" ht="15" customHeight="1">
      <c r="A12" s="34">
        <v>1</v>
      </c>
      <c r="B12" s="36" t="s">
        <v>16</v>
      </c>
      <c r="C12" s="37"/>
      <c r="D12" s="28" t="s">
        <v>19</v>
      </c>
      <c r="E12" s="35">
        <v>53</v>
      </c>
      <c r="F12" s="35">
        <v>8</v>
      </c>
      <c r="G12" s="43">
        <f>SUM(E12:F12)</f>
        <v>61</v>
      </c>
      <c r="H12" s="44">
        <f>E12/80*100</f>
        <v>66.25</v>
      </c>
      <c r="I12" s="44">
        <f>F12/20*100</f>
        <v>40</v>
      </c>
      <c r="J12" s="42">
        <f>SUM(H12:I12)</f>
        <v>106.25</v>
      </c>
      <c r="K12" s="29"/>
      <c r="L12" s="1"/>
      <c r="M12" s="1"/>
      <c r="N12" s="1"/>
      <c r="O12" s="1"/>
      <c r="P12" s="1"/>
    </row>
    <row r="13" spans="1:18" s="8" customFormat="1" ht="15" customHeight="1">
      <c r="A13" s="34">
        <v>2</v>
      </c>
      <c r="B13" s="26" t="s">
        <v>17</v>
      </c>
      <c r="C13" s="27"/>
      <c r="D13" s="28" t="s">
        <v>20</v>
      </c>
      <c r="E13" s="35">
        <v>44</v>
      </c>
      <c r="F13" s="35">
        <v>6</v>
      </c>
      <c r="G13" s="43">
        <f>SUM(E13:F13)</f>
        <v>50</v>
      </c>
      <c r="H13" s="44">
        <f>E13/80*100</f>
        <v>55.000000000000007</v>
      </c>
      <c r="I13" s="44">
        <f>F13/20*100</f>
        <v>30</v>
      </c>
      <c r="J13" s="42">
        <f>SUM(H13:I13)</f>
        <v>85</v>
      </c>
      <c r="K13" s="29"/>
      <c r="L13" s="1"/>
      <c r="M13" s="1"/>
      <c r="N13" s="1"/>
      <c r="O13" s="1"/>
      <c r="P13" s="1"/>
    </row>
    <row r="14" spans="1:18" s="8" customFormat="1" ht="15" customHeight="1">
      <c r="A14" s="34">
        <v>3</v>
      </c>
      <c r="B14" s="38" t="s">
        <v>18</v>
      </c>
      <c r="C14" s="39"/>
      <c r="D14" s="28" t="s">
        <v>21</v>
      </c>
      <c r="E14" s="35">
        <v>51</v>
      </c>
      <c r="F14" s="35">
        <v>6</v>
      </c>
      <c r="G14" s="43">
        <f>SUM(E14:F14)</f>
        <v>57</v>
      </c>
      <c r="H14" s="44">
        <f>E14/80*100</f>
        <v>63.749999999999993</v>
      </c>
      <c r="I14" s="44">
        <f>F14/20*100</f>
        <v>30</v>
      </c>
      <c r="J14" s="42">
        <f>SUM(H14:I14)</f>
        <v>93.75</v>
      </c>
      <c r="K14" s="29"/>
      <c r="L14" s="1"/>
      <c r="M14" s="1"/>
      <c r="N14" s="1"/>
      <c r="O14" s="1"/>
      <c r="P14" s="1"/>
    </row>
    <row r="15" spans="1:18" s="8" customFormat="1" ht="15" customHeight="1">
      <c r="A15" s="16"/>
      <c r="B15" s="17"/>
      <c r="C15" s="17"/>
      <c r="D15" s="15"/>
      <c r="E15" s="18"/>
      <c r="F15" s="18"/>
      <c r="G15" s="18"/>
      <c r="H15" s="12"/>
      <c r="I15" s="13"/>
      <c r="J15" s="13"/>
      <c r="K15" s="13"/>
      <c r="L15" s="13"/>
      <c r="M15" s="14"/>
      <c r="N15" s="1"/>
      <c r="O15" s="1"/>
      <c r="P15" s="1"/>
      <c r="Q15" s="1"/>
      <c r="R15" s="1"/>
    </row>
    <row r="16" spans="1:18" s="8" customFormat="1" ht="15" customHeight="1">
      <c r="A16" s="16"/>
      <c r="B16" s="21"/>
      <c r="C16" s="21"/>
      <c r="D16" s="15"/>
      <c r="E16" s="18"/>
      <c r="F16" s="18"/>
      <c r="G16" s="11"/>
      <c r="H16" s="12"/>
      <c r="I16" s="13"/>
      <c r="J16" s="13"/>
      <c r="K16" s="13"/>
      <c r="L16" s="13"/>
      <c r="M16" s="14"/>
      <c r="N16" s="1"/>
      <c r="O16" s="1"/>
      <c r="P16" s="1"/>
      <c r="Q16" s="1"/>
      <c r="R16" s="1"/>
    </row>
    <row r="17" spans="1:16">
      <c r="A17" s="22" t="s">
        <v>12</v>
      </c>
      <c r="B17" s="22"/>
      <c r="C17" s="22"/>
      <c r="D17" s="22"/>
      <c r="E17" s="22"/>
      <c r="F17" s="23"/>
    </row>
    <row r="18" spans="1:16" ht="31.5" customHeight="1">
      <c r="A18" s="30" t="s">
        <v>0</v>
      </c>
      <c r="B18" s="184" t="s">
        <v>2</v>
      </c>
      <c r="C18" s="184"/>
      <c r="D18" s="30" t="s">
        <v>1</v>
      </c>
      <c r="E18" s="40" t="s">
        <v>22</v>
      </c>
      <c r="F18" s="40" t="s">
        <v>23</v>
      </c>
      <c r="G18" s="62" t="s">
        <v>13</v>
      </c>
      <c r="H18" s="40" t="s">
        <v>14</v>
      </c>
      <c r="I18" s="40" t="s">
        <v>15</v>
      </c>
      <c r="J18" s="40" t="s">
        <v>24</v>
      </c>
      <c r="K18" s="41" t="s">
        <v>8</v>
      </c>
    </row>
    <row r="19" spans="1:16" s="162" customFormat="1" ht="15">
      <c r="A19" s="152">
        <v>1</v>
      </c>
      <c r="B19" s="153" t="s">
        <v>30</v>
      </c>
      <c r="C19" s="154"/>
      <c r="D19" s="155" t="s">
        <v>31</v>
      </c>
      <c r="E19" s="156">
        <f>'Students-ANL201_JAN22_T04'!Q3</f>
        <v>47</v>
      </c>
      <c r="F19" s="157">
        <f>'Students-ANL201_JAN22_T04'!R3</f>
        <v>12</v>
      </c>
      <c r="G19" s="158">
        <f>SUM(E19:F19)</f>
        <v>59</v>
      </c>
      <c r="H19" s="159">
        <f>E19/80*100</f>
        <v>58.75</v>
      </c>
      <c r="I19" s="159">
        <f>F19/20*100</f>
        <v>60</v>
      </c>
      <c r="J19" s="159">
        <f>SUM(H19:I19)</f>
        <v>118.75</v>
      </c>
      <c r="K19" s="160"/>
      <c r="L19" s="161"/>
      <c r="M19" s="161"/>
      <c r="N19" s="161"/>
      <c r="O19" s="161"/>
      <c r="P19" s="161"/>
    </row>
    <row r="20" spans="1:16" s="162" customFormat="1" ht="21">
      <c r="A20" s="152">
        <v>2</v>
      </c>
      <c r="B20" s="153" t="s">
        <v>32</v>
      </c>
      <c r="C20" s="154"/>
      <c r="D20" s="155" t="s">
        <v>33</v>
      </c>
      <c r="E20" s="157">
        <f>'Students-ANL201_JAN22_T04'!Q4</f>
        <v>0</v>
      </c>
      <c r="F20" s="157">
        <f>'Students-ANL201_JAN22_T04'!R4</f>
        <v>0</v>
      </c>
      <c r="G20" s="158">
        <f>SUM(E20:F20)</f>
        <v>0</v>
      </c>
      <c r="H20" s="159">
        <f>E20/80*100</f>
        <v>0</v>
      </c>
      <c r="I20" s="159">
        <f>F20/20*100</f>
        <v>0</v>
      </c>
      <c r="J20" s="159">
        <f>SUM(H20:I20)</f>
        <v>0</v>
      </c>
      <c r="K20" s="151" t="s">
        <v>260</v>
      </c>
      <c r="L20" s="161"/>
      <c r="M20" s="161"/>
      <c r="N20" s="161"/>
      <c r="O20" s="161"/>
      <c r="P20" s="161"/>
    </row>
    <row r="21" spans="1:16" s="162" customFormat="1" ht="15">
      <c r="A21" s="152">
        <v>3</v>
      </c>
      <c r="B21" s="153" t="s">
        <v>34</v>
      </c>
      <c r="C21" s="154"/>
      <c r="D21" s="155" t="s">
        <v>35</v>
      </c>
      <c r="E21" s="157">
        <f>'Students-ANL201_JAN22_T04'!Q5</f>
        <v>57</v>
      </c>
      <c r="F21" s="157">
        <f>'Students-ANL201_JAN22_T04'!R5</f>
        <v>15</v>
      </c>
      <c r="G21" s="158">
        <f t="shared" ref="G21:G29" si="0">SUM(E21:F21)</f>
        <v>72</v>
      </c>
      <c r="H21" s="159">
        <f>E21/80*100</f>
        <v>71.25</v>
      </c>
      <c r="I21" s="159">
        <f>F21/20*100</f>
        <v>75</v>
      </c>
      <c r="J21" s="159">
        <f t="shared" ref="J21:J29" si="1">SUM(H21:I21)</f>
        <v>146.25</v>
      </c>
      <c r="K21" s="160"/>
      <c r="L21" s="161"/>
      <c r="M21" s="161"/>
      <c r="N21" s="161"/>
      <c r="O21" s="161"/>
      <c r="P21" s="161"/>
    </row>
    <row r="22" spans="1:16" s="162" customFormat="1" ht="15">
      <c r="A22" s="152">
        <v>4</v>
      </c>
      <c r="B22" s="153" t="s">
        <v>36</v>
      </c>
      <c r="C22" s="154"/>
      <c r="D22" s="155" t="s">
        <v>37</v>
      </c>
      <c r="E22" s="157">
        <f>'Students-ANL201_JAN22_T04'!Q6</f>
        <v>57</v>
      </c>
      <c r="F22" s="157">
        <f>'Students-ANL201_JAN22_T04'!R6</f>
        <v>12</v>
      </c>
      <c r="G22" s="158">
        <f t="shared" si="0"/>
        <v>69</v>
      </c>
      <c r="H22" s="159">
        <f t="shared" ref="H22:H29" si="2">E22/80*100</f>
        <v>71.25</v>
      </c>
      <c r="I22" s="159">
        <f t="shared" ref="I22:I29" si="3">F22/20*100</f>
        <v>60</v>
      </c>
      <c r="J22" s="159">
        <f t="shared" si="1"/>
        <v>131.25</v>
      </c>
      <c r="K22" s="160"/>
      <c r="L22" s="161"/>
      <c r="M22" s="161"/>
      <c r="N22" s="161"/>
      <c r="O22" s="161"/>
      <c r="P22" s="161"/>
    </row>
    <row r="23" spans="1:16" s="162" customFormat="1" ht="15">
      <c r="A23" s="152">
        <v>5</v>
      </c>
      <c r="B23" s="153" t="s">
        <v>38</v>
      </c>
      <c r="C23" s="154"/>
      <c r="D23" s="155" t="s">
        <v>39</v>
      </c>
      <c r="E23" s="157">
        <f>'Students-ANL201_JAN22_T04'!Q7</f>
        <v>53</v>
      </c>
      <c r="F23" s="157">
        <f>'Students-ANL201_JAN22_T04'!R7</f>
        <v>14</v>
      </c>
      <c r="G23" s="158">
        <f t="shared" si="0"/>
        <v>67</v>
      </c>
      <c r="H23" s="159">
        <f t="shared" si="2"/>
        <v>66.25</v>
      </c>
      <c r="I23" s="159">
        <f t="shared" si="3"/>
        <v>70</v>
      </c>
      <c r="J23" s="159">
        <f t="shared" si="1"/>
        <v>136.25</v>
      </c>
      <c r="K23" s="160"/>
      <c r="L23" s="161"/>
      <c r="M23" s="161"/>
      <c r="N23" s="161"/>
      <c r="O23" s="161"/>
      <c r="P23" s="161"/>
    </row>
    <row r="24" spans="1:16" s="162" customFormat="1" ht="15">
      <c r="A24" s="152">
        <v>6</v>
      </c>
      <c r="B24" s="153" t="s">
        <v>40</v>
      </c>
      <c r="C24" s="154"/>
      <c r="D24" s="155" t="s">
        <v>41</v>
      </c>
      <c r="E24" s="157">
        <f>'Students-ANL201_JAN22_T04'!Q8</f>
        <v>42</v>
      </c>
      <c r="F24" s="157">
        <f>'Students-ANL201_JAN22_T04'!R8</f>
        <v>12</v>
      </c>
      <c r="G24" s="158">
        <f t="shared" si="0"/>
        <v>54</v>
      </c>
      <c r="H24" s="159">
        <f t="shared" si="2"/>
        <v>52.5</v>
      </c>
      <c r="I24" s="159">
        <f t="shared" si="3"/>
        <v>60</v>
      </c>
      <c r="J24" s="159">
        <f t="shared" si="1"/>
        <v>112.5</v>
      </c>
      <c r="K24" s="160"/>
      <c r="L24" s="161"/>
      <c r="M24" s="161"/>
      <c r="N24" s="161"/>
      <c r="O24" s="161"/>
      <c r="P24" s="161"/>
    </row>
    <row r="25" spans="1:16" s="162" customFormat="1" ht="15">
      <c r="A25" s="152">
        <v>7</v>
      </c>
      <c r="B25" s="153" t="s">
        <v>42</v>
      </c>
      <c r="C25" s="154"/>
      <c r="D25" s="155" t="s">
        <v>43</v>
      </c>
      <c r="E25" s="157">
        <f>'Students-ANL201_JAN22_T04'!Q9</f>
        <v>53</v>
      </c>
      <c r="F25" s="157">
        <f>'Students-ANL201_JAN22_T04'!R9</f>
        <v>12</v>
      </c>
      <c r="G25" s="158">
        <f t="shared" si="0"/>
        <v>65</v>
      </c>
      <c r="H25" s="159">
        <f t="shared" si="2"/>
        <v>66.25</v>
      </c>
      <c r="I25" s="159">
        <f t="shared" si="3"/>
        <v>60</v>
      </c>
      <c r="J25" s="159">
        <f t="shared" si="1"/>
        <v>126.25</v>
      </c>
      <c r="K25" s="160"/>
      <c r="L25" s="161"/>
      <c r="M25" s="161"/>
      <c r="N25" s="161"/>
      <c r="O25" s="161"/>
      <c r="P25" s="161"/>
    </row>
    <row r="26" spans="1:16" s="162" customFormat="1" ht="15">
      <c r="A26" s="152">
        <v>8</v>
      </c>
      <c r="B26" s="153" t="s">
        <v>44</v>
      </c>
      <c r="C26" s="154"/>
      <c r="D26" s="155" t="s">
        <v>45</v>
      </c>
      <c r="E26" s="157">
        <f>'Students-ANL201_JAN22_T04'!Q10</f>
        <v>73</v>
      </c>
      <c r="F26" s="157">
        <f>'Students-ANL201_JAN22_T04'!R10</f>
        <v>15</v>
      </c>
      <c r="G26" s="158">
        <f t="shared" si="0"/>
        <v>88</v>
      </c>
      <c r="H26" s="159">
        <f t="shared" si="2"/>
        <v>91.25</v>
      </c>
      <c r="I26" s="159">
        <f t="shared" si="3"/>
        <v>75</v>
      </c>
      <c r="J26" s="159">
        <f t="shared" si="1"/>
        <v>166.25</v>
      </c>
      <c r="K26" s="160"/>
      <c r="L26" s="161"/>
      <c r="M26" s="161"/>
      <c r="N26" s="161"/>
      <c r="O26" s="161"/>
      <c r="P26" s="161"/>
    </row>
    <row r="27" spans="1:16" s="162" customFormat="1" ht="15">
      <c r="A27" s="152">
        <v>9</v>
      </c>
      <c r="B27" s="153" t="s">
        <v>46</v>
      </c>
      <c r="C27" s="154"/>
      <c r="D27" s="155" t="s">
        <v>47</v>
      </c>
      <c r="E27" s="157">
        <f>'Students-ANL201_JAN22_T04'!Q11</f>
        <v>70</v>
      </c>
      <c r="F27" s="157">
        <f>'Students-ANL201_JAN22_T04'!R11</f>
        <v>16</v>
      </c>
      <c r="G27" s="158">
        <f t="shared" si="0"/>
        <v>86</v>
      </c>
      <c r="H27" s="159">
        <f t="shared" si="2"/>
        <v>87.5</v>
      </c>
      <c r="I27" s="159">
        <f t="shared" si="3"/>
        <v>80</v>
      </c>
      <c r="J27" s="159">
        <f t="shared" si="1"/>
        <v>167.5</v>
      </c>
      <c r="K27" s="160"/>
      <c r="L27" s="161"/>
      <c r="M27" s="161"/>
      <c r="N27" s="161"/>
      <c r="O27" s="161"/>
      <c r="P27" s="161"/>
    </row>
    <row r="28" spans="1:16" s="162" customFormat="1" ht="15">
      <c r="A28" s="152">
        <v>10</v>
      </c>
      <c r="B28" s="153" t="s">
        <v>48</v>
      </c>
      <c r="C28" s="154"/>
      <c r="D28" s="155" t="s">
        <v>49</v>
      </c>
      <c r="E28" s="157">
        <f>'Students-ANL201_JAN22_T04'!Q12</f>
        <v>65</v>
      </c>
      <c r="F28" s="157">
        <f>'Students-ANL201_JAN22_T04'!R12</f>
        <v>14</v>
      </c>
      <c r="G28" s="158">
        <f t="shared" si="0"/>
        <v>79</v>
      </c>
      <c r="H28" s="159">
        <f t="shared" si="2"/>
        <v>81.25</v>
      </c>
      <c r="I28" s="159">
        <f t="shared" si="3"/>
        <v>70</v>
      </c>
      <c r="J28" s="159">
        <f t="shared" si="1"/>
        <v>151.25</v>
      </c>
      <c r="K28" s="160"/>
      <c r="L28" s="161"/>
      <c r="M28" s="161"/>
      <c r="N28" s="161"/>
      <c r="O28" s="161"/>
      <c r="P28" s="161"/>
    </row>
    <row r="29" spans="1:16" s="162" customFormat="1" ht="15">
      <c r="A29" s="152">
        <v>11</v>
      </c>
      <c r="B29" s="153" t="s">
        <v>50</v>
      </c>
      <c r="C29" s="154"/>
      <c r="D29" s="155" t="s">
        <v>51</v>
      </c>
      <c r="E29" s="157">
        <f>'Students-ANL201_JAN22_T04'!Q13</f>
        <v>58</v>
      </c>
      <c r="F29" s="157">
        <f>'Students-ANL201_JAN22_T04'!R13</f>
        <v>13</v>
      </c>
      <c r="G29" s="158">
        <f t="shared" si="0"/>
        <v>71</v>
      </c>
      <c r="H29" s="159">
        <f t="shared" si="2"/>
        <v>72.5</v>
      </c>
      <c r="I29" s="159">
        <f t="shared" si="3"/>
        <v>65</v>
      </c>
      <c r="J29" s="159">
        <f t="shared" si="1"/>
        <v>137.5</v>
      </c>
      <c r="K29" s="160"/>
      <c r="L29" s="161"/>
      <c r="M29" s="161"/>
      <c r="N29" s="161"/>
      <c r="O29" s="161"/>
      <c r="P29" s="161"/>
    </row>
    <row r="30" spans="1:16" s="162" customFormat="1" ht="21">
      <c r="A30" s="152">
        <v>12</v>
      </c>
      <c r="B30" s="153" t="s">
        <v>52</v>
      </c>
      <c r="C30" s="154"/>
      <c r="D30" s="155" t="s">
        <v>53</v>
      </c>
      <c r="E30" s="157">
        <f>'Students-ANL201_JAN22_T04'!Q14</f>
        <v>0</v>
      </c>
      <c r="F30" s="157">
        <f>'Students-ANL201_JAN22_T04'!R14</f>
        <v>0</v>
      </c>
      <c r="G30" s="158">
        <f t="shared" ref="G30:G44" si="4">SUM(E30:F30)</f>
        <v>0</v>
      </c>
      <c r="H30" s="159">
        <f t="shared" ref="H30:H44" si="5">E30/80*100</f>
        <v>0</v>
      </c>
      <c r="I30" s="159">
        <f t="shared" ref="I30:I44" si="6">F30/20*100</f>
        <v>0</v>
      </c>
      <c r="J30" s="159">
        <f t="shared" ref="J30:J44" si="7">SUM(H30:I30)</f>
        <v>0</v>
      </c>
      <c r="K30" s="151" t="s">
        <v>260</v>
      </c>
      <c r="L30" s="161"/>
      <c r="M30" s="161"/>
      <c r="N30" s="161"/>
      <c r="O30" s="161"/>
      <c r="P30" s="161"/>
    </row>
    <row r="31" spans="1:16" s="162" customFormat="1" ht="15">
      <c r="A31" s="152">
        <v>13</v>
      </c>
      <c r="B31" s="153" t="s">
        <v>54</v>
      </c>
      <c r="C31" s="154"/>
      <c r="D31" s="155" t="s">
        <v>55</v>
      </c>
      <c r="E31" s="157">
        <f>'Students-ANL201_JAN22_T04'!Q15</f>
        <v>66</v>
      </c>
      <c r="F31" s="157">
        <f>'Students-ANL201_JAN22_T04'!R15</f>
        <v>14</v>
      </c>
      <c r="G31" s="158">
        <f t="shared" si="4"/>
        <v>80</v>
      </c>
      <c r="H31" s="159">
        <f t="shared" si="5"/>
        <v>82.5</v>
      </c>
      <c r="I31" s="159">
        <f t="shared" si="6"/>
        <v>70</v>
      </c>
      <c r="J31" s="159">
        <f t="shared" si="7"/>
        <v>152.5</v>
      </c>
      <c r="K31" s="160"/>
      <c r="L31" s="161"/>
      <c r="M31" s="161"/>
      <c r="N31" s="161"/>
      <c r="O31" s="161"/>
      <c r="P31" s="161"/>
    </row>
    <row r="32" spans="1:16" s="162" customFormat="1" ht="15">
      <c r="A32" s="152">
        <v>14</v>
      </c>
      <c r="B32" s="153" t="s">
        <v>56</v>
      </c>
      <c r="C32" s="154"/>
      <c r="D32" s="155" t="s">
        <v>57</v>
      </c>
      <c r="E32" s="157">
        <f>'Students-ANL201_JAN22_T04'!Q16</f>
        <v>66</v>
      </c>
      <c r="F32" s="157">
        <f>'Students-ANL201_JAN22_T04'!R16</f>
        <v>14</v>
      </c>
      <c r="G32" s="158">
        <f t="shared" si="4"/>
        <v>80</v>
      </c>
      <c r="H32" s="159">
        <f t="shared" si="5"/>
        <v>82.5</v>
      </c>
      <c r="I32" s="159">
        <f t="shared" si="6"/>
        <v>70</v>
      </c>
      <c r="J32" s="159">
        <f t="shared" si="7"/>
        <v>152.5</v>
      </c>
      <c r="K32" s="160"/>
      <c r="L32" s="161"/>
      <c r="M32" s="161"/>
      <c r="N32" s="161"/>
      <c r="O32" s="161"/>
      <c r="P32" s="161"/>
    </row>
    <row r="33" spans="1:16" s="162" customFormat="1" ht="15">
      <c r="A33" s="152">
        <v>15</v>
      </c>
      <c r="B33" s="153" t="s">
        <v>58</v>
      </c>
      <c r="C33" s="154"/>
      <c r="D33" s="155" t="s">
        <v>59</v>
      </c>
      <c r="E33" s="157">
        <f>'Students-ANL201_JAN22_T04'!Q17</f>
        <v>53</v>
      </c>
      <c r="F33" s="157">
        <f>'Students-ANL201_JAN22_T04'!R17</f>
        <v>12</v>
      </c>
      <c r="G33" s="158">
        <f t="shared" si="4"/>
        <v>65</v>
      </c>
      <c r="H33" s="159">
        <f t="shared" si="5"/>
        <v>66.25</v>
      </c>
      <c r="I33" s="159">
        <f t="shared" si="6"/>
        <v>60</v>
      </c>
      <c r="J33" s="159">
        <f t="shared" si="7"/>
        <v>126.25</v>
      </c>
      <c r="K33" s="160"/>
      <c r="L33" s="161"/>
      <c r="M33" s="161"/>
      <c r="N33" s="161"/>
      <c r="O33" s="161"/>
      <c r="P33" s="161"/>
    </row>
    <row r="34" spans="1:16" s="162" customFormat="1" ht="15">
      <c r="A34" s="152">
        <v>16</v>
      </c>
      <c r="B34" s="153" t="s">
        <v>60</v>
      </c>
      <c r="C34" s="154"/>
      <c r="D34" s="155" t="s">
        <v>61</v>
      </c>
      <c r="E34" s="157">
        <f>'Students-ANL201_JAN22_T04'!Q18</f>
        <v>60</v>
      </c>
      <c r="F34" s="157">
        <f>'Students-ANL201_JAN22_T04'!R18</f>
        <v>12</v>
      </c>
      <c r="G34" s="158">
        <f t="shared" si="4"/>
        <v>72</v>
      </c>
      <c r="H34" s="159">
        <f t="shared" si="5"/>
        <v>75</v>
      </c>
      <c r="I34" s="159">
        <f t="shared" si="6"/>
        <v>60</v>
      </c>
      <c r="J34" s="159">
        <f t="shared" si="7"/>
        <v>135</v>
      </c>
      <c r="K34" s="160"/>
      <c r="L34" s="161"/>
      <c r="M34" s="161"/>
      <c r="N34" s="161"/>
      <c r="O34" s="161"/>
      <c r="P34" s="161"/>
    </row>
    <row r="35" spans="1:16" s="162" customFormat="1" ht="15">
      <c r="A35" s="152">
        <v>17</v>
      </c>
      <c r="B35" s="153" t="s">
        <v>62</v>
      </c>
      <c r="C35" s="154"/>
      <c r="D35" s="155" t="s">
        <v>63</v>
      </c>
      <c r="E35" s="157">
        <f>'Students-ANL201_JAN22_T04'!Q19</f>
        <v>55</v>
      </c>
      <c r="F35" s="157">
        <f>'Students-ANL201_JAN22_T04'!R19</f>
        <v>14</v>
      </c>
      <c r="G35" s="158">
        <f t="shared" si="4"/>
        <v>69</v>
      </c>
      <c r="H35" s="159">
        <f t="shared" si="5"/>
        <v>68.75</v>
      </c>
      <c r="I35" s="159">
        <f t="shared" si="6"/>
        <v>70</v>
      </c>
      <c r="J35" s="159">
        <f t="shared" si="7"/>
        <v>138.75</v>
      </c>
      <c r="K35" s="160"/>
      <c r="L35" s="161"/>
      <c r="M35" s="161"/>
      <c r="N35" s="161"/>
      <c r="O35" s="161"/>
      <c r="P35" s="161"/>
    </row>
    <row r="36" spans="1:16" s="162" customFormat="1" ht="15">
      <c r="A36" s="152">
        <v>18</v>
      </c>
      <c r="B36" s="153" t="s">
        <v>64</v>
      </c>
      <c r="C36" s="154"/>
      <c r="D36" s="155" t="s">
        <v>65</v>
      </c>
      <c r="E36" s="157">
        <f>'Students-ANL201_JAN22_T04'!Q20</f>
        <v>64</v>
      </c>
      <c r="F36" s="157">
        <f>'Students-ANL201_JAN22_T04'!R20</f>
        <v>13</v>
      </c>
      <c r="G36" s="158">
        <f t="shared" si="4"/>
        <v>77</v>
      </c>
      <c r="H36" s="159">
        <f t="shared" si="5"/>
        <v>80</v>
      </c>
      <c r="I36" s="159">
        <f t="shared" si="6"/>
        <v>65</v>
      </c>
      <c r="J36" s="159">
        <f t="shared" si="7"/>
        <v>145</v>
      </c>
      <c r="K36" s="160"/>
      <c r="L36" s="161"/>
      <c r="M36" s="161"/>
      <c r="N36" s="161"/>
      <c r="O36" s="161"/>
      <c r="P36" s="161"/>
    </row>
    <row r="37" spans="1:16" s="162" customFormat="1" ht="15">
      <c r="A37" s="152">
        <v>19</v>
      </c>
      <c r="B37" s="153" t="s">
        <v>66</v>
      </c>
      <c r="C37" s="154"/>
      <c r="D37" s="155" t="s">
        <v>67</v>
      </c>
      <c r="E37" s="157">
        <f>'Students-ANL201_JAN22_T04'!Q21</f>
        <v>54</v>
      </c>
      <c r="F37" s="157">
        <f>'Students-ANL201_JAN22_T04'!R21</f>
        <v>12</v>
      </c>
      <c r="G37" s="158">
        <f t="shared" si="4"/>
        <v>66</v>
      </c>
      <c r="H37" s="159">
        <f t="shared" si="5"/>
        <v>67.5</v>
      </c>
      <c r="I37" s="159">
        <f t="shared" si="6"/>
        <v>60</v>
      </c>
      <c r="J37" s="159">
        <f t="shared" si="7"/>
        <v>127.5</v>
      </c>
      <c r="K37" s="160"/>
      <c r="L37" s="161"/>
      <c r="M37" s="161"/>
      <c r="N37" s="161"/>
      <c r="O37" s="161"/>
      <c r="P37" s="161"/>
    </row>
    <row r="38" spans="1:16" s="162" customFormat="1" ht="15">
      <c r="A38" s="152">
        <v>20</v>
      </c>
      <c r="B38" s="153" t="s">
        <v>68</v>
      </c>
      <c r="C38" s="154"/>
      <c r="D38" s="155" t="s">
        <v>69</v>
      </c>
      <c r="E38" s="157">
        <f>'Students-ANL201_JAN22_T04'!Q22</f>
        <v>39</v>
      </c>
      <c r="F38" s="157">
        <f>'Students-ANL201_JAN22_T04'!R22</f>
        <v>11</v>
      </c>
      <c r="G38" s="158">
        <f t="shared" si="4"/>
        <v>50</v>
      </c>
      <c r="H38" s="159">
        <f t="shared" si="5"/>
        <v>48.75</v>
      </c>
      <c r="I38" s="159">
        <f t="shared" si="6"/>
        <v>55.000000000000007</v>
      </c>
      <c r="J38" s="159">
        <f t="shared" si="7"/>
        <v>103.75</v>
      </c>
      <c r="K38" s="160"/>
      <c r="L38" s="161"/>
      <c r="M38" s="161"/>
      <c r="N38" s="161"/>
      <c r="O38" s="161"/>
      <c r="P38" s="161"/>
    </row>
    <row r="39" spans="1:16" s="162" customFormat="1" ht="21">
      <c r="A39" s="152">
        <v>21</v>
      </c>
      <c r="B39" s="153" t="s">
        <v>70</v>
      </c>
      <c r="C39" s="154"/>
      <c r="D39" s="155" t="s">
        <v>71</v>
      </c>
      <c r="E39" s="157">
        <f>'Students-ANL201_JAN22_T04'!Q23</f>
        <v>0</v>
      </c>
      <c r="F39" s="157">
        <f>'Students-ANL201_JAN22_T04'!R23</f>
        <v>0</v>
      </c>
      <c r="G39" s="158">
        <f t="shared" si="4"/>
        <v>0</v>
      </c>
      <c r="H39" s="159">
        <f t="shared" si="5"/>
        <v>0</v>
      </c>
      <c r="I39" s="159">
        <f t="shared" si="6"/>
        <v>0</v>
      </c>
      <c r="J39" s="159">
        <f t="shared" si="7"/>
        <v>0</v>
      </c>
      <c r="K39" s="151" t="s">
        <v>260</v>
      </c>
      <c r="L39" s="161"/>
      <c r="M39" s="161"/>
      <c r="N39" s="161"/>
      <c r="O39" s="161"/>
      <c r="P39" s="161"/>
    </row>
    <row r="40" spans="1:16" s="164" customFormat="1" ht="15">
      <c r="A40" s="152">
        <v>22</v>
      </c>
      <c r="B40" s="153" t="s">
        <v>72</v>
      </c>
      <c r="C40" s="163"/>
      <c r="D40" s="155" t="s">
        <v>73</v>
      </c>
      <c r="E40" s="157">
        <f>'Students-ANL201_JAN22_T04'!Q24</f>
        <v>44</v>
      </c>
      <c r="F40" s="157">
        <f>'Students-ANL201_JAN22_T04'!R24</f>
        <v>11</v>
      </c>
      <c r="G40" s="158">
        <f t="shared" si="4"/>
        <v>55</v>
      </c>
      <c r="H40" s="159">
        <f t="shared" si="5"/>
        <v>55.000000000000007</v>
      </c>
      <c r="I40" s="159">
        <f t="shared" si="6"/>
        <v>55.000000000000007</v>
      </c>
      <c r="J40" s="159">
        <f t="shared" si="7"/>
        <v>110.00000000000001</v>
      </c>
      <c r="K40" s="160"/>
    </row>
    <row r="41" spans="1:16" s="164" customFormat="1" ht="15">
      <c r="A41" s="152">
        <v>23</v>
      </c>
      <c r="B41" s="153" t="s">
        <v>74</v>
      </c>
      <c r="C41" s="163"/>
      <c r="D41" s="155" t="s">
        <v>75</v>
      </c>
      <c r="E41" s="157">
        <f>'Students-ANL201_JAN22_T04'!Q25</f>
        <v>57</v>
      </c>
      <c r="F41" s="157">
        <f>'Students-ANL201_JAN22_T04'!R25</f>
        <v>13</v>
      </c>
      <c r="G41" s="158">
        <f t="shared" si="4"/>
        <v>70</v>
      </c>
      <c r="H41" s="159">
        <f t="shared" si="5"/>
        <v>71.25</v>
      </c>
      <c r="I41" s="159">
        <f t="shared" si="6"/>
        <v>65</v>
      </c>
      <c r="J41" s="159">
        <f t="shared" si="7"/>
        <v>136.25</v>
      </c>
      <c r="K41" s="160"/>
    </row>
    <row r="42" spans="1:16" s="164" customFormat="1" ht="15">
      <c r="A42" s="152">
        <v>24</v>
      </c>
      <c r="B42" s="153" t="s">
        <v>76</v>
      </c>
      <c r="C42" s="163"/>
      <c r="D42" s="155" t="s">
        <v>77</v>
      </c>
      <c r="E42" s="157">
        <f>'Students-ANL201_JAN22_T04'!Q26</f>
        <v>53</v>
      </c>
      <c r="F42" s="157">
        <f>'Students-ANL201_JAN22_T04'!R26</f>
        <v>13</v>
      </c>
      <c r="G42" s="158">
        <f t="shared" si="4"/>
        <v>66</v>
      </c>
      <c r="H42" s="159">
        <f t="shared" si="5"/>
        <v>66.25</v>
      </c>
      <c r="I42" s="159">
        <f t="shared" si="6"/>
        <v>65</v>
      </c>
      <c r="J42" s="159">
        <f t="shared" si="7"/>
        <v>131.25</v>
      </c>
      <c r="K42" s="160"/>
    </row>
    <row r="43" spans="1:16" s="164" customFormat="1" ht="15">
      <c r="A43" s="152">
        <v>25</v>
      </c>
      <c r="B43" s="153" t="s">
        <v>78</v>
      </c>
      <c r="C43" s="163"/>
      <c r="D43" s="155" t="s">
        <v>79</v>
      </c>
      <c r="E43" s="157">
        <f>'Students-ANL201_JAN22_T04'!Q27</f>
        <v>54</v>
      </c>
      <c r="F43" s="157">
        <f>'Students-ANL201_JAN22_T04'!R27</f>
        <v>11</v>
      </c>
      <c r="G43" s="158">
        <f t="shared" si="4"/>
        <v>65</v>
      </c>
      <c r="H43" s="159">
        <f t="shared" si="5"/>
        <v>67.5</v>
      </c>
      <c r="I43" s="159">
        <f t="shared" si="6"/>
        <v>55.000000000000007</v>
      </c>
      <c r="J43" s="159">
        <f t="shared" si="7"/>
        <v>122.5</v>
      </c>
      <c r="K43" s="160"/>
    </row>
    <row r="44" spans="1:16" s="164" customFormat="1" ht="15">
      <c r="A44" s="152">
        <v>26</v>
      </c>
      <c r="B44" s="153" t="s">
        <v>80</v>
      </c>
      <c r="C44" s="163"/>
      <c r="D44" s="155" t="s">
        <v>81</v>
      </c>
      <c r="E44" s="157">
        <f>'Students-ANL201_JAN22_T04'!Q28</f>
        <v>63</v>
      </c>
      <c r="F44" s="157">
        <f>'Students-ANL201_JAN22_T04'!R28</f>
        <v>13</v>
      </c>
      <c r="G44" s="158">
        <f t="shared" si="4"/>
        <v>76</v>
      </c>
      <c r="H44" s="159">
        <f t="shared" si="5"/>
        <v>78.75</v>
      </c>
      <c r="I44" s="159">
        <f t="shared" si="6"/>
        <v>65</v>
      </c>
      <c r="J44" s="159">
        <f t="shared" si="7"/>
        <v>143.75</v>
      </c>
      <c r="K44" s="160"/>
    </row>
    <row r="45" spans="1:16" s="164" customFormat="1" ht="15">
      <c r="A45" s="152">
        <v>27</v>
      </c>
      <c r="B45" s="153" t="s">
        <v>82</v>
      </c>
      <c r="C45" s="163"/>
      <c r="D45" s="155" t="s">
        <v>83</v>
      </c>
      <c r="E45" s="157">
        <f>'Students-ANL201_JAN22_T04'!Q29</f>
        <v>60</v>
      </c>
      <c r="F45" s="157">
        <f>'Students-ANL201_JAN22_T04'!R29</f>
        <v>14</v>
      </c>
      <c r="G45" s="158">
        <f t="shared" ref="G45:G59" si="8">SUM(E45:F45)</f>
        <v>74</v>
      </c>
      <c r="H45" s="159">
        <f t="shared" ref="H45:H59" si="9">E45/80*100</f>
        <v>75</v>
      </c>
      <c r="I45" s="159">
        <f t="shared" ref="I45:I59" si="10">F45/20*100</f>
        <v>70</v>
      </c>
      <c r="J45" s="159">
        <f t="shared" ref="J45:J59" si="11">SUM(H45:I45)</f>
        <v>145</v>
      </c>
      <c r="K45" s="160"/>
    </row>
    <row r="46" spans="1:16" s="164" customFormat="1" ht="21">
      <c r="A46" s="152">
        <v>28</v>
      </c>
      <c r="B46" s="153" t="s">
        <v>84</v>
      </c>
      <c r="C46" s="163"/>
      <c r="D46" s="155" t="s">
        <v>85</v>
      </c>
      <c r="E46" s="157">
        <f>'Students-ANL201_JAN22_T04'!Q30</f>
        <v>0</v>
      </c>
      <c r="F46" s="157">
        <f>'Students-ANL201_JAN22_T04'!R30</f>
        <v>0</v>
      </c>
      <c r="G46" s="158">
        <f t="shared" si="8"/>
        <v>0</v>
      </c>
      <c r="H46" s="159">
        <f t="shared" si="9"/>
        <v>0</v>
      </c>
      <c r="I46" s="159">
        <f t="shared" si="10"/>
        <v>0</v>
      </c>
      <c r="J46" s="159">
        <f t="shared" si="11"/>
        <v>0</v>
      </c>
      <c r="K46" s="151" t="s">
        <v>260</v>
      </c>
    </row>
    <row r="47" spans="1:16" s="164" customFormat="1" ht="15">
      <c r="A47" s="152">
        <v>29</v>
      </c>
      <c r="B47" s="153" t="s">
        <v>86</v>
      </c>
      <c r="C47" s="163"/>
      <c r="D47" s="155" t="s">
        <v>87</v>
      </c>
      <c r="E47" s="157">
        <f>'Students-ANL201_JAN22_T04'!Q31</f>
        <v>50</v>
      </c>
      <c r="F47" s="157">
        <f>'Students-ANL201_JAN22_T04'!R31</f>
        <v>11</v>
      </c>
      <c r="G47" s="158">
        <f t="shared" si="8"/>
        <v>61</v>
      </c>
      <c r="H47" s="159">
        <f t="shared" si="9"/>
        <v>62.5</v>
      </c>
      <c r="I47" s="159">
        <f t="shared" si="10"/>
        <v>55.000000000000007</v>
      </c>
      <c r="J47" s="159">
        <f t="shared" si="11"/>
        <v>117.5</v>
      </c>
      <c r="K47" s="160"/>
    </row>
    <row r="48" spans="1:16" s="164" customFormat="1" ht="15">
      <c r="A48" s="152">
        <v>30</v>
      </c>
      <c r="B48" s="153" t="s">
        <v>88</v>
      </c>
      <c r="C48" s="163"/>
      <c r="D48" s="155" t="s">
        <v>89</v>
      </c>
      <c r="E48" s="157">
        <f>'Students-ANL201_JAN22_T04'!Q32</f>
        <v>59</v>
      </c>
      <c r="F48" s="157">
        <f>'Students-ANL201_JAN22_T04'!R32</f>
        <v>13</v>
      </c>
      <c r="G48" s="158">
        <f t="shared" si="8"/>
        <v>72</v>
      </c>
      <c r="H48" s="159">
        <f t="shared" si="9"/>
        <v>73.75</v>
      </c>
      <c r="I48" s="159">
        <f t="shared" si="10"/>
        <v>65</v>
      </c>
      <c r="J48" s="159">
        <f t="shared" si="11"/>
        <v>138.75</v>
      </c>
      <c r="K48" s="160"/>
    </row>
    <row r="49" spans="1:11" s="164" customFormat="1" ht="15">
      <c r="A49" s="152">
        <v>31</v>
      </c>
      <c r="B49" s="153" t="s">
        <v>90</v>
      </c>
      <c r="C49" s="163"/>
      <c r="D49" s="155" t="s">
        <v>91</v>
      </c>
      <c r="E49" s="157">
        <f>'Students-ANL201_JAN22_T04'!Q33</f>
        <v>47</v>
      </c>
      <c r="F49" s="157">
        <f>'Students-ANL201_JAN22_T04'!R33</f>
        <v>11</v>
      </c>
      <c r="G49" s="158">
        <f t="shared" si="8"/>
        <v>58</v>
      </c>
      <c r="H49" s="159">
        <f t="shared" si="9"/>
        <v>58.75</v>
      </c>
      <c r="I49" s="159">
        <f t="shared" si="10"/>
        <v>55.000000000000007</v>
      </c>
      <c r="J49" s="159">
        <f t="shared" si="11"/>
        <v>113.75</v>
      </c>
      <c r="K49" s="160"/>
    </row>
    <row r="50" spans="1:11" s="164" customFormat="1" ht="15">
      <c r="A50" s="152">
        <v>32</v>
      </c>
      <c r="B50" s="153" t="s">
        <v>92</v>
      </c>
      <c r="C50" s="163"/>
      <c r="D50" s="155" t="s">
        <v>93</v>
      </c>
      <c r="E50" s="157">
        <f>'Students-ANL201_JAN22_T04'!Q34</f>
        <v>41</v>
      </c>
      <c r="F50" s="157">
        <f>'Students-ANL201_JAN22_T04'!R34</f>
        <v>10</v>
      </c>
      <c r="G50" s="158">
        <f t="shared" si="8"/>
        <v>51</v>
      </c>
      <c r="H50" s="159">
        <f t="shared" si="9"/>
        <v>51.249999999999993</v>
      </c>
      <c r="I50" s="159">
        <f t="shared" si="10"/>
        <v>50</v>
      </c>
      <c r="J50" s="159">
        <f t="shared" si="11"/>
        <v>101.25</v>
      </c>
      <c r="K50" s="160"/>
    </row>
    <row r="51" spans="1:11" s="164" customFormat="1" ht="21">
      <c r="A51" s="152">
        <v>33</v>
      </c>
      <c r="B51" s="153" t="s">
        <v>94</v>
      </c>
      <c r="C51" s="163"/>
      <c r="D51" s="155" t="s">
        <v>95</v>
      </c>
      <c r="E51" s="157">
        <f>'Students-ANL201_JAN22_T04'!Q35</f>
        <v>0</v>
      </c>
      <c r="F51" s="157">
        <f>'Students-ANL201_JAN22_T04'!R35</f>
        <v>0</v>
      </c>
      <c r="G51" s="158">
        <f t="shared" si="8"/>
        <v>0</v>
      </c>
      <c r="H51" s="159">
        <f t="shared" si="9"/>
        <v>0</v>
      </c>
      <c r="I51" s="159">
        <f t="shared" si="10"/>
        <v>0</v>
      </c>
      <c r="J51" s="159">
        <f t="shared" si="11"/>
        <v>0</v>
      </c>
      <c r="K51" s="151" t="s">
        <v>260</v>
      </c>
    </row>
    <row r="52" spans="1:11" s="164" customFormat="1" ht="27">
      <c r="A52" s="152">
        <v>34</v>
      </c>
      <c r="B52" s="153" t="s">
        <v>96</v>
      </c>
      <c r="C52" s="163"/>
      <c r="D52" s="155" t="s">
        <v>97</v>
      </c>
      <c r="E52" s="157">
        <f>'Students-ANL201_JAN22_T04'!Q36</f>
        <v>61</v>
      </c>
      <c r="F52" s="157">
        <f>'Students-ANL201_JAN22_T04'!R36</f>
        <v>12</v>
      </c>
      <c r="G52" s="158">
        <f t="shared" si="8"/>
        <v>73</v>
      </c>
      <c r="H52" s="159">
        <f t="shared" si="9"/>
        <v>76.25</v>
      </c>
      <c r="I52" s="159">
        <f t="shared" si="10"/>
        <v>60</v>
      </c>
      <c r="J52" s="159">
        <f t="shared" si="11"/>
        <v>136.25</v>
      </c>
      <c r="K52" s="160"/>
    </row>
    <row r="53" spans="1:11" s="164" customFormat="1" ht="15">
      <c r="A53" s="152">
        <v>35</v>
      </c>
      <c r="B53" s="153" t="s">
        <v>98</v>
      </c>
      <c r="C53" s="163"/>
      <c r="D53" s="155" t="s">
        <v>99</v>
      </c>
      <c r="E53" s="157">
        <f>'Students-ANL201_JAN22_T04'!Q37</f>
        <v>43</v>
      </c>
      <c r="F53" s="157">
        <f>'Students-ANL201_JAN22_T04'!R37</f>
        <v>12</v>
      </c>
      <c r="G53" s="158">
        <f t="shared" si="8"/>
        <v>55</v>
      </c>
      <c r="H53" s="159">
        <f t="shared" si="9"/>
        <v>53.75</v>
      </c>
      <c r="I53" s="159">
        <f t="shared" si="10"/>
        <v>60</v>
      </c>
      <c r="J53" s="159">
        <f t="shared" si="11"/>
        <v>113.75</v>
      </c>
      <c r="K53" s="160"/>
    </row>
    <row r="54" spans="1:11" s="164" customFormat="1" ht="15">
      <c r="A54" s="152">
        <v>36</v>
      </c>
      <c r="B54" s="153" t="s">
        <v>100</v>
      </c>
      <c r="C54" s="163"/>
      <c r="D54" s="155" t="s">
        <v>101</v>
      </c>
      <c r="E54" s="157">
        <f>'Students-ANL201_JAN22_T04'!Q38</f>
        <v>45</v>
      </c>
      <c r="F54" s="157">
        <f>'Students-ANL201_JAN22_T04'!R38</f>
        <v>12</v>
      </c>
      <c r="G54" s="158">
        <f t="shared" si="8"/>
        <v>57</v>
      </c>
      <c r="H54" s="159">
        <f t="shared" si="9"/>
        <v>56.25</v>
      </c>
      <c r="I54" s="159">
        <f t="shared" si="10"/>
        <v>60</v>
      </c>
      <c r="J54" s="159">
        <f t="shared" si="11"/>
        <v>116.25</v>
      </c>
      <c r="K54" s="160"/>
    </row>
    <row r="55" spans="1:11" s="164" customFormat="1" ht="15">
      <c r="A55" s="152">
        <v>37</v>
      </c>
      <c r="B55" s="153" t="s">
        <v>102</v>
      </c>
      <c r="C55" s="163"/>
      <c r="D55" s="155" t="s">
        <v>103</v>
      </c>
      <c r="E55" s="157">
        <f>'Students-ANL201_JAN22_T04'!Q39</f>
        <v>57</v>
      </c>
      <c r="F55" s="157">
        <f>'Students-ANL201_JAN22_T04'!R39</f>
        <v>12</v>
      </c>
      <c r="G55" s="158">
        <f t="shared" si="8"/>
        <v>69</v>
      </c>
      <c r="H55" s="159">
        <f t="shared" si="9"/>
        <v>71.25</v>
      </c>
      <c r="I55" s="159">
        <f t="shared" si="10"/>
        <v>60</v>
      </c>
      <c r="J55" s="159">
        <f t="shared" si="11"/>
        <v>131.25</v>
      </c>
      <c r="K55" s="160"/>
    </row>
    <row r="56" spans="1:11" s="164" customFormat="1" ht="15">
      <c r="A56" s="152">
        <v>38</v>
      </c>
      <c r="B56" s="153" t="s">
        <v>104</v>
      </c>
      <c r="C56" s="163"/>
      <c r="D56" s="155" t="s">
        <v>105</v>
      </c>
      <c r="E56" s="157">
        <f>'Students-ANL201_JAN22_T04'!Q40</f>
        <v>55</v>
      </c>
      <c r="F56" s="157">
        <f>'Students-ANL201_JAN22_T04'!R40</f>
        <v>12</v>
      </c>
      <c r="G56" s="158">
        <f t="shared" si="8"/>
        <v>67</v>
      </c>
      <c r="H56" s="159">
        <f t="shared" si="9"/>
        <v>68.75</v>
      </c>
      <c r="I56" s="159">
        <f t="shared" si="10"/>
        <v>60</v>
      </c>
      <c r="J56" s="159">
        <f t="shared" si="11"/>
        <v>128.75</v>
      </c>
      <c r="K56" s="160"/>
    </row>
    <row r="57" spans="1:11" s="164" customFormat="1" ht="15">
      <c r="A57" s="152">
        <v>39</v>
      </c>
      <c r="B57" s="153" t="s">
        <v>106</v>
      </c>
      <c r="C57" s="163"/>
      <c r="D57" s="155" t="s">
        <v>107</v>
      </c>
      <c r="E57" s="157">
        <f>'Students-ANL201_JAN22_T04'!Q41</f>
        <v>56</v>
      </c>
      <c r="F57" s="157">
        <f>'Students-ANL201_JAN22_T04'!R41</f>
        <v>11</v>
      </c>
      <c r="G57" s="158">
        <f t="shared" si="8"/>
        <v>67</v>
      </c>
      <c r="H57" s="159">
        <f t="shared" si="9"/>
        <v>70</v>
      </c>
      <c r="I57" s="159">
        <f t="shared" si="10"/>
        <v>55.000000000000007</v>
      </c>
      <c r="J57" s="159">
        <f t="shared" si="11"/>
        <v>125</v>
      </c>
      <c r="K57" s="160"/>
    </row>
    <row r="58" spans="1:11" s="164" customFormat="1" ht="15">
      <c r="A58" s="152">
        <v>40</v>
      </c>
      <c r="B58" s="153" t="s">
        <v>108</v>
      </c>
      <c r="C58" s="163"/>
      <c r="D58" s="155" t="s">
        <v>109</v>
      </c>
      <c r="E58" s="157">
        <f>'Students-ANL201_JAN22_T04'!Q42</f>
        <v>50</v>
      </c>
      <c r="F58" s="157">
        <f>'Students-ANL201_JAN22_T04'!R42</f>
        <v>14</v>
      </c>
      <c r="G58" s="158">
        <f t="shared" si="8"/>
        <v>64</v>
      </c>
      <c r="H58" s="159">
        <f t="shared" si="9"/>
        <v>62.5</v>
      </c>
      <c r="I58" s="159">
        <f t="shared" si="10"/>
        <v>70</v>
      </c>
      <c r="J58" s="159">
        <f t="shared" si="11"/>
        <v>132.5</v>
      </c>
      <c r="K58" s="160"/>
    </row>
    <row r="59" spans="1:11" s="164" customFormat="1" ht="15">
      <c r="A59" s="152">
        <v>41</v>
      </c>
      <c r="B59" s="153" t="s">
        <v>110</v>
      </c>
      <c r="C59" s="163"/>
      <c r="D59" s="155" t="s">
        <v>111</v>
      </c>
      <c r="E59" s="157">
        <f>'Students-ANL201_JAN22_T04'!Q43</f>
        <v>65</v>
      </c>
      <c r="F59" s="157">
        <f>'Students-ANL201_JAN22_T04'!R43</f>
        <v>14</v>
      </c>
      <c r="G59" s="158">
        <f t="shared" si="8"/>
        <v>79</v>
      </c>
      <c r="H59" s="159">
        <f t="shared" si="9"/>
        <v>81.25</v>
      </c>
      <c r="I59" s="159">
        <f t="shared" si="10"/>
        <v>70</v>
      </c>
      <c r="J59" s="159">
        <f t="shared" si="11"/>
        <v>151.25</v>
      </c>
      <c r="K59" s="160"/>
    </row>
    <row r="60" spans="1:11" s="164" customFormat="1" ht="15">
      <c r="A60" s="152">
        <v>42</v>
      </c>
      <c r="B60" s="153" t="s">
        <v>112</v>
      </c>
      <c r="C60" s="163"/>
      <c r="D60" s="155" t="s">
        <v>113</v>
      </c>
      <c r="E60" s="157">
        <f>'Students-ANL201_JAN22_T04'!Q44</f>
        <v>58</v>
      </c>
      <c r="F60" s="157">
        <f>'Students-ANL201_JAN22_T04'!R44</f>
        <v>13</v>
      </c>
      <c r="G60" s="158">
        <f t="shared" ref="G60:G67" si="12">SUM(E60:F60)</f>
        <v>71</v>
      </c>
      <c r="H60" s="159">
        <f t="shared" ref="H60:H67" si="13">E60/80*100</f>
        <v>72.5</v>
      </c>
      <c r="I60" s="159">
        <f t="shared" ref="I60:I67" si="14">F60/20*100</f>
        <v>65</v>
      </c>
      <c r="J60" s="159">
        <f t="shared" ref="J60:J67" si="15">SUM(H60:I60)</f>
        <v>137.5</v>
      </c>
      <c r="K60" s="160"/>
    </row>
    <row r="61" spans="1:11" s="164" customFormat="1" ht="27">
      <c r="A61" s="152">
        <v>43</v>
      </c>
      <c r="B61" s="153" t="s">
        <v>114</v>
      </c>
      <c r="C61" s="163"/>
      <c r="D61" s="155" t="s">
        <v>115</v>
      </c>
      <c r="E61" s="157">
        <f>'Students-ANL201_JAN22_T04'!Q45</f>
        <v>46</v>
      </c>
      <c r="F61" s="157">
        <f>'Students-ANL201_JAN22_T04'!R45</f>
        <v>10</v>
      </c>
      <c r="G61" s="158">
        <f t="shared" si="12"/>
        <v>56</v>
      </c>
      <c r="H61" s="159">
        <f t="shared" si="13"/>
        <v>57.499999999999993</v>
      </c>
      <c r="I61" s="159">
        <f t="shared" si="14"/>
        <v>50</v>
      </c>
      <c r="J61" s="159">
        <f t="shared" si="15"/>
        <v>107.5</v>
      </c>
      <c r="K61" s="160"/>
    </row>
    <row r="62" spans="1:11" s="164" customFormat="1" ht="15">
      <c r="A62" s="152">
        <v>44</v>
      </c>
      <c r="B62" s="153" t="s">
        <v>116</v>
      </c>
      <c r="C62" s="163"/>
      <c r="D62" s="155" t="s">
        <v>117</v>
      </c>
      <c r="E62" s="157">
        <f>'Students-ANL201_JAN22_T04'!Q46</f>
        <v>52</v>
      </c>
      <c r="F62" s="157">
        <f>'Students-ANL201_JAN22_T04'!R46</f>
        <v>12</v>
      </c>
      <c r="G62" s="158">
        <f t="shared" si="12"/>
        <v>64</v>
      </c>
      <c r="H62" s="159">
        <f t="shared" si="13"/>
        <v>65</v>
      </c>
      <c r="I62" s="159">
        <f t="shared" si="14"/>
        <v>60</v>
      </c>
      <c r="J62" s="159">
        <f t="shared" si="15"/>
        <v>125</v>
      </c>
      <c r="K62" s="160"/>
    </row>
    <row r="63" spans="1:11" s="164" customFormat="1" ht="15">
      <c r="A63" s="152">
        <v>45</v>
      </c>
      <c r="B63" s="153" t="s">
        <v>118</v>
      </c>
      <c r="C63" s="163"/>
      <c r="D63" s="155" t="s">
        <v>119</v>
      </c>
      <c r="E63" s="157">
        <f>'Students-ANL201_JAN22_T04'!Q47</f>
        <v>51</v>
      </c>
      <c r="F63" s="157">
        <f>'Students-ANL201_JAN22_T04'!R47</f>
        <v>11</v>
      </c>
      <c r="G63" s="158">
        <f t="shared" si="12"/>
        <v>62</v>
      </c>
      <c r="H63" s="159">
        <f t="shared" si="13"/>
        <v>63.749999999999993</v>
      </c>
      <c r="I63" s="159">
        <f t="shared" si="14"/>
        <v>55.000000000000007</v>
      </c>
      <c r="J63" s="159">
        <f t="shared" si="15"/>
        <v>118.75</v>
      </c>
      <c r="K63" s="160"/>
    </row>
    <row r="64" spans="1:11" s="164" customFormat="1" ht="15">
      <c r="A64" s="152">
        <v>46</v>
      </c>
      <c r="B64" s="153" t="s">
        <v>120</v>
      </c>
      <c r="C64" s="163"/>
      <c r="D64" s="155" t="s">
        <v>121</v>
      </c>
      <c r="E64" s="157">
        <f>'Students-ANL201_JAN22_T04'!Q48</f>
        <v>35</v>
      </c>
      <c r="F64" s="157">
        <f>'Students-ANL201_JAN22_T04'!R48</f>
        <v>11</v>
      </c>
      <c r="G64" s="158">
        <f t="shared" si="12"/>
        <v>46</v>
      </c>
      <c r="H64" s="159">
        <f t="shared" si="13"/>
        <v>43.75</v>
      </c>
      <c r="I64" s="159">
        <f t="shared" si="14"/>
        <v>55.000000000000007</v>
      </c>
      <c r="J64" s="159">
        <f t="shared" si="15"/>
        <v>98.75</v>
      </c>
      <c r="K64" s="151" t="s">
        <v>260</v>
      </c>
    </row>
    <row r="65" spans="1:11" s="164" customFormat="1" ht="15">
      <c r="A65" s="152">
        <v>47</v>
      </c>
      <c r="B65" s="153" t="s">
        <v>122</v>
      </c>
      <c r="C65" s="163"/>
      <c r="D65" s="155" t="s">
        <v>123</v>
      </c>
      <c r="E65" s="157">
        <f>'Students-ANL201_JAN22_T04'!Q49</f>
        <v>56</v>
      </c>
      <c r="F65" s="157">
        <f>'Students-ANL201_JAN22_T04'!R49</f>
        <v>11</v>
      </c>
      <c r="G65" s="158">
        <f t="shared" si="12"/>
        <v>67</v>
      </c>
      <c r="H65" s="159">
        <f t="shared" si="13"/>
        <v>70</v>
      </c>
      <c r="I65" s="159">
        <f t="shared" si="14"/>
        <v>55.000000000000007</v>
      </c>
      <c r="J65" s="159">
        <f t="shared" si="15"/>
        <v>125</v>
      </c>
      <c r="K65" s="160"/>
    </row>
    <row r="66" spans="1:11" s="164" customFormat="1" ht="15">
      <c r="A66" s="152">
        <v>48</v>
      </c>
      <c r="B66" s="153" t="s">
        <v>124</v>
      </c>
      <c r="C66" s="163"/>
      <c r="D66" s="155" t="s">
        <v>125</v>
      </c>
      <c r="E66" s="157">
        <f>'Students-ANL201_JAN22_T04'!Q50</f>
        <v>65</v>
      </c>
      <c r="F66" s="157">
        <f>'Students-ANL201_JAN22_T04'!R50</f>
        <v>13</v>
      </c>
      <c r="G66" s="158">
        <f t="shared" si="12"/>
        <v>78</v>
      </c>
      <c r="H66" s="159">
        <f t="shared" si="13"/>
        <v>81.25</v>
      </c>
      <c r="I66" s="159">
        <f t="shared" si="14"/>
        <v>65</v>
      </c>
      <c r="J66" s="159">
        <f t="shared" si="15"/>
        <v>146.25</v>
      </c>
      <c r="K66" s="160"/>
    </row>
    <row r="67" spans="1:11" s="164" customFormat="1" ht="15">
      <c r="A67" s="152">
        <v>49</v>
      </c>
      <c r="B67" s="153" t="s">
        <v>126</v>
      </c>
      <c r="C67" s="163"/>
      <c r="D67" s="155" t="s">
        <v>127</v>
      </c>
      <c r="E67" s="157">
        <f>'Students-ANL201_JAN22_T04'!Q51</f>
        <v>55</v>
      </c>
      <c r="F67" s="157">
        <f>'Students-ANL201_JAN22_T04'!R51</f>
        <v>13</v>
      </c>
      <c r="G67" s="158">
        <f t="shared" si="12"/>
        <v>68</v>
      </c>
      <c r="H67" s="159">
        <f t="shared" si="13"/>
        <v>68.75</v>
      </c>
      <c r="I67" s="159">
        <f t="shared" si="14"/>
        <v>65</v>
      </c>
      <c r="J67" s="159">
        <f t="shared" si="15"/>
        <v>133.75</v>
      </c>
      <c r="K67" s="160"/>
    </row>
  </sheetData>
  <sheetProtection password="B1E5" sheet="1" formatCells="0" formatColumns="0" formatRows="0" insertColumns="0" insertRows="0" deleteColumns="0" deleteRows="0"/>
  <protectedRanges>
    <protectedRange sqref="E19:F67" name="Range1"/>
  </protectedRanges>
  <sortState ref="B11:D17">
    <sortCondition ref="B11"/>
  </sortState>
  <mergeCells count="10">
    <mergeCell ref="B11:C11"/>
    <mergeCell ref="B18:C18"/>
    <mergeCell ref="G7:H7"/>
    <mergeCell ref="A5:B5"/>
    <mergeCell ref="G5:H5"/>
    <mergeCell ref="A1:M1"/>
    <mergeCell ref="G4:H4"/>
    <mergeCell ref="A3:B3"/>
    <mergeCell ref="A4:B4"/>
    <mergeCell ref="C3:H3"/>
  </mergeCells>
  <phoneticPr fontId="4" type="noConversion"/>
  <dataValidations xWindow="511" yWindow="802" count="2">
    <dataValidation type="whole" allowBlank="1" showInputMessage="1" showErrorMessage="1" prompt="Score for report is between 0 to 80_x000a_" sqref="E19:E67">
      <formula1>0</formula1>
      <formula2>80</formula2>
    </dataValidation>
    <dataValidation type="whole" allowBlank="1" showInputMessage="1" showErrorMessage="1" prompt="Score for ppt is between 0 to 20" sqref="F19:F67">
      <formula1>0</formula1>
      <formula2>20</formula2>
    </dataValidation>
  </dataValidations>
  <pageMargins left="0.5" right="0.5" top="0.511811023622047" bottom="0.23622047244094499" header="0.511811023622047" footer="0.511811023622047"/>
  <pageSetup paperSize="9" scale="67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workbookViewId="0">
      <pane ySplit="2" topLeftCell="A21" activePane="bottomLeft" state="frozen"/>
      <selection pane="bottomLeft" activeCell="D1" sqref="D1:N2"/>
    </sheetView>
  </sheetViews>
  <sheetFormatPr defaultRowHeight="12" outlineLevelCol="1"/>
  <cols>
    <col min="1" max="1" width="50.140625" style="97" bestFit="1" customWidth="1"/>
    <col min="2" max="2" width="5.28515625" style="97" hidden="1" customWidth="1"/>
    <col min="3" max="3" width="18.28515625" style="97" hidden="1" customWidth="1"/>
    <col min="4" max="5" width="2.7109375" style="98" bestFit="1" customWidth="1"/>
    <col min="6" max="6" width="2.5703125" style="98" bestFit="1" customWidth="1"/>
    <col min="7" max="7" width="4.42578125" style="98" bestFit="1" customWidth="1"/>
    <col min="8" max="11" width="2.7109375" style="98" bestFit="1" customWidth="1"/>
    <col min="12" max="12" width="6.85546875" style="98" hidden="1" customWidth="1"/>
    <col min="13" max="13" width="3.5703125" style="98" bestFit="1" customWidth="1"/>
    <col min="14" max="14" width="4.5703125" style="98" bestFit="1" customWidth="1"/>
    <col min="15" max="15" width="9.140625" style="97"/>
    <col min="16" max="16" width="50.140625" style="97" hidden="1" customWidth="1" outlineLevel="1"/>
    <col min="17" max="17" width="6.140625" style="97" hidden="1" customWidth="1" outlineLevel="1"/>
    <col min="18" max="18" width="4.7109375" style="97" hidden="1" customWidth="1" outlineLevel="1"/>
    <col min="19" max="19" width="9.140625" style="97" collapsed="1"/>
    <col min="20" max="16384" width="9.140625" style="97"/>
  </cols>
  <sheetData>
    <row r="1" spans="1:18" ht="12.75" thickBot="1">
      <c r="A1" s="113" t="s">
        <v>128</v>
      </c>
      <c r="B1" s="114" t="s">
        <v>129</v>
      </c>
      <c r="C1" s="114" t="s">
        <v>130</v>
      </c>
      <c r="D1" s="115" t="s">
        <v>131</v>
      </c>
      <c r="E1" s="116" t="s">
        <v>132</v>
      </c>
      <c r="F1" s="116" t="s">
        <v>133</v>
      </c>
      <c r="G1" s="116" t="s">
        <v>134</v>
      </c>
      <c r="H1" s="116" t="s">
        <v>254</v>
      </c>
      <c r="I1" s="117" t="s">
        <v>255</v>
      </c>
      <c r="J1" s="117" t="s">
        <v>256</v>
      </c>
      <c r="K1" s="117" t="s">
        <v>257</v>
      </c>
      <c r="L1" s="117" t="s">
        <v>259</v>
      </c>
      <c r="M1" s="117" t="s">
        <v>258</v>
      </c>
      <c r="N1" s="118" t="s">
        <v>135</v>
      </c>
    </row>
    <row r="2" spans="1:18" ht="24.75" thickBot="1">
      <c r="A2" s="119" t="s">
        <v>253</v>
      </c>
      <c r="B2" s="120"/>
      <c r="C2" s="120"/>
      <c r="D2" s="119">
        <v>4</v>
      </c>
      <c r="E2" s="120">
        <v>6</v>
      </c>
      <c r="F2" s="120">
        <v>6</v>
      </c>
      <c r="G2" s="120">
        <v>18</v>
      </c>
      <c r="H2" s="120">
        <v>8</v>
      </c>
      <c r="I2" s="121">
        <v>10</v>
      </c>
      <c r="J2" s="121">
        <v>16</v>
      </c>
      <c r="K2" s="121">
        <v>12</v>
      </c>
      <c r="L2" s="121">
        <f>SUM(D2:K2)</f>
        <v>80</v>
      </c>
      <c r="M2" s="121">
        <v>20</v>
      </c>
      <c r="N2" s="122">
        <f>SUM(L2:M2)</f>
        <v>100</v>
      </c>
      <c r="Q2" s="112" t="str">
        <f>Sheet1!E18</f>
        <v>Report
80%</v>
      </c>
      <c r="R2" s="112" t="str">
        <f>Sheet1!F18</f>
        <v>PP
20%</v>
      </c>
    </row>
    <row r="3" spans="1:18">
      <c r="A3" s="127" t="s">
        <v>110</v>
      </c>
      <c r="B3" s="128">
        <v>53821</v>
      </c>
      <c r="C3" s="128" t="s">
        <v>136</v>
      </c>
      <c r="D3" s="127">
        <v>3</v>
      </c>
      <c r="E3" s="128">
        <v>6</v>
      </c>
      <c r="F3" s="128">
        <v>4</v>
      </c>
      <c r="G3" s="128">
        <v>15</v>
      </c>
      <c r="H3" s="128">
        <v>7</v>
      </c>
      <c r="I3" s="129">
        <v>8</v>
      </c>
      <c r="J3" s="129">
        <v>13</v>
      </c>
      <c r="K3" s="129">
        <v>9</v>
      </c>
      <c r="L3" s="129">
        <f t="shared" ref="L3:L51" si="0">SUM(D3:K3)</f>
        <v>65</v>
      </c>
      <c r="M3" s="129">
        <v>14</v>
      </c>
      <c r="N3" s="130">
        <f t="shared" ref="N3:N51" si="1">SUM(L3:M3)</f>
        <v>79</v>
      </c>
      <c r="P3" s="111" t="s">
        <v>185</v>
      </c>
      <c r="Q3" s="97">
        <f>VLOOKUP(P3,$A$3:$N$51,12, FALSE)</f>
        <v>47</v>
      </c>
      <c r="R3" s="97">
        <f>VLOOKUP(P3,$A$3:$N$51,13, FALSE)</f>
        <v>12</v>
      </c>
    </row>
    <row r="4" spans="1:18">
      <c r="A4" s="99" t="s">
        <v>36</v>
      </c>
      <c r="B4" s="100">
        <v>67693</v>
      </c>
      <c r="C4" s="100" t="s">
        <v>137</v>
      </c>
      <c r="D4" s="99">
        <v>2</v>
      </c>
      <c r="E4" s="100">
        <v>5</v>
      </c>
      <c r="F4" s="100">
        <v>5</v>
      </c>
      <c r="G4" s="100">
        <v>14</v>
      </c>
      <c r="H4" s="100">
        <v>7</v>
      </c>
      <c r="I4" s="101">
        <v>7</v>
      </c>
      <c r="J4" s="101">
        <v>10</v>
      </c>
      <c r="K4" s="101">
        <v>7</v>
      </c>
      <c r="L4" s="101">
        <f t="shared" si="0"/>
        <v>57</v>
      </c>
      <c r="M4" s="101">
        <v>12</v>
      </c>
      <c r="N4" s="102">
        <f t="shared" si="1"/>
        <v>69</v>
      </c>
      <c r="P4" s="111" t="s">
        <v>32</v>
      </c>
      <c r="Q4" s="97">
        <f t="shared" ref="Q4:Q51" si="2">VLOOKUP(P4,$A$3:$N$51,12, FALSE)</f>
        <v>0</v>
      </c>
      <c r="R4" s="97">
        <f t="shared" ref="R4:R51" si="3">VLOOKUP(P4,$A$3:$N$51,13, FALSE)</f>
        <v>0</v>
      </c>
    </row>
    <row r="5" spans="1:18">
      <c r="A5" s="107" t="s">
        <v>138</v>
      </c>
      <c r="B5" s="108">
        <v>53890</v>
      </c>
      <c r="C5" s="108" t="s">
        <v>139</v>
      </c>
      <c r="D5" s="107">
        <v>2</v>
      </c>
      <c r="E5" s="108">
        <v>4</v>
      </c>
      <c r="F5" s="108">
        <v>5</v>
      </c>
      <c r="G5" s="108">
        <v>13</v>
      </c>
      <c r="H5" s="108">
        <v>5</v>
      </c>
      <c r="I5" s="109">
        <v>7</v>
      </c>
      <c r="J5" s="109">
        <v>9</v>
      </c>
      <c r="K5" s="109">
        <v>8</v>
      </c>
      <c r="L5" s="109">
        <f t="shared" si="0"/>
        <v>53</v>
      </c>
      <c r="M5" s="109">
        <v>12</v>
      </c>
      <c r="N5" s="110">
        <f t="shared" si="1"/>
        <v>65</v>
      </c>
      <c r="P5" s="111" t="s">
        <v>34</v>
      </c>
      <c r="Q5" s="97">
        <f t="shared" si="2"/>
        <v>57</v>
      </c>
      <c r="R5" s="97">
        <f t="shared" si="3"/>
        <v>15</v>
      </c>
    </row>
    <row r="6" spans="1:18" ht="12.75" thickBot="1">
      <c r="A6" s="103" t="s">
        <v>108</v>
      </c>
      <c r="B6" s="104">
        <v>82275</v>
      </c>
      <c r="C6" s="104" t="s">
        <v>140</v>
      </c>
      <c r="D6" s="107">
        <v>3</v>
      </c>
      <c r="E6" s="108">
        <v>5</v>
      </c>
      <c r="F6" s="108">
        <v>3</v>
      </c>
      <c r="G6" s="108">
        <v>14</v>
      </c>
      <c r="H6" s="108">
        <v>5</v>
      </c>
      <c r="I6" s="109">
        <v>2</v>
      </c>
      <c r="J6" s="109">
        <v>10</v>
      </c>
      <c r="K6" s="109">
        <v>8</v>
      </c>
      <c r="L6" s="109">
        <f t="shared" si="0"/>
        <v>50</v>
      </c>
      <c r="M6" s="109">
        <v>14</v>
      </c>
      <c r="N6" s="110">
        <f t="shared" si="1"/>
        <v>64</v>
      </c>
      <c r="P6" s="111" t="s">
        <v>36</v>
      </c>
      <c r="Q6" s="97">
        <f t="shared" si="2"/>
        <v>57</v>
      </c>
      <c r="R6" s="97">
        <f t="shared" si="3"/>
        <v>12</v>
      </c>
    </row>
    <row r="7" spans="1:18">
      <c r="A7" s="147" t="s">
        <v>80</v>
      </c>
      <c r="B7" s="148">
        <v>53884</v>
      </c>
      <c r="C7" s="148" t="s">
        <v>141</v>
      </c>
      <c r="D7" s="143">
        <v>4</v>
      </c>
      <c r="E7" s="144">
        <v>5</v>
      </c>
      <c r="F7" s="144">
        <v>5</v>
      </c>
      <c r="G7" s="144">
        <v>16</v>
      </c>
      <c r="H7" s="144">
        <v>7</v>
      </c>
      <c r="I7" s="145">
        <v>7</v>
      </c>
      <c r="J7" s="145">
        <v>10</v>
      </c>
      <c r="K7" s="145">
        <v>9</v>
      </c>
      <c r="L7" s="145">
        <f t="shared" si="0"/>
        <v>63</v>
      </c>
      <c r="M7" s="145">
        <v>13</v>
      </c>
      <c r="N7" s="146">
        <f t="shared" si="1"/>
        <v>76</v>
      </c>
      <c r="P7" s="111" t="s">
        <v>38</v>
      </c>
      <c r="Q7" s="97">
        <f t="shared" si="2"/>
        <v>53</v>
      </c>
      <c r="R7" s="97">
        <f t="shared" si="3"/>
        <v>14</v>
      </c>
    </row>
    <row r="8" spans="1:18">
      <c r="A8" s="107" t="s">
        <v>46</v>
      </c>
      <c r="B8" s="108">
        <v>49608</v>
      </c>
      <c r="C8" s="108" t="s">
        <v>142</v>
      </c>
      <c r="D8" s="107">
        <v>4</v>
      </c>
      <c r="E8" s="108">
        <v>4</v>
      </c>
      <c r="F8" s="108">
        <v>6</v>
      </c>
      <c r="G8" s="108">
        <v>16</v>
      </c>
      <c r="H8" s="108">
        <v>8</v>
      </c>
      <c r="I8" s="109">
        <v>8</v>
      </c>
      <c r="J8" s="109">
        <v>14</v>
      </c>
      <c r="K8" s="109">
        <v>10</v>
      </c>
      <c r="L8" s="109">
        <f t="shared" si="0"/>
        <v>70</v>
      </c>
      <c r="M8" s="109">
        <v>16</v>
      </c>
      <c r="N8" s="110">
        <f t="shared" si="1"/>
        <v>86</v>
      </c>
      <c r="P8" s="111" t="s">
        <v>40</v>
      </c>
      <c r="Q8" s="97">
        <f t="shared" si="2"/>
        <v>42</v>
      </c>
      <c r="R8" s="97">
        <f t="shared" si="3"/>
        <v>12</v>
      </c>
    </row>
    <row r="9" spans="1:18">
      <c r="A9" s="135" t="s">
        <v>52</v>
      </c>
      <c r="B9" s="136">
        <v>85658</v>
      </c>
      <c r="C9" s="136" t="s">
        <v>143</v>
      </c>
      <c r="D9" s="135"/>
      <c r="E9" s="136"/>
      <c r="F9" s="136"/>
      <c r="G9" s="136"/>
      <c r="H9" s="136"/>
      <c r="I9" s="137"/>
      <c r="J9" s="137"/>
      <c r="K9" s="137"/>
      <c r="L9" s="137">
        <f t="shared" si="0"/>
        <v>0</v>
      </c>
      <c r="M9" s="137"/>
      <c r="N9" s="138">
        <f t="shared" si="1"/>
        <v>0</v>
      </c>
      <c r="P9" s="111" t="s">
        <v>175</v>
      </c>
      <c r="Q9" s="97">
        <f t="shared" si="2"/>
        <v>53</v>
      </c>
      <c r="R9" s="97">
        <f t="shared" si="3"/>
        <v>12</v>
      </c>
    </row>
    <row r="10" spans="1:18" ht="12.75" thickBot="1">
      <c r="A10" s="103" t="s">
        <v>76</v>
      </c>
      <c r="B10" s="104">
        <v>53508</v>
      </c>
      <c r="C10" s="104" t="s">
        <v>144</v>
      </c>
      <c r="D10" s="107">
        <v>4</v>
      </c>
      <c r="E10" s="108">
        <v>5</v>
      </c>
      <c r="F10" s="108">
        <v>4</v>
      </c>
      <c r="G10" s="108">
        <v>13</v>
      </c>
      <c r="H10" s="108">
        <v>6</v>
      </c>
      <c r="I10" s="109">
        <v>4</v>
      </c>
      <c r="J10" s="109">
        <v>10</v>
      </c>
      <c r="K10" s="109">
        <v>7</v>
      </c>
      <c r="L10" s="109">
        <f t="shared" si="0"/>
        <v>53</v>
      </c>
      <c r="M10" s="109">
        <v>13</v>
      </c>
      <c r="N10" s="110">
        <f t="shared" si="1"/>
        <v>66</v>
      </c>
      <c r="P10" s="111" t="s">
        <v>44</v>
      </c>
      <c r="Q10" s="97">
        <f t="shared" si="2"/>
        <v>73</v>
      </c>
      <c r="R10" s="97">
        <f t="shared" si="3"/>
        <v>15</v>
      </c>
    </row>
    <row r="11" spans="1:18">
      <c r="A11" s="123" t="s">
        <v>145</v>
      </c>
      <c r="B11" s="124">
        <v>68397</v>
      </c>
      <c r="C11" s="124" t="s">
        <v>146</v>
      </c>
      <c r="D11" s="99">
        <v>4</v>
      </c>
      <c r="E11" s="100">
        <v>6</v>
      </c>
      <c r="F11" s="100">
        <v>5</v>
      </c>
      <c r="G11" s="100">
        <v>12</v>
      </c>
      <c r="H11" s="100">
        <v>6</v>
      </c>
      <c r="I11" s="101">
        <v>8</v>
      </c>
      <c r="J11" s="101">
        <v>14</v>
      </c>
      <c r="K11" s="101">
        <v>10</v>
      </c>
      <c r="L11" s="101">
        <f t="shared" si="0"/>
        <v>65</v>
      </c>
      <c r="M11" s="101">
        <v>13</v>
      </c>
      <c r="N11" s="102">
        <f t="shared" si="1"/>
        <v>78</v>
      </c>
      <c r="P11" s="111" t="s">
        <v>46</v>
      </c>
      <c r="Q11" s="97">
        <f t="shared" si="2"/>
        <v>70</v>
      </c>
      <c r="R11" s="97">
        <f t="shared" si="3"/>
        <v>16</v>
      </c>
    </row>
    <row r="12" spans="1:18">
      <c r="A12" s="107" t="s">
        <v>62</v>
      </c>
      <c r="B12" s="108">
        <v>68299</v>
      </c>
      <c r="C12" s="108" t="s">
        <v>147</v>
      </c>
      <c r="D12" s="107">
        <v>2</v>
      </c>
      <c r="E12" s="108">
        <v>5</v>
      </c>
      <c r="F12" s="108">
        <v>4</v>
      </c>
      <c r="G12" s="108">
        <v>12</v>
      </c>
      <c r="H12" s="108">
        <v>5</v>
      </c>
      <c r="I12" s="109">
        <v>6</v>
      </c>
      <c r="J12" s="109">
        <v>13</v>
      </c>
      <c r="K12" s="109">
        <v>8</v>
      </c>
      <c r="L12" s="109">
        <f t="shared" si="0"/>
        <v>55</v>
      </c>
      <c r="M12" s="109">
        <v>14</v>
      </c>
      <c r="N12" s="110">
        <f t="shared" si="1"/>
        <v>69</v>
      </c>
      <c r="P12" s="111" t="s">
        <v>48</v>
      </c>
      <c r="Q12" s="97">
        <f t="shared" si="2"/>
        <v>65</v>
      </c>
      <c r="R12" s="97">
        <f t="shared" si="3"/>
        <v>14</v>
      </c>
    </row>
    <row r="13" spans="1:18">
      <c r="A13" s="107" t="s">
        <v>82</v>
      </c>
      <c r="B13" s="108">
        <v>67818</v>
      </c>
      <c r="C13" s="108" t="s">
        <v>148</v>
      </c>
      <c r="D13" s="107">
        <v>4</v>
      </c>
      <c r="E13" s="108">
        <v>6</v>
      </c>
      <c r="F13" s="108">
        <v>5</v>
      </c>
      <c r="G13" s="108">
        <v>13</v>
      </c>
      <c r="H13" s="108">
        <v>6</v>
      </c>
      <c r="I13" s="109">
        <v>7</v>
      </c>
      <c r="J13" s="109">
        <v>11</v>
      </c>
      <c r="K13" s="109">
        <v>8</v>
      </c>
      <c r="L13" s="109">
        <f t="shared" si="0"/>
        <v>60</v>
      </c>
      <c r="M13" s="109">
        <v>14</v>
      </c>
      <c r="N13" s="110">
        <f t="shared" si="1"/>
        <v>74</v>
      </c>
      <c r="P13" s="111" t="s">
        <v>50</v>
      </c>
      <c r="Q13" s="97">
        <f t="shared" si="2"/>
        <v>58</v>
      </c>
      <c r="R13" s="97">
        <f t="shared" si="3"/>
        <v>13</v>
      </c>
    </row>
    <row r="14" spans="1:18" ht="12.75" thickBot="1">
      <c r="A14" s="139" t="s">
        <v>84</v>
      </c>
      <c r="B14" s="140">
        <v>76631</v>
      </c>
      <c r="C14" s="140" t="s">
        <v>149</v>
      </c>
      <c r="D14" s="135"/>
      <c r="E14" s="136"/>
      <c r="F14" s="136"/>
      <c r="G14" s="136"/>
      <c r="H14" s="136"/>
      <c r="I14" s="137"/>
      <c r="J14" s="137"/>
      <c r="K14" s="137"/>
      <c r="L14" s="137">
        <f t="shared" si="0"/>
        <v>0</v>
      </c>
      <c r="M14" s="137"/>
      <c r="N14" s="138">
        <f t="shared" si="1"/>
        <v>0</v>
      </c>
      <c r="P14" s="111" t="s">
        <v>52</v>
      </c>
      <c r="Q14" s="97">
        <f t="shared" si="2"/>
        <v>0</v>
      </c>
      <c r="R14" s="97">
        <f t="shared" si="3"/>
        <v>0</v>
      </c>
    </row>
    <row r="15" spans="1:18">
      <c r="A15" s="123" t="s">
        <v>106</v>
      </c>
      <c r="B15" s="124">
        <v>59797</v>
      </c>
      <c r="C15" s="124" t="s">
        <v>150</v>
      </c>
      <c r="D15" s="99">
        <v>3</v>
      </c>
      <c r="E15" s="100">
        <v>6</v>
      </c>
      <c r="F15" s="100">
        <v>5</v>
      </c>
      <c r="G15" s="100">
        <v>10</v>
      </c>
      <c r="H15" s="100">
        <v>6</v>
      </c>
      <c r="I15" s="101">
        <v>5</v>
      </c>
      <c r="J15" s="101">
        <v>11</v>
      </c>
      <c r="K15" s="101">
        <v>10</v>
      </c>
      <c r="L15" s="101">
        <f t="shared" si="0"/>
        <v>56</v>
      </c>
      <c r="M15" s="101">
        <v>11</v>
      </c>
      <c r="N15" s="102">
        <f t="shared" si="1"/>
        <v>67</v>
      </c>
      <c r="P15" s="111" t="s">
        <v>181</v>
      </c>
      <c r="Q15" s="97">
        <f t="shared" si="2"/>
        <v>66</v>
      </c>
      <c r="R15" s="97">
        <f t="shared" si="3"/>
        <v>14</v>
      </c>
    </row>
    <row r="16" spans="1:18">
      <c r="A16" s="107" t="s">
        <v>66</v>
      </c>
      <c r="B16" s="108">
        <v>41438</v>
      </c>
      <c r="C16" s="108" t="s">
        <v>151</v>
      </c>
      <c r="D16" s="107">
        <v>4</v>
      </c>
      <c r="E16" s="108">
        <v>4</v>
      </c>
      <c r="F16" s="108">
        <v>4</v>
      </c>
      <c r="G16" s="108">
        <v>9</v>
      </c>
      <c r="H16" s="108">
        <v>6</v>
      </c>
      <c r="I16" s="109">
        <v>7</v>
      </c>
      <c r="J16" s="109">
        <v>11</v>
      </c>
      <c r="K16" s="109">
        <v>9</v>
      </c>
      <c r="L16" s="109">
        <f t="shared" si="0"/>
        <v>54</v>
      </c>
      <c r="M16" s="109">
        <v>12</v>
      </c>
      <c r="N16" s="110">
        <f t="shared" si="1"/>
        <v>66</v>
      </c>
      <c r="P16" s="111" t="s">
        <v>172</v>
      </c>
      <c r="Q16" s="97">
        <f t="shared" si="2"/>
        <v>66</v>
      </c>
      <c r="R16" s="97">
        <f t="shared" si="3"/>
        <v>14</v>
      </c>
    </row>
    <row r="17" spans="1:18" ht="12.75" thickBot="1">
      <c r="A17" s="141" t="s">
        <v>92</v>
      </c>
      <c r="B17" s="142">
        <v>42510</v>
      </c>
      <c r="C17" s="142" t="s">
        <v>152</v>
      </c>
      <c r="D17" s="143">
        <v>3</v>
      </c>
      <c r="E17" s="144">
        <v>4</v>
      </c>
      <c r="F17" s="144">
        <v>4</v>
      </c>
      <c r="G17" s="144">
        <v>8</v>
      </c>
      <c r="H17" s="144">
        <v>6</v>
      </c>
      <c r="I17" s="145">
        <v>4</v>
      </c>
      <c r="J17" s="145">
        <v>6</v>
      </c>
      <c r="K17" s="145">
        <v>6</v>
      </c>
      <c r="L17" s="145">
        <f t="shared" si="0"/>
        <v>41</v>
      </c>
      <c r="M17" s="145">
        <v>10</v>
      </c>
      <c r="N17" s="146">
        <f t="shared" si="1"/>
        <v>51</v>
      </c>
      <c r="P17" s="111" t="s">
        <v>138</v>
      </c>
      <c r="Q17" s="97">
        <f t="shared" si="2"/>
        <v>53</v>
      </c>
      <c r="R17" s="97">
        <f t="shared" si="3"/>
        <v>12</v>
      </c>
    </row>
    <row r="18" spans="1:18">
      <c r="A18" s="149" t="s">
        <v>86</v>
      </c>
      <c r="B18" s="150">
        <v>84824</v>
      </c>
      <c r="C18" s="150" t="s">
        <v>153</v>
      </c>
      <c r="D18" s="143">
        <v>3</v>
      </c>
      <c r="E18" s="144">
        <v>4</v>
      </c>
      <c r="F18" s="144">
        <v>5</v>
      </c>
      <c r="G18" s="144">
        <v>13</v>
      </c>
      <c r="H18" s="144">
        <v>5</v>
      </c>
      <c r="I18" s="145">
        <v>6</v>
      </c>
      <c r="J18" s="145">
        <v>10</v>
      </c>
      <c r="K18" s="145">
        <v>4</v>
      </c>
      <c r="L18" s="145">
        <f t="shared" si="0"/>
        <v>50</v>
      </c>
      <c r="M18" s="145">
        <v>11</v>
      </c>
      <c r="N18" s="146">
        <f t="shared" si="1"/>
        <v>61</v>
      </c>
      <c r="P18" s="111" t="s">
        <v>60</v>
      </c>
      <c r="Q18" s="97">
        <f t="shared" si="2"/>
        <v>60</v>
      </c>
      <c r="R18" s="97">
        <f t="shared" si="3"/>
        <v>12</v>
      </c>
    </row>
    <row r="19" spans="1:18">
      <c r="A19" s="99" t="s">
        <v>44</v>
      </c>
      <c r="B19" s="100">
        <v>76085</v>
      </c>
      <c r="C19" s="100" t="s">
        <v>154</v>
      </c>
      <c r="D19" s="99">
        <v>4</v>
      </c>
      <c r="E19" s="100">
        <v>6</v>
      </c>
      <c r="F19" s="100">
        <v>6</v>
      </c>
      <c r="G19" s="100">
        <v>16</v>
      </c>
      <c r="H19" s="100">
        <v>8</v>
      </c>
      <c r="I19" s="101">
        <v>10</v>
      </c>
      <c r="J19" s="101">
        <v>13</v>
      </c>
      <c r="K19" s="101">
        <v>10</v>
      </c>
      <c r="L19" s="101">
        <f t="shared" si="0"/>
        <v>73</v>
      </c>
      <c r="M19" s="101">
        <v>15</v>
      </c>
      <c r="N19" s="102">
        <f t="shared" si="1"/>
        <v>88</v>
      </c>
      <c r="P19" s="111" t="s">
        <v>62</v>
      </c>
      <c r="Q19" s="97">
        <f t="shared" si="2"/>
        <v>55</v>
      </c>
      <c r="R19" s="97">
        <f t="shared" si="3"/>
        <v>14</v>
      </c>
    </row>
    <row r="20" spans="1:18">
      <c r="A20" s="143" t="s">
        <v>64</v>
      </c>
      <c r="B20" s="144">
        <v>43935</v>
      </c>
      <c r="C20" s="144" t="s">
        <v>155</v>
      </c>
      <c r="D20" s="143">
        <v>4</v>
      </c>
      <c r="E20" s="144">
        <v>5</v>
      </c>
      <c r="F20" s="144">
        <v>4</v>
      </c>
      <c r="G20" s="144">
        <v>16</v>
      </c>
      <c r="H20" s="144">
        <v>7</v>
      </c>
      <c r="I20" s="145">
        <v>8</v>
      </c>
      <c r="J20" s="145">
        <v>13</v>
      </c>
      <c r="K20" s="145">
        <v>7</v>
      </c>
      <c r="L20" s="145">
        <f t="shared" si="0"/>
        <v>64</v>
      </c>
      <c r="M20" s="145">
        <v>13</v>
      </c>
      <c r="N20" s="146">
        <f t="shared" si="1"/>
        <v>77</v>
      </c>
      <c r="P20" s="111" t="s">
        <v>64</v>
      </c>
      <c r="Q20" s="97">
        <f t="shared" si="2"/>
        <v>64</v>
      </c>
      <c r="R20" s="97">
        <f t="shared" si="3"/>
        <v>13</v>
      </c>
    </row>
    <row r="21" spans="1:18" ht="12.75" thickBot="1">
      <c r="A21" s="143" t="s">
        <v>120</v>
      </c>
      <c r="B21" s="144">
        <v>4961</v>
      </c>
      <c r="C21" s="144" t="s">
        <v>156</v>
      </c>
      <c r="D21" s="143">
        <v>3</v>
      </c>
      <c r="E21" s="144">
        <v>5</v>
      </c>
      <c r="F21" s="144">
        <v>5</v>
      </c>
      <c r="G21" s="144">
        <v>13</v>
      </c>
      <c r="H21" s="144">
        <v>3</v>
      </c>
      <c r="I21" s="145">
        <v>2</v>
      </c>
      <c r="J21" s="145">
        <v>4</v>
      </c>
      <c r="K21" s="145">
        <v>0</v>
      </c>
      <c r="L21" s="145">
        <f t="shared" si="0"/>
        <v>35</v>
      </c>
      <c r="M21" s="145">
        <v>11</v>
      </c>
      <c r="N21" s="146">
        <f>SUM(L21:M21)</f>
        <v>46</v>
      </c>
      <c r="P21" s="111" t="s">
        <v>66</v>
      </c>
      <c r="Q21" s="97">
        <f t="shared" si="2"/>
        <v>54</v>
      </c>
      <c r="R21" s="97">
        <f t="shared" si="3"/>
        <v>12</v>
      </c>
    </row>
    <row r="22" spans="1:18">
      <c r="A22" s="123" t="s">
        <v>98</v>
      </c>
      <c r="B22" s="124">
        <v>86324</v>
      </c>
      <c r="C22" s="124" t="s">
        <v>157</v>
      </c>
      <c r="D22" s="99">
        <v>3</v>
      </c>
      <c r="E22" s="100">
        <v>3</v>
      </c>
      <c r="F22" s="100">
        <v>0</v>
      </c>
      <c r="G22" s="100">
        <v>10</v>
      </c>
      <c r="H22" s="100">
        <v>5</v>
      </c>
      <c r="I22" s="101">
        <v>4</v>
      </c>
      <c r="J22" s="101">
        <v>10</v>
      </c>
      <c r="K22" s="101">
        <v>8</v>
      </c>
      <c r="L22" s="101">
        <f t="shared" si="0"/>
        <v>43</v>
      </c>
      <c r="M22" s="101">
        <v>12</v>
      </c>
      <c r="N22" s="102">
        <f t="shared" si="1"/>
        <v>55</v>
      </c>
      <c r="P22" s="111" t="s">
        <v>68</v>
      </c>
      <c r="Q22" s="97">
        <f t="shared" si="2"/>
        <v>39</v>
      </c>
      <c r="R22" s="97">
        <f t="shared" si="3"/>
        <v>11</v>
      </c>
    </row>
    <row r="23" spans="1:18">
      <c r="A23" s="99" t="s">
        <v>118</v>
      </c>
      <c r="B23" s="100">
        <v>55271</v>
      </c>
      <c r="C23" s="100" t="s">
        <v>158</v>
      </c>
      <c r="D23" s="99">
        <v>3</v>
      </c>
      <c r="E23" s="100">
        <v>4</v>
      </c>
      <c r="F23" s="100">
        <v>4</v>
      </c>
      <c r="G23" s="100">
        <v>10</v>
      </c>
      <c r="H23" s="100">
        <v>5</v>
      </c>
      <c r="I23" s="101">
        <v>7</v>
      </c>
      <c r="J23" s="101">
        <v>11</v>
      </c>
      <c r="K23" s="101">
        <v>7</v>
      </c>
      <c r="L23" s="101">
        <f t="shared" si="0"/>
        <v>51</v>
      </c>
      <c r="M23" s="101">
        <v>11</v>
      </c>
      <c r="N23" s="102">
        <f t="shared" si="1"/>
        <v>62</v>
      </c>
      <c r="P23" s="111" t="s">
        <v>70</v>
      </c>
      <c r="Q23" s="97">
        <f t="shared" si="2"/>
        <v>0</v>
      </c>
      <c r="R23" s="97">
        <f t="shared" si="3"/>
        <v>0</v>
      </c>
    </row>
    <row r="24" spans="1:18">
      <c r="A24" s="107" t="s">
        <v>50</v>
      </c>
      <c r="B24" s="108">
        <v>54309</v>
      </c>
      <c r="C24" s="108" t="s">
        <v>159</v>
      </c>
      <c r="D24" s="107">
        <v>4</v>
      </c>
      <c r="E24" s="108">
        <v>6</v>
      </c>
      <c r="F24" s="108">
        <v>5</v>
      </c>
      <c r="G24" s="108">
        <v>13</v>
      </c>
      <c r="H24" s="108">
        <v>5</v>
      </c>
      <c r="I24" s="109">
        <v>6</v>
      </c>
      <c r="J24" s="109">
        <v>12</v>
      </c>
      <c r="K24" s="109">
        <v>7</v>
      </c>
      <c r="L24" s="109">
        <f t="shared" si="0"/>
        <v>58</v>
      </c>
      <c r="M24" s="109">
        <v>13</v>
      </c>
      <c r="N24" s="110">
        <f t="shared" si="1"/>
        <v>71</v>
      </c>
      <c r="P24" s="111" t="s">
        <v>72</v>
      </c>
      <c r="Q24" s="97">
        <f t="shared" si="2"/>
        <v>44</v>
      </c>
      <c r="R24" s="97">
        <f t="shared" si="3"/>
        <v>11</v>
      </c>
    </row>
    <row r="25" spans="1:18" ht="12.75" thickBot="1">
      <c r="A25" s="125" t="s">
        <v>96</v>
      </c>
      <c r="B25" s="126">
        <v>86070</v>
      </c>
      <c r="C25" s="126" t="s">
        <v>160</v>
      </c>
      <c r="D25" s="99">
        <v>4</v>
      </c>
      <c r="E25" s="100">
        <v>5</v>
      </c>
      <c r="F25" s="100">
        <v>5</v>
      </c>
      <c r="G25" s="100">
        <v>14</v>
      </c>
      <c r="H25" s="100">
        <v>7</v>
      </c>
      <c r="I25" s="101">
        <v>6</v>
      </c>
      <c r="J25" s="101">
        <v>12</v>
      </c>
      <c r="K25" s="101">
        <v>8</v>
      </c>
      <c r="L25" s="101">
        <f t="shared" si="0"/>
        <v>61</v>
      </c>
      <c r="M25" s="101">
        <v>12</v>
      </c>
      <c r="N25" s="102">
        <f t="shared" si="1"/>
        <v>73</v>
      </c>
      <c r="P25" s="111" t="s">
        <v>162</v>
      </c>
      <c r="Q25" s="97">
        <f t="shared" si="2"/>
        <v>57</v>
      </c>
      <c r="R25" s="97">
        <f t="shared" si="3"/>
        <v>13</v>
      </c>
    </row>
    <row r="26" spans="1:18">
      <c r="A26" s="127" t="s">
        <v>38</v>
      </c>
      <c r="B26" s="128">
        <v>42471</v>
      </c>
      <c r="C26" s="128" t="s">
        <v>161</v>
      </c>
      <c r="D26" s="99">
        <v>4</v>
      </c>
      <c r="E26" s="100">
        <v>4</v>
      </c>
      <c r="F26" s="100">
        <v>1</v>
      </c>
      <c r="G26" s="100">
        <v>15</v>
      </c>
      <c r="H26" s="100">
        <v>7</v>
      </c>
      <c r="I26" s="101">
        <v>6</v>
      </c>
      <c r="J26" s="101">
        <v>9</v>
      </c>
      <c r="K26" s="101">
        <v>7</v>
      </c>
      <c r="L26" s="101">
        <f t="shared" si="0"/>
        <v>53</v>
      </c>
      <c r="M26" s="101">
        <v>14</v>
      </c>
      <c r="N26" s="102">
        <f t="shared" si="1"/>
        <v>67</v>
      </c>
      <c r="P26" s="111" t="s">
        <v>76</v>
      </c>
      <c r="Q26" s="97">
        <f t="shared" si="2"/>
        <v>53</v>
      </c>
      <c r="R26" s="97">
        <f t="shared" si="3"/>
        <v>13</v>
      </c>
    </row>
    <row r="27" spans="1:18">
      <c r="A27" s="107" t="s">
        <v>162</v>
      </c>
      <c r="B27" s="108">
        <v>54033</v>
      </c>
      <c r="C27" s="108" t="s">
        <v>163</v>
      </c>
      <c r="D27" s="107">
        <v>2</v>
      </c>
      <c r="E27" s="108">
        <v>5</v>
      </c>
      <c r="F27" s="108">
        <v>3</v>
      </c>
      <c r="G27" s="108">
        <v>14</v>
      </c>
      <c r="H27" s="108">
        <v>7</v>
      </c>
      <c r="I27" s="109">
        <v>7</v>
      </c>
      <c r="J27" s="109">
        <v>12</v>
      </c>
      <c r="K27" s="109">
        <v>7</v>
      </c>
      <c r="L27" s="109">
        <f t="shared" si="0"/>
        <v>57</v>
      </c>
      <c r="M27" s="109">
        <v>13</v>
      </c>
      <c r="N27" s="110">
        <f t="shared" si="1"/>
        <v>70</v>
      </c>
      <c r="P27" s="111" t="s">
        <v>78</v>
      </c>
      <c r="Q27" s="97">
        <f t="shared" si="2"/>
        <v>54</v>
      </c>
      <c r="R27" s="97">
        <f t="shared" si="3"/>
        <v>11</v>
      </c>
    </row>
    <row r="28" spans="1:18">
      <c r="A28" s="135" t="s">
        <v>94</v>
      </c>
      <c r="B28" s="136">
        <v>68079</v>
      </c>
      <c r="C28" s="136" t="s">
        <v>164</v>
      </c>
      <c r="D28" s="135"/>
      <c r="E28" s="136"/>
      <c r="F28" s="136"/>
      <c r="G28" s="136"/>
      <c r="H28" s="136"/>
      <c r="I28" s="137"/>
      <c r="J28" s="137"/>
      <c r="K28" s="137"/>
      <c r="L28" s="137">
        <f t="shared" si="0"/>
        <v>0</v>
      </c>
      <c r="M28" s="137"/>
      <c r="N28" s="138">
        <f t="shared" si="1"/>
        <v>0</v>
      </c>
      <c r="P28" s="111" t="s">
        <v>80</v>
      </c>
      <c r="Q28" s="97">
        <f t="shared" si="2"/>
        <v>63</v>
      </c>
      <c r="R28" s="97">
        <f t="shared" si="3"/>
        <v>13</v>
      </c>
    </row>
    <row r="29" spans="1:18" ht="12.75" thickBot="1">
      <c r="A29" s="103" t="s">
        <v>102</v>
      </c>
      <c r="B29" s="104">
        <v>54763</v>
      </c>
      <c r="C29" s="104" t="s">
        <v>165</v>
      </c>
      <c r="D29" s="107">
        <v>4</v>
      </c>
      <c r="E29" s="108">
        <v>5</v>
      </c>
      <c r="F29" s="108">
        <v>6</v>
      </c>
      <c r="G29" s="108">
        <v>12</v>
      </c>
      <c r="H29" s="108">
        <v>5</v>
      </c>
      <c r="I29" s="109">
        <v>7</v>
      </c>
      <c r="J29" s="109">
        <v>10</v>
      </c>
      <c r="K29" s="109">
        <v>8</v>
      </c>
      <c r="L29" s="109">
        <f t="shared" si="0"/>
        <v>57</v>
      </c>
      <c r="M29" s="109">
        <v>12</v>
      </c>
      <c r="N29" s="110">
        <f t="shared" si="1"/>
        <v>69</v>
      </c>
      <c r="P29" s="111" t="s">
        <v>82</v>
      </c>
      <c r="Q29" s="97">
        <f t="shared" si="2"/>
        <v>60</v>
      </c>
      <c r="R29" s="97">
        <f t="shared" si="3"/>
        <v>14</v>
      </c>
    </row>
    <row r="30" spans="1:18">
      <c r="A30" s="131" t="s">
        <v>104</v>
      </c>
      <c r="B30" s="132">
        <v>41781</v>
      </c>
      <c r="C30" s="132" t="s">
        <v>166</v>
      </c>
      <c r="D30" s="107">
        <v>4</v>
      </c>
      <c r="E30" s="108">
        <v>6</v>
      </c>
      <c r="F30" s="108">
        <v>4</v>
      </c>
      <c r="G30" s="108">
        <v>10</v>
      </c>
      <c r="H30" s="108">
        <v>6</v>
      </c>
      <c r="I30" s="109">
        <v>7</v>
      </c>
      <c r="J30" s="109">
        <v>10</v>
      </c>
      <c r="K30" s="109">
        <v>8</v>
      </c>
      <c r="L30" s="109">
        <f t="shared" si="0"/>
        <v>55</v>
      </c>
      <c r="M30" s="109">
        <v>12</v>
      </c>
      <c r="N30" s="110">
        <f t="shared" si="1"/>
        <v>67</v>
      </c>
      <c r="P30" s="111" t="s">
        <v>84</v>
      </c>
      <c r="Q30" s="97">
        <f t="shared" si="2"/>
        <v>0</v>
      </c>
      <c r="R30" s="97">
        <f t="shared" si="3"/>
        <v>0</v>
      </c>
    </row>
    <row r="31" spans="1:18">
      <c r="A31" s="99" t="s">
        <v>100</v>
      </c>
      <c r="B31" s="100">
        <v>77411</v>
      </c>
      <c r="C31" s="100" t="s">
        <v>167</v>
      </c>
      <c r="D31" s="99">
        <v>3</v>
      </c>
      <c r="E31" s="100">
        <v>5</v>
      </c>
      <c r="F31" s="100">
        <v>3</v>
      </c>
      <c r="G31" s="100">
        <v>10</v>
      </c>
      <c r="H31" s="100">
        <v>5</v>
      </c>
      <c r="I31" s="101">
        <v>5</v>
      </c>
      <c r="J31" s="101">
        <v>8</v>
      </c>
      <c r="K31" s="101">
        <v>6</v>
      </c>
      <c r="L31" s="101">
        <f t="shared" si="0"/>
        <v>45</v>
      </c>
      <c r="M31" s="101">
        <v>12</v>
      </c>
      <c r="N31" s="102">
        <f t="shared" si="1"/>
        <v>57</v>
      </c>
      <c r="P31" s="111" t="s">
        <v>86</v>
      </c>
      <c r="Q31" s="97">
        <f t="shared" si="2"/>
        <v>50</v>
      </c>
      <c r="R31" s="97">
        <f t="shared" si="3"/>
        <v>11</v>
      </c>
    </row>
    <row r="32" spans="1:18">
      <c r="A32" s="99" t="s">
        <v>112</v>
      </c>
      <c r="B32" s="100">
        <v>74675</v>
      </c>
      <c r="C32" s="100" t="s">
        <v>168</v>
      </c>
      <c r="D32" s="99">
        <v>3</v>
      </c>
      <c r="E32" s="100">
        <v>6</v>
      </c>
      <c r="F32" s="100">
        <v>4</v>
      </c>
      <c r="G32" s="100">
        <v>12</v>
      </c>
      <c r="H32" s="100">
        <v>5</v>
      </c>
      <c r="I32" s="101">
        <v>7</v>
      </c>
      <c r="J32" s="101">
        <v>12</v>
      </c>
      <c r="K32" s="101">
        <v>9</v>
      </c>
      <c r="L32" s="101">
        <f t="shared" si="0"/>
        <v>58</v>
      </c>
      <c r="M32" s="101">
        <v>13</v>
      </c>
      <c r="N32" s="102">
        <f t="shared" si="1"/>
        <v>71</v>
      </c>
      <c r="P32" s="111" t="s">
        <v>88</v>
      </c>
      <c r="Q32" s="97">
        <f t="shared" si="2"/>
        <v>59</v>
      </c>
      <c r="R32" s="97">
        <f t="shared" si="3"/>
        <v>13</v>
      </c>
    </row>
    <row r="33" spans="1:18" ht="12.75" thickBot="1">
      <c r="A33" s="103" t="s">
        <v>116</v>
      </c>
      <c r="B33" s="104">
        <v>75048</v>
      </c>
      <c r="C33" s="104" t="s">
        <v>169</v>
      </c>
      <c r="D33" s="107">
        <v>2</v>
      </c>
      <c r="E33" s="108">
        <v>4</v>
      </c>
      <c r="F33" s="108">
        <v>4</v>
      </c>
      <c r="G33" s="108">
        <v>13</v>
      </c>
      <c r="H33" s="108">
        <v>6</v>
      </c>
      <c r="I33" s="109">
        <v>5</v>
      </c>
      <c r="J33" s="109">
        <v>9</v>
      </c>
      <c r="K33" s="109">
        <v>9</v>
      </c>
      <c r="L33" s="109">
        <f t="shared" si="0"/>
        <v>52</v>
      </c>
      <c r="M33" s="109">
        <v>12</v>
      </c>
      <c r="N33" s="110">
        <f t="shared" si="1"/>
        <v>64</v>
      </c>
      <c r="P33" s="111" t="s">
        <v>90</v>
      </c>
      <c r="Q33" s="97">
        <f t="shared" si="2"/>
        <v>47</v>
      </c>
      <c r="R33" s="97">
        <f t="shared" si="3"/>
        <v>11</v>
      </c>
    </row>
    <row r="34" spans="1:18">
      <c r="A34" s="123" t="s">
        <v>34</v>
      </c>
      <c r="B34" s="124">
        <v>82613</v>
      </c>
      <c r="C34" s="124" t="s">
        <v>170</v>
      </c>
      <c r="D34" s="99">
        <v>4</v>
      </c>
      <c r="E34" s="100">
        <v>4</v>
      </c>
      <c r="F34" s="100">
        <v>5</v>
      </c>
      <c r="G34" s="100">
        <v>12</v>
      </c>
      <c r="H34" s="100">
        <v>5</v>
      </c>
      <c r="I34" s="101">
        <v>7</v>
      </c>
      <c r="J34" s="101">
        <v>12</v>
      </c>
      <c r="K34" s="101">
        <v>8</v>
      </c>
      <c r="L34" s="101">
        <f t="shared" si="0"/>
        <v>57</v>
      </c>
      <c r="M34" s="101">
        <v>15</v>
      </c>
      <c r="N34" s="102">
        <f t="shared" si="1"/>
        <v>72</v>
      </c>
      <c r="P34" s="111" t="s">
        <v>92</v>
      </c>
      <c r="Q34" s="97">
        <f t="shared" si="2"/>
        <v>41</v>
      </c>
      <c r="R34" s="97">
        <f t="shared" si="3"/>
        <v>10</v>
      </c>
    </row>
    <row r="35" spans="1:18">
      <c r="A35" s="135" t="s">
        <v>32</v>
      </c>
      <c r="B35" s="136">
        <v>65843</v>
      </c>
      <c r="C35" s="136" t="s">
        <v>171</v>
      </c>
      <c r="D35" s="135"/>
      <c r="E35" s="136"/>
      <c r="F35" s="136"/>
      <c r="G35" s="136"/>
      <c r="H35" s="136"/>
      <c r="I35" s="137"/>
      <c r="J35" s="137"/>
      <c r="K35" s="137"/>
      <c r="L35" s="137">
        <f t="shared" si="0"/>
        <v>0</v>
      </c>
      <c r="M35" s="137"/>
      <c r="N35" s="138">
        <f t="shared" si="1"/>
        <v>0</v>
      </c>
      <c r="P35" s="111" t="s">
        <v>94</v>
      </c>
      <c r="Q35" s="97">
        <f t="shared" si="2"/>
        <v>0</v>
      </c>
      <c r="R35" s="97">
        <f t="shared" si="3"/>
        <v>0</v>
      </c>
    </row>
    <row r="36" spans="1:18">
      <c r="A36" s="107" t="s">
        <v>172</v>
      </c>
      <c r="B36" s="108">
        <v>53769</v>
      </c>
      <c r="C36" s="108" t="s">
        <v>173</v>
      </c>
      <c r="D36" s="107">
        <v>4</v>
      </c>
      <c r="E36" s="108">
        <v>5</v>
      </c>
      <c r="F36" s="108">
        <v>6</v>
      </c>
      <c r="G36" s="108">
        <v>14</v>
      </c>
      <c r="H36" s="108">
        <v>7</v>
      </c>
      <c r="I36" s="109">
        <v>7</v>
      </c>
      <c r="J36" s="109">
        <v>14</v>
      </c>
      <c r="K36" s="109">
        <v>9</v>
      </c>
      <c r="L36" s="109">
        <f t="shared" si="0"/>
        <v>66</v>
      </c>
      <c r="M36" s="109">
        <v>14</v>
      </c>
      <c r="N36" s="110">
        <v>80</v>
      </c>
      <c r="P36" s="111" t="s">
        <v>96</v>
      </c>
      <c r="Q36" s="97">
        <f t="shared" si="2"/>
        <v>61</v>
      </c>
      <c r="R36" s="97">
        <f t="shared" si="3"/>
        <v>12</v>
      </c>
    </row>
    <row r="37" spans="1:18" ht="12.75" thickBot="1">
      <c r="A37" s="141" t="s">
        <v>122</v>
      </c>
      <c r="B37" s="142">
        <v>41771</v>
      </c>
      <c r="C37" s="142" t="s">
        <v>174</v>
      </c>
      <c r="D37" s="143">
        <v>3</v>
      </c>
      <c r="E37" s="144">
        <v>5</v>
      </c>
      <c r="F37" s="144">
        <v>5</v>
      </c>
      <c r="G37" s="144">
        <v>12</v>
      </c>
      <c r="H37" s="144">
        <v>5</v>
      </c>
      <c r="I37" s="145">
        <v>7</v>
      </c>
      <c r="J37" s="145">
        <v>12</v>
      </c>
      <c r="K37" s="145">
        <v>7</v>
      </c>
      <c r="L37" s="145">
        <f t="shared" si="0"/>
        <v>56</v>
      </c>
      <c r="M37" s="145">
        <v>11</v>
      </c>
      <c r="N37" s="146">
        <f t="shared" si="1"/>
        <v>67</v>
      </c>
      <c r="P37" s="111" t="s">
        <v>98</v>
      </c>
      <c r="Q37" s="97">
        <f t="shared" si="2"/>
        <v>43</v>
      </c>
      <c r="R37" s="97">
        <f t="shared" si="3"/>
        <v>12</v>
      </c>
    </row>
    <row r="38" spans="1:18">
      <c r="A38" s="123" t="s">
        <v>175</v>
      </c>
      <c r="B38" s="124">
        <v>77163</v>
      </c>
      <c r="C38" s="124" t="s">
        <v>176</v>
      </c>
      <c r="D38" s="99">
        <v>4</v>
      </c>
      <c r="E38" s="100">
        <v>6</v>
      </c>
      <c r="F38" s="100">
        <v>2</v>
      </c>
      <c r="G38" s="100">
        <v>9</v>
      </c>
      <c r="H38" s="100">
        <v>5</v>
      </c>
      <c r="I38" s="101">
        <v>6</v>
      </c>
      <c r="J38" s="101">
        <v>12</v>
      </c>
      <c r="K38" s="101">
        <v>9</v>
      </c>
      <c r="L38" s="101">
        <f t="shared" si="0"/>
        <v>53</v>
      </c>
      <c r="M38" s="101">
        <v>12</v>
      </c>
      <c r="N38" s="102">
        <f t="shared" si="1"/>
        <v>65</v>
      </c>
      <c r="P38" s="111" t="s">
        <v>100</v>
      </c>
      <c r="Q38" s="97">
        <f t="shared" si="2"/>
        <v>45</v>
      </c>
      <c r="R38" s="97">
        <f t="shared" si="3"/>
        <v>12</v>
      </c>
    </row>
    <row r="39" spans="1:18">
      <c r="A39" s="107" t="s">
        <v>177</v>
      </c>
      <c r="B39" s="108">
        <v>42813</v>
      </c>
      <c r="C39" s="108" t="s">
        <v>178</v>
      </c>
      <c r="D39" s="107">
        <v>3</v>
      </c>
      <c r="E39" s="108">
        <v>4</v>
      </c>
      <c r="F39" s="108">
        <v>6</v>
      </c>
      <c r="G39" s="108">
        <v>13</v>
      </c>
      <c r="H39" s="108">
        <v>5</v>
      </c>
      <c r="I39" s="109">
        <v>5</v>
      </c>
      <c r="J39" s="109">
        <v>10</v>
      </c>
      <c r="K39" s="109">
        <v>9</v>
      </c>
      <c r="L39" s="109">
        <f t="shared" si="0"/>
        <v>55</v>
      </c>
      <c r="M39" s="109">
        <v>13</v>
      </c>
      <c r="N39" s="110">
        <f t="shared" si="1"/>
        <v>68</v>
      </c>
      <c r="P39" s="111" t="s">
        <v>102</v>
      </c>
      <c r="Q39" s="97">
        <f t="shared" si="2"/>
        <v>57</v>
      </c>
      <c r="R39" s="97">
        <f t="shared" si="3"/>
        <v>12</v>
      </c>
    </row>
    <row r="40" spans="1:18">
      <c r="A40" s="107" t="s">
        <v>72</v>
      </c>
      <c r="B40" s="108">
        <v>65608</v>
      </c>
      <c r="C40" s="108" t="s">
        <v>179</v>
      </c>
      <c r="D40" s="107">
        <v>2</v>
      </c>
      <c r="E40" s="108">
        <v>4</v>
      </c>
      <c r="F40" s="108">
        <v>4</v>
      </c>
      <c r="G40" s="108">
        <v>10</v>
      </c>
      <c r="H40" s="108">
        <v>4</v>
      </c>
      <c r="I40" s="109">
        <v>5</v>
      </c>
      <c r="J40" s="109">
        <v>9</v>
      </c>
      <c r="K40" s="109">
        <v>6</v>
      </c>
      <c r="L40" s="109">
        <f t="shared" si="0"/>
        <v>44</v>
      </c>
      <c r="M40" s="109">
        <v>11</v>
      </c>
      <c r="N40" s="110">
        <f t="shared" si="1"/>
        <v>55</v>
      </c>
      <c r="P40" s="111" t="s">
        <v>104</v>
      </c>
      <c r="Q40" s="97">
        <f t="shared" si="2"/>
        <v>55</v>
      </c>
      <c r="R40" s="97">
        <f t="shared" si="3"/>
        <v>12</v>
      </c>
    </row>
    <row r="41" spans="1:18" ht="12.75" thickBot="1">
      <c r="A41" s="103" t="s">
        <v>78</v>
      </c>
      <c r="B41" s="104">
        <v>74621</v>
      </c>
      <c r="C41" s="104" t="s">
        <v>180</v>
      </c>
      <c r="D41" s="107">
        <v>4</v>
      </c>
      <c r="E41" s="108">
        <v>5</v>
      </c>
      <c r="F41" s="108">
        <v>4</v>
      </c>
      <c r="G41" s="108">
        <v>10</v>
      </c>
      <c r="H41" s="108">
        <v>6</v>
      </c>
      <c r="I41" s="109">
        <v>7</v>
      </c>
      <c r="J41" s="109">
        <v>11</v>
      </c>
      <c r="K41" s="109">
        <v>7</v>
      </c>
      <c r="L41" s="109">
        <f t="shared" si="0"/>
        <v>54</v>
      </c>
      <c r="M41" s="109">
        <v>11</v>
      </c>
      <c r="N41" s="110">
        <f t="shared" si="1"/>
        <v>65</v>
      </c>
      <c r="P41" s="111" t="s">
        <v>106</v>
      </c>
      <c r="Q41" s="97">
        <f t="shared" si="2"/>
        <v>56</v>
      </c>
      <c r="R41" s="97">
        <f t="shared" si="3"/>
        <v>11</v>
      </c>
    </row>
    <row r="42" spans="1:18">
      <c r="A42" s="131" t="s">
        <v>181</v>
      </c>
      <c r="B42" s="132">
        <v>42985</v>
      </c>
      <c r="C42" s="132" t="s">
        <v>182</v>
      </c>
      <c r="D42" s="107">
        <v>4</v>
      </c>
      <c r="E42" s="108">
        <v>5</v>
      </c>
      <c r="F42" s="108">
        <v>5</v>
      </c>
      <c r="G42" s="108">
        <v>16</v>
      </c>
      <c r="H42" s="108">
        <v>6</v>
      </c>
      <c r="I42" s="109">
        <v>8</v>
      </c>
      <c r="J42" s="109">
        <v>13</v>
      </c>
      <c r="K42" s="109">
        <v>9</v>
      </c>
      <c r="L42" s="109">
        <f t="shared" si="0"/>
        <v>66</v>
      </c>
      <c r="M42" s="109">
        <v>14</v>
      </c>
      <c r="N42" s="110">
        <f t="shared" si="1"/>
        <v>80</v>
      </c>
      <c r="P42" s="111" t="s">
        <v>108</v>
      </c>
      <c r="Q42" s="97">
        <f t="shared" si="2"/>
        <v>50</v>
      </c>
      <c r="R42" s="97">
        <f t="shared" si="3"/>
        <v>14</v>
      </c>
    </row>
    <row r="43" spans="1:18">
      <c r="A43" s="107" t="s">
        <v>48</v>
      </c>
      <c r="B43" s="108">
        <v>48817</v>
      </c>
      <c r="C43" s="108" t="s">
        <v>183</v>
      </c>
      <c r="D43" s="107">
        <v>4</v>
      </c>
      <c r="E43" s="108">
        <v>5</v>
      </c>
      <c r="F43" s="108">
        <v>6</v>
      </c>
      <c r="G43" s="108">
        <v>16</v>
      </c>
      <c r="H43" s="108">
        <v>6</v>
      </c>
      <c r="I43" s="109">
        <v>9</v>
      </c>
      <c r="J43" s="109">
        <v>10</v>
      </c>
      <c r="K43" s="109">
        <v>9</v>
      </c>
      <c r="L43" s="109">
        <f t="shared" si="0"/>
        <v>65</v>
      </c>
      <c r="M43" s="109">
        <v>14</v>
      </c>
      <c r="N43" s="110">
        <f t="shared" si="1"/>
        <v>79</v>
      </c>
      <c r="P43" s="111" t="s">
        <v>110</v>
      </c>
      <c r="Q43" s="97">
        <f t="shared" si="2"/>
        <v>65</v>
      </c>
      <c r="R43" s="97">
        <f t="shared" si="3"/>
        <v>14</v>
      </c>
    </row>
    <row r="44" spans="1:18" ht="12.75" thickBot="1">
      <c r="A44" s="141" t="s">
        <v>90</v>
      </c>
      <c r="B44" s="142">
        <v>62029</v>
      </c>
      <c r="C44" s="142" t="s">
        <v>184</v>
      </c>
      <c r="D44" s="143">
        <v>4</v>
      </c>
      <c r="E44" s="144">
        <v>5</v>
      </c>
      <c r="F44" s="144">
        <v>4</v>
      </c>
      <c r="G44" s="144">
        <v>12</v>
      </c>
      <c r="H44" s="144">
        <v>5</v>
      </c>
      <c r="I44" s="145">
        <v>2</v>
      </c>
      <c r="J44" s="145">
        <v>10</v>
      </c>
      <c r="K44" s="145">
        <v>5</v>
      </c>
      <c r="L44" s="145">
        <f t="shared" si="0"/>
        <v>47</v>
      </c>
      <c r="M44" s="145">
        <v>11</v>
      </c>
      <c r="N44" s="146">
        <f t="shared" si="1"/>
        <v>58</v>
      </c>
      <c r="P44" s="111" t="s">
        <v>112</v>
      </c>
      <c r="Q44" s="97">
        <f t="shared" si="2"/>
        <v>58</v>
      </c>
      <c r="R44" s="97">
        <f t="shared" si="3"/>
        <v>13</v>
      </c>
    </row>
    <row r="45" spans="1:18">
      <c r="A45" s="123" t="s">
        <v>185</v>
      </c>
      <c r="B45" s="124">
        <v>67694</v>
      </c>
      <c r="C45" s="124" t="s">
        <v>186</v>
      </c>
      <c r="D45" s="99">
        <v>4</v>
      </c>
      <c r="E45" s="100">
        <v>5</v>
      </c>
      <c r="F45" s="100">
        <v>5</v>
      </c>
      <c r="G45" s="100">
        <v>6</v>
      </c>
      <c r="H45" s="100">
        <v>4</v>
      </c>
      <c r="I45" s="101">
        <v>5</v>
      </c>
      <c r="J45" s="101">
        <v>10</v>
      </c>
      <c r="K45" s="101">
        <v>8</v>
      </c>
      <c r="L45" s="101">
        <f t="shared" si="0"/>
        <v>47</v>
      </c>
      <c r="M45" s="101">
        <v>12</v>
      </c>
      <c r="N45" s="102">
        <f t="shared" si="1"/>
        <v>59</v>
      </c>
      <c r="P45" s="111" t="s">
        <v>114</v>
      </c>
      <c r="Q45" s="97">
        <f t="shared" si="2"/>
        <v>46</v>
      </c>
      <c r="R45" s="97">
        <f t="shared" si="3"/>
        <v>10</v>
      </c>
    </row>
    <row r="46" spans="1:18">
      <c r="A46" s="107" t="s">
        <v>68</v>
      </c>
      <c r="B46" s="108">
        <v>65473</v>
      </c>
      <c r="C46" s="108" t="s">
        <v>187</v>
      </c>
      <c r="D46" s="107">
        <v>2</v>
      </c>
      <c r="E46" s="108">
        <v>4</v>
      </c>
      <c r="F46" s="108">
        <v>4</v>
      </c>
      <c r="G46" s="108">
        <v>11</v>
      </c>
      <c r="H46" s="108">
        <v>6</v>
      </c>
      <c r="I46" s="109">
        <v>4</v>
      </c>
      <c r="J46" s="109">
        <v>8</v>
      </c>
      <c r="K46" s="109">
        <v>0</v>
      </c>
      <c r="L46" s="109">
        <f t="shared" si="0"/>
        <v>39</v>
      </c>
      <c r="M46" s="109">
        <v>11</v>
      </c>
      <c r="N46" s="110">
        <f t="shared" si="1"/>
        <v>50</v>
      </c>
      <c r="P46" s="111" t="s">
        <v>116</v>
      </c>
      <c r="Q46" s="97">
        <f t="shared" si="2"/>
        <v>52</v>
      </c>
      <c r="R46" s="97">
        <f t="shared" si="3"/>
        <v>12</v>
      </c>
    </row>
    <row r="47" spans="1:18" ht="12.75" thickBot="1">
      <c r="A47" s="103" t="s">
        <v>88</v>
      </c>
      <c r="B47" s="104">
        <v>67750</v>
      </c>
      <c r="C47" s="104" t="s">
        <v>188</v>
      </c>
      <c r="D47" s="107">
        <v>2</v>
      </c>
      <c r="E47" s="108">
        <v>5</v>
      </c>
      <c r="F47" s="108">
        <v>4</v>
      </c>
      <c r="G47" s="108">
        <v>12</v>
      </c>
      <c r="H47" s="108">
        <v>6</v>
      </c>
      <c r="I47" s="109">
        <v>8</v>
      </c>
      <c r="J47" s="109">
        <v>13</v>
      </c>
      <c r="K47" s="109">
        <v>9</v>
      </c>
      <c r="L47" s="109">
        <f t="shared" si="0"/>
        <v>59</v>
      </c>
      <c r="M47" s="109">
        <v>13</v>
      </c>
      <c r="N47" s="110">
        <f t="shared" si="1"/>
        <v>72</v>
      </c>
      <c r="P47" s="111" t="s">
        <v>118</v>
      </c>
      <c r="Q47" s="97">
        <f t="shared" si="2"/>
        <v>51</v>
      </c>
      <c r="R47" s="97">
        <f t="shared" si="3"/>
        <v>11</v>
      </c>
    </row>
    <row r="48" spans="1:18">
      <c r="A48" s="133" t="s">
        <v>70</v>
      </c>
      <c r="B48" s="134">
        <v>33977</v>
      </c>
      <c r="C48" s="134" t="s">
        <v>189</v>
      </c>
      <c r="D48" s="135"/>
      <c r="E48" s="136"/>
      <c r="F48" s="136"/>
      <c r="G48" s="136"/>
      <c r="H48" s="136"/>
      <c r="I48" s="137"/>
      <c r="J48" s="137"/>
      <c r="K48" s="137"/>
      <c r="L48" s="137">
        <f t="shared" si="0"/>
        <v>0</v>
      </c>
      <c r="M48" s="137"/>
      <c r="N48" s="138">
        <f t="shared" si="1"/>
        <v>0</v>
      </c>
      <c r="P48" s="111" t="s">
        <v>120</v>
      </c>
      <c r="Q48" s="97">
        <f t="shared" si="2"/>
        <v>35</v>
      </c>
      <c r="R48" s="97">
        <f t="shared" si="3"/>
        <v>11</v>
      </c>
    </row>
    <row r="49" spans="1:18">
      <c r="A49" s="107" t="s">
        <v>60</v>
      </c>
      <c r="B49" s="108">
        <v>54363</v>
      </c>
      <c r="C49" s="108" t="s">
        <v>190</v>
      </c>
      <c r="D49" s="107">
        <v>3</v>
      </c>
      <c r="E49" s="108">
        <v>5</v>
      </c>
      <c r="F49" s="108">
        <v>5</v>
      </c>
      <c r="G49" s="108">
        <v>16</v>
      </c>
      <c r="H49" s="108">
        <v>4</v>
      </c>
      <c r="I49" s="109">
        <v>5</v>
      </c>
      <c r="J49" s="109">
        <v>14</v>
      </c>
      <c r="K49" s="109">
        <v>8</v>
      </c>
      <c r="L49" s="109">
        <f t="shared" si="0"/>
        <v>60</v>
      </c>
      <c r="M49" s="109">
        <v>12</v>
      </c>
      <c r="N49" s="110">
        <f t="shared" si="1"/>
        <v>72</v>
      </c>
      <c r="P49" s="111" t="s">
        <v>122</v>
      </c>
      <c r="Q49" s="97">
        <f t="shared" si="2"/>
        <v>56</v>
      </c>
      <c r="R49" s="97">
        <f t="shared" si="3"/>
        <v>11</v>
      </c>
    </row>
    <row r="50" spans="1:18">
      <c r="A50" s="99" t="s">
        <v>114</v>
      </c>
      <c r="B50" s="100">
        <v>49138</v>
      </c>
      <c r="C50" s="100" t="s">
        <v>191</v>
      </c>
      <c r="D50" s="99">
        <v>4</v>
      </c>
      <c r="E50" s="100">
        <v>4</v>
      </c>
      <c r="F50" s="100">
        <v>3</v>
      </c>
      <c r="G50" s="100">
        <v>9</v>
      </c>
      <c r="H50" s="100">
        <v>4</v>
      </c>
      <c r="I50" s="101">
        <v>6</v>
      </c>
      <c r="J50" s="101">
        <v>9</v>
      </c>
      <c r="K50" s="101">
        <v>7</v>
      </c>
      <c r="L50" s="101">
        <f t="shared" si="0"/>
        <v>46</v>
      </c>
      <c r="M50" s="101">
        <v>10</v>
      </c>
      <c r="N50" s="102">
        <f t="shared" si="1"/>
        <v>56</v>
      </c>
      <c r="P50" s="111" t="s">
        <v>145</v>
      </c>
      <c r="Q50" s="97">
        <f t="shared" si="2"/>
        <v>65</v>
      </c>
      <c r="R50" s="97">
        <f t="shared" si="3"/>
        <v>13</v>
      </c>
    </row>
    <row r="51" spans="1:18" ht="12.75" thickBot="1">
      <c r="A51" s="103" t="s">
        <v>40</v>
      </c>
      <c r="B51" s="104">
        <v>86932</v>
      </c>
      <c r="C51" s="104" t="s">
        <v>192</v>
      </c>
      <c r="D51" s="103">
        <v>2</v>
      </c>
      <c r="E51" s="104">
        <v>3</v>
      </c>
      <c r="F51" s="104">
        <v>3</v>
      </c>
      <c r="G51" s="104">
        <v>10</v>
      </c>
      <c r="H51" s="104">
        <v>5</v>
      </c>
      <c r="I51" s="105">
        <v>3</v>
      </c>
      <c r="J51" s="105">
        <v>9</v>
      </c>
      <c r="K51" s="105">
        <v>7</v>
      </c>
      <c r="L51" s="105">
        <f t="shared" si="0"/>
        <v>42</v>
      </c>
      <c r="M51" s="105">
        <v>12</v>
      </c>
      <c r="N51" s="106">
        <f t="shared" si="1"/>
        <v>54</v>
      </c>
      <c r="P51" s="111" t="s">
        <v>177</v>
      </c>
      <c r="Q51" s="97">
        <f t="shared" si="2"/>
        <v>55</v>
      </c>
      <c r="R51" s="97">
        <f t="shared" si="3"/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1"/>
  <sheetViews>
    <sheetView showGridLines="0" tabSelected="1" topLeftCell="C1" workbookViewId="0">
      <selection activeCell="L18" sqref="L18"/>
    </sheetView>
  </sheetViews>
  <sheetFormatPr defaultRowHeight="15"/>
  <cols>
    <col min="1" max="1" width="25.140625" style="71" bestFit="1" customWidth="1"/>
    <col min="2" max="2" width="5.5703125" style="71" bestFit="1" customWidth="1"/>
    <col min="3" max="4" width="9.140625" style="71"/>
    <col min="5" max="5" width="16.5703125" style="71" customWidth="1"/>
    <col min="6" max="6" width="13.28515625" style="71" customWidth="1"/>
    <col min="7" max="7" width="12.5703125" style="71" customWidth="1"/>
    <col min="8" max="8" width="15.140625" style="71" customWidth="1"/>
    <col min="9" max="9" width="7.7109375" style="71" bestFit="1" customWidth="1"/>
    <col min="10" max="10" width="12" style="71" bestFit="1" customWidth="1"/>
    <col min="11" max="11" width="15.140625" style="71" bestFit="1" customWidth="1"/>
    <col min="12" max="12" width="6.42578125" style="71" bestFit="1" customWidth="1"/>
    <col min="13" max="13" width="6.7109375" style="71" bestFit="1" customWidth="1"/>
    <col min="14" max="22" width="5.7109375" style="71" bestFit="1" customWidth="1"/>
    <col min="23" max="23" width="4" style="71" bestFit="1" customWidth="1"/>
    <col min="24" max="16384" width="9.140625" style="71"/>
  </cols>
  <sheetData>
    <row r="1" spans="1:10" ht="21.75" thickBot="1">
      <c r="A1" s="69" t="s">
        <v>206</v>
      </c>
      <c r="B1" s="70" t="s">
        <v>207</v>
      </c>
      <c r="E1" s="72" t="s">
        <v>208</v>
      </c>
    </row>
    <row r="2" spans="1:10" ht="21.75" thickBot="1">
      <c r="A2" s="73">
        <v>1</v>
      </c>
      <c r="B2" s="74">
        <f>'Students-ANL201_JAN22_T04'!N3</f>
        <v>79</v>
      </c>
      <c r="E2" s="75"/>
      <c r="F2" s="76"/>
    </row>
    <row r="3" spans="1:10">
      <c r="A3" s="73">
        <v>2</v>
      </c>
      <c r="B3" s="74">
        <f>'Students-ANL201_JAN22_T04'!N4</f>
        <v>69</v>
      </c>
      <c r="E3" s="77" t="s">
        <v>209</v>
      </c>
      <c r="F3" s="78">
        <f>COUNTIF($B$2:$B$61,"&gt;0")</f>
        <v>44</v>
      </c>
    </row>
    <row r="4" spans="1:10">
      <c r="A4" s="73">
        <v>3</v>
      </c>
      <c r="B4" s="74">
        <f>'Students-ANL201_JAN22_T04'!N5</f>
        <v>65</v>
      </c>
      <c r="E4" s="77" t="s">
        <v>210</v>
      </c>
      <c r="F4" s="79">
        <f>IF(F3&gt;0,AVERAGEIF($B$2:$B$61, "&lt;&gt;0"),"")</f>
        <v>67.272727272727266</v>
      </c>
    </row>
    <row r="5" spans="1:10" ht="15.75" thickBot="1">
      <c r="A5" s="73">
        <v>4</v>
      </c>
      <c r="B5" s="74">
        <f>'Students-ANL201_JAN22_T04'!N6</f>
        <v>64</v>
      </c>
      <c r="E5" s="69" t="s">
        <v>211</v>
      </c>
      <c r="F5" s="80">
        <f t="array" ref="F5">STDEV(IF(B2:B61&lt;&gt;0,B2:B61))</f>
        <v>9.4533459964470268</v>
      </c>
    </row>
    <row r="6" spans="1:10" ht="15.75" thickBot="1">
      <c r="A6" s="73">
        <v>5</v>
      </c>
      <c r="B6" s="74">
        <f>'Students-ANL201_JAN22_T04'!N7</f>
        <v>76</v>
      </c>
      <c r="E6" s="76"/>
      <c r="F6" s="76"/>
      <c r="G6" s="76"/>
      <c r="H6" s="76"/>
      <c r="I6" s="76"/>
    </row>
    <row r="7" spans="1:10" ht="15.75" thickBot="1">
      <c r="A7" s="73">
        <v>6</v>
      </c>
      <c r="B7" s="74">
        <f>'Students-ANL201_JAN22_T04'!N8</f>
        <v>86</v>
      </c>
      <c r="E7" s="69" t="s">
        <v>212</v>
      </c>
      <c r="F7" s="69" t="s">
        <v>213</v>
      </c>
      <c r="G7" s="69" t="s">
        <v>214</v>
      </c>
      <c r="H7" s="69" t="s">
        <v>193</v>
      </c>
      <c r="I7" s="81" t="s">
        <v>215</v>
      </c>
      <c r="J7" s="82" t="s">
        <v>205</v>
      </c>
    </row>
    <row r="8" spans="1:10">
      <c r="A8" s="73">
        <v>7</v>
      </c>
      <c r="B8" s="74">
        <f>'Students-ANL201_JAN22_T04'!N9</f>
        <v>0</v>
      </c>
      <c r="E8" s="71" t="s">
        <v>216</v>
      </c>
      <c r="F8" s="71" t="s">
        <v>217</v>
      </c>
      <c r="G8" s="83">
        <v>5</v>
      </c>
      <c r="H8" s="71" t="s">
        <v>194</v>
      </c>
      <c r="I8" s="84">
        <f>IF($F$3&gt;0,(COUNTIF($B$2:$B$61,"&lt;101")-COUNTIF($B$2:$B$61,"&lt;85"))/$F$3,"")</f>
        <v>4.5454545454545456E-2</v>
      </c>
      <c r="J8" s="85">
        <f>IF($F$3&gt;0,(COUNTIF($B$2:$B$61,"&lt;101")-COUNTIF($B$2:$B$61,"&lt;85")),"")</f>
        <v>2</v>
      </c>
    </row>
    <row r="9" spans="1:10">
      <c r="A9" s="73">
        <v>8</v>
      </c>
      <c r="B9" s="74">
        <f>'Students-ANL201_JAN22_T04'!N10</f>
        <v>66</v>
      </c>
      <c r="E9" s="71" t="s">
        <v>216</v>
      </c>
      <c r="F9" s="71" t="s">
        <v>218</v>
      </c>
      <c r="G9" s="83">
        <v>5</v>
      </c>
      <c r="H9" s="71" t="s">
        <v>195</v>
      </c>
      <c r="I9" s="86">
        <f>IF($F$3&gt;0,(COUNTIF($B$2:$B$61,"&lt;85")-COUNTIF($B$2:$B$61,"&lt;80"))/$F$3,"")</f>
        <v>4.5454545454545456E-2</v>
      </c>
      <c r="J9" s="85">
        <f>IF($F$3&gt;0,(COUNTIF($B$2:$B$61,"&lt;85")-COUNTIF($B$2:$B$61,"&lt;80")),"")</f>
        <v>2</v>
      </c>
    </row>
    <row r="10" spans="1:10">
      <c r="A10" s="73">
        <v>9</v>
      </c>
      <c r="B10" s="74">
        <f>'Students-ANL201_JAN22_T04'!N11</f>
        <v>78</v>
      </c>
      <c r="E10" s="71" t="s">
        <v>216</v>
      </c>
      <c r="F10" s="71" t="s">
        <v>219</v>
      </c>
      <c r="G10" s="83">
        <v>4.5</v>
      </c>
      <c r="H10" s="71" t="s">
        <v>196</v>
      </c>
      <c r="I10" s="86">
        <f>IF($F$3&gt;0,(COUNTIF($B$2:$B$61,"&lt;80")-COUNTIF($B$2:$B$61,"&lt;75"))/$F$3,"")</f>
        <v>0.11363636363636363</v>
      </c>
      <c r="J10" s="85">
        <f>IF($F$3&gt;0,(COUNTIF($B$2:$B$61,"&lt;80")-COUNTIF($B$2:$B$61,"&lt;75")),"")</f>
        <v>5</v>
      </c>
    </row>
    <row r="11" spans="1:10">
      <c r="A11" s="73">
        <v>10</v>
      </c>
      <c r="B11" s="74">
        <f>'Students-ANL201_JAN22_T04'!N12</f>
        <v>69</v>
      </c>
      <c r="E11" s="71" t="s">
        <v>220</v>
      </c>
      <c r="F11" s="71" t="s">
        <v>221</v>
      </c>
      <c r="G11" s="83">
        <v>4</v>
      </c>
      <c r="H11" s="71" t="s">
        <v>197</v>
      </c>
      <c r="I11" s="86">
        <f>IF($F$3&gt;0,(COUNTIF($B$2:$B$61,"&lt;75")-COUNTIF($B$2:$B$61,"&lt;70"))/$F$3,"")</f>
        <v>0.18181818181818182</v>
      </c>
      <c r="J11" s="85">
        <f>IF($F$3&gt;0,(COUNTIF($B$2:$B$61,"&lt;75")-COUNTIF($B$2:$B$61,"&lt;70")),"")</f>
        <v>8</v>
      </c>
    </row>
    <row r="12" spans="1:10">
      <c r="A12" s="73">
        <v>11</v>
      </c>
      <c r="B12" s="74">
        <f>'Students-ANL201_JAN22_T04'!N13</f>
        <v>74</v>
      </c>
      <c r="E12" s="71" t="s">
        <v>222</v>
      </c>
      <c r="F12" s="71" t="s">
        <v>223</v>
      </c>
      <c r="G12" s="83">
        <v>3.5</v>
      </c>
      <c r="H12" s="71" t="s">
        <v>198</v>
      </c>
      <c r="I12" s="86">
        <f>IF($F$3&gt;0,(COUNTIF($B$2:$B$61,"&lt;70")-COUNTIF($B$2:$B$61,"&lt;65"))/$F$3,"")</f>
        <v>0.29545454545454547</v>
      </c>
      <c r="J12" s="85">
        <f>IF($F$3&gt;0,(COUNTIF($B$2:$B$61,"&lt;70")-COUNTIF($B$2:$B$61,"&lt;65")),"")</f>
        <v>13</v>
      </c>
    </row>
    <row r="13" spans="1:10">
      <c r="A13" s="73">
        <v>12</v>
      </c>
      <c r="B13" s="74">
        <f>'Students-ANL201_JAN22_T04'!N14</f>
        <v>0</v>
      </c>
      <c r="E13" s="71" t="s">
        <v>224</v>
      </c>
      <c r="F13" s="71" t="s">
        <v>225</v>
      </c>
      <c r="G13" s="83">
        <v>3</v>
      </c>
      <c r="H13" s="71" t="s">
        <v>199</v>
      </c>
      <c r="I13" s="86">
        <f>IF($F$3&gt;0,(COUNTIF($B$2:$B$61,"&lt;65")-COUNTIF($B$2:$B$61,"&lt;60"))/$F$3,"")</f>
        <v>9.0909090909090912E-2</v>
      </c>
      <c r="J13" s="85">
        <f>IF($F$3&gt;0,(COUNTIF($B$2:$B$61,"&lt;65")-COUNTIF($B$2:$B$61,"&lt;60")),"")</f>
        <v>4</v>
      </c>
    </row>
    <row r="14" spans="1:10">
      <c r="A14" s="73">
        <v>13</v>
      </c>
      <c r="B14" s="74">
        <f>'Students-ANL201_JAN22_T04'!N15</f>
        <v>67</v>
      </c>
      <c r="E14" s="71" t="s">
        <v>226</v>
      </c>
      <c r="F14" s="71" t="s">
        <v>227</v>
      </c>
      <c r="G14" s="83">
        <v>2.5</v>
      </c>
      <c r="H14" s="71" t="s">
        <v>200</v>
      </c>
      <c r="I14" s="86">
        <f>IF($F$3&gt;0,(COUNTIF($B$2:$B$61,"&lt;60")-COUNTIF($B$2:$B$61,"&lt;55"))/$F$3,"")</f>
        <v>0.13636363636363635</v>
      </c>
      <c r="J14" s="85">
        <f>IF($F$3&gt;0,(COUNTIF($B$2:$B$61,"&lt;60")-COUNTIF($B$2:$B$61,"&lt;55")),"")</f>
        <v>6</v>
      </c>
    </row>
    <row r="15" spans="1:10">
      <c r="A15" s="73">
        <v>14</v>
      </c>
      <c r="B15" s="74">
        <f>'Students-ANL201_JAN22_T04'!N16</f>
        <v>66</v>
      </c>
      <c r="E15" s="71" t="s">
        <v>226</v>
      </c>
      <c r="F15" s="71" t="s">
        <v>228</v>
      </c>
      <c r="G15" s="83">
        <v>2</v>
      </c>
      <c r="H15" s="71" t="s">
        <v>201</v>
      </c>
      <c r="I15" s="86">
        <f>IF($F$3&gt;0,(COUNTIF($B$2:$B$61,"&lt;55")-COUNTIF($B$2:$B$61,"&lt;50"))/$F$3,"")</f>
        <v>6.8181818181818177E-2</v>
      </c>
      <c r="J15" s="85">
        <f>IF($F$3&gt;0,(COUNTIF($B$2:$B$61,"&lt;55")-COUNTIF($B$2:$B$61,"&lt;50")),"")</f>
        <v>3</v>
      </c>
    </row>
    <row r="16" spans="1:10" ht="15.75" thickBot="1">
      <c r="A16" s="73">
        <v>15</v>
      </c>
      <c r="B16" s="74">
        <f>'Students-ANL201_JAN22_T04'!N17</f>
        <v>51</v>
      </c>
      <c r="E16" s="71" t="s">
        <v>229</v>
      </c>
      <c r="F16" s="71" t="s">
        <v>230</v>
      </c>
      <c r="G16" s="83">
        <v>1.5</v>
      </c>
      <c r="H16" s="71" t="s">
        <v>202</v>
      </c>
      <c r="I16" s="86">
        <f>IF($F$3&gt;0,(COUNTIF($B$2:$B$61,"&lt;50")-COUNTIF($B$2:$B$61,"&lt;45"))/$F$3,"")</f>
        <v>2.2727272727272728E-2</v>
      </c>
      <c r="J16" s="85">
        <f>IF($F$3&gt;0,(COUNTIF($B$2:$B$61,"&lt;50")-COUNTIF($B$2:$B$61,"&lt;45")),"")</f>
        <v>1</v>
      </c>
    </row>
    <row r="17" spans="1:23">
      <c r="A17" s="73">
        <v>16</v>
      </c>
      <c r="B17" s="74">
        <f>'Students-ANL201_JAN22_T04'!N18</f>
        <v>61</v>
      </c>
      <c r="E17" s="71" t="s">
        <v>229</v>
      </c>
      <c r="F17" s="71" t="s">
        <v>231</v>
      </c>
      <c r="G17" s="83">
        <v>1</v>
      </c>
      <c r="H17" s="71" t="s">
        <v>203</v>
      </c>
      <c r="I17" s="86">
        <f>IF($F$3&gt;0,(COUNTIF($B$2:$B$61,"&lt;45")-COUNTIF($B$2:$B$61,"&lt;40"))/$F$3,"")</f>
        <v>0</v>
      </c>
      <c r="J17" s="85">
        <f>IF($F$3&gt;0,(COUNTIF($B$2:$B$61,"&lt;45")-COUNTIF($B$2:$B$61,"&lt;40")),"")</f>
        <v>0</v>
      </c>
      <c r="L17" s="64" t="s">
        <v>193</v>
      </c>
      <c r="M17" s="65" t="s">
        <v>194</v>
      </c>
      <c r="N17" s="65" t="s">
        <v>195</v>
      </c>
      <c r="O17" s="65" t="s">
        <v>196</v>
      </c>
      <c r="P17" s="65" t="s">
        <v>197</v>
      </c>
      <c r="Q17" s="65" t="s">
        <v>198</v>
      </c>
      <c r="R17" s="65" t="s">
        <v>199</v>
      </c>
      <c r="S17" s="65" t="s">
        <v>200</v>
      </c>
      <c r="T17" s="65" t="s">
        <v>201</v>
      </c>
      <c r="U17" s="65" t="s">
        <v>202</v>
      </c>
      <c r="V17" s="65" t="s">
        <v>203</v>
      </c>
      <c r="W17" s="66" t="s">
        <v>204</v>
      </c>
    </row>
    <row r="18" spans="1:23" ht="15.75" thickBot="1">
      <c r="A18" s="73">
        <v>17</v>
      </c>
      <c r="B18" s="74">
        <f>'Students-ANL201_JAN22_T04'!N19</f>
        <v>88</v>
      </c>
      <c r="E18" s="76" t="s">
        <v>229</v>
      </c>
      <c r="F18" s="76" t="s">
        <v>232</v>
      </c>
      <c r="G18" s="87">
        <v>0</v>
      </c>
      <c r="H18" s="76" t="s">
        <v>204</v>
      </c>
      <c r="I18" s="88">
        <f>IF($F$3&gt;0,COUNTIF($B$2:$B$61,"&lt;40")/COUNTIF($B$2:$B$61,"&gt;0"),"")</f>
        <v>0.11363636363636363</v>
      </c>
      <c r="J18" s="89">
        <f>IF($F$3&gt;0,COUNTIF($B$2:$B$61,"&lt;40"),"")</f>
        <v>5</v>
      </c>
      <c r="L18" s="63" t="s">
        <v>27</v>
      </c>
      <c r="M18" s="67">
        <f>IF($F$3&gt;0,(COUNTIF($B$2:$B$61,"&lt;101")-COUNTIF($B$2:$B$61,"&lt;85")),"")</f>
        <v>2</v>
      </c>
      <c r="N18" s="67">
        <f>IF($F$3&gt;0,(COUNTIF($B$2:$B$61,"&lt;85")-COUNTIF($B$2:$B$61,"&lt;80")),"")</f>
        <v>2</v>
      </c>
      <c r="O18" s="67">
        <f>IF($F$3&gt;0,(COUNTIF($B$2:$B$61,"&lt;80")-COUNTIF($B$2:$B$61,"&lt;75")),"")</f>
        <v>5</v>
      </c>
      <c r="P18" s="67">
        <f>IF($F$3&gt;0,(COUNTIF($B$2:$B$61,"&lt;75")-COUNTIF($B$2:$B$61,"&lt;70")),"")</f>
        <v>8</v>
      </c>
      <c r="Q18" s="67">
        <f>IF($F$3&gt;0,(COUNTIF($B$2:$B$61,"&lt;70")-COUNTIF($B$2:$B$61,"&lt;65")),"")</f>
        <v>13</v>
      </c>
      <c r="R18" s="67">
        <f>IF($F$3&gt;0,(COUNTIF($B$2:$B$61,"&lt;65")-COUNTIF($B$2:$B$61,"&lt;60")),"")</f>
        <v>4</v>
      </c>
      <c r="S18" s="67">
        <f>IF($F$3&gt;0,(COUNTIF($B$2:$B$61,"&lt;60")-COUNTIF($B$2:$B$61,"&lt;55")),"")</f>
        <v>6</v>
      </c>
      <c r="T18" s="67">
        <f>IF($F$3&gt;0,(COUNTIF($B$2:$B$61,"&lt;55")-COUNTIF($B$2:$B$61,"&lt;50")),"")</f>
        <v>3</v>
      </c>
      <c r="U18" s="67">
        <f>IF($F$3&gt;0,(COUNTIF($B$2:$B$61,"&lt;50")-COUNTIF($B$2:$B$61,"&lt;45")),"")</f>
        <v>1</v>
      </c>
      <c r="V18" s="67">
        <f>IF($F$3&gt;0,(COUNTIF($B$2:$B$61,"&lt;45")-COUNTIF($B$2:$B$61,"&lt;40")),"")</f>
        <v>0</v>
      </c>
      <c r="W18" s="68">
        <f>IF($F$3&gt;0,COUNTIF($B$2:$B$61,"&lt;40"),"")</f>
        <v>5</v>
      </c>
    </row>
    <row r="19" spans="1:23">
      <c r="A19" s="73">
        <v>18</v>
      </c>
      <c r="B19" s="74">
        <f>'Students-ANL201_JAN22_T04'!N20</f>
        <v>77</v>
      </c>
      <c r="J19" s="176">
        <f>SUM(J8:J15)/SUM(J8:J18)</f>
        <v>0.87755102040816324</v>
      </c>
    </row>
    <row r="20" spans="1:23">
      <c r="A20" s="73">
        <v>19</v>
      </c>
      <c r="B20" s="74">
        <f>'Students-ANL201_JAN22_T04'!N21</f>
        <v>46</v>
      </c>
    </row>
    <row r="21" spans="1:23">
      <c r="A21" s="73">
        <v>20</v>
      </c>
      <c r="B21" s="74">
        <f>'Students-ANL201_JAN22_T04'!N22</f>
        <v>55</v>
      </c>
    </row>
    <row r="22" spans="1:23">
      <c r="A22" s="73">
        <v>21</v>
      </c>
      <c r="B22" s="74">
        <f>'Students-ANL201_JAN22_T04'!N23</f>
        <v>62</v>
      </c>
    </row>
    <row r="23" spans="1:23">
      <c r="A23" s="73">
        <v>22</v>
      </c>
      <c r="B23" s="74">
        <f>'Students-ANL201_JAN22_T04'!N24</f>
        <v>71</v>
      </c>
    </row>
    <row r="24" spans="1:23">
      <c r="A24" s="73">
        <v>23</v>
      </c>
      <c r="B24" s="74">
        <f>'Students-ANL201_JAN22_T04'!N25</f>
        <v>73</v>
      </c>
    </row>
    <row r="25" spans="1:23">
      <c r="A25" s="73">
        <v>24</v>
      </c>
      <c r="B25" s="74">
        <f>'Students-ANL201_JAN22_T04'!N26</f>
        <v>67</v>
      </c>
    </row>
    <row r="26" spans="1:23">
      <c r="A26" s="73">
        <v>25</v>
      </c>
      <c r="B26" s="74">
        <f>'Students-ANL201_JAN22_T04'!N27</f>
        <v>70</v>
      </c>
    </row>
    <row r="27" spans="1:23">
      <c r="A27" s="73">
        <v>26</v>
      </c>
      <c r="B27" s="74">
        <f>'Students-ANL201_JAN22_T04'!N28</f>
        <v>0</v>
      </c>
    </row>
    <row r="28" spans="1:23">
      <c r="A28" s="73">
        <v>27</v>
      </c>
      <c r="B28" s="74">
        <f>'Students-ANL201_JAN22_T04'!N29</f>
        <v>69</v>
      </c>
    </row>
    <row r="29" spans="1:23">
      <c r="A29" s="73">
        <v>28</v>
      </c>
      <c r="B29" s="74">
        <f>'Students-ANL201_JAN22_T04'!N30</f>
        <v>67</v>
      </c>
    </row>
    <row r="30" spans="1:23">
      <c r="A30" s="73">
        <v>29</v>
      </c>
      <c r="B30" s="74">
        <f>'Students-ANL201_JAN22_T04'!N31</f>
        <v>57</v>
      </c>
    </row>
    <row r="31" spans="1:23">
      <c r="A31" s="73">
        <v>30</v>
      </c>
      <c r="B31" s="74">
        <f>'Students-ANL201_JAN22_T04'!N32</f>
        <v>71</v>
      </c>
    </row>
    <row r="32" spans="1:23">
      <c r="A32" s="73">
        <v>31</v>
      </c>
      <c r="B32" s="74">
        <f>'Students-ANL201_JAN22_T04'!N33</f>
        <v>64</v>
      </c>
    </row>
    <row r="33" spans="1:11">
      <c r="A33" s="73">
        <v>32</v>
      </c>
      <c r="B33" s="74">
        <f>'Students-ANL201_JAN22_T04'!N34</f>
        <v>72</v>
      </c>
    </row>
    <row r="34" spans="1:11">
      <c r="A34" s="73">
        <v>33</v>
      </c>
      <c r="B34" s="74">
        <f>'Students-ANL201_JAN22_T04'!N35</f>
        <v>0</v>
      </c>
      <c r="D34" s="187" t="s">
        <v>233</v>
      </c>
      <c r="E34" s="187"/>
      <c r="F34" s="187"/>
      <c r="G34" s="187"/>
      <c r="H34" s="187"/>
      <c r="I34" s="187"/>
      <c r="J34" s="187"/>
      <c r="K34" s="187"/>
    </row>
    <row r="35" spans="1:11">
      <c r="A35" s="73">
        <v>34</v>
      </c>
      <c r="B35" s="74">
        <f>'Students-ANL201_JAN22_T04'!N36</f>
        <v>80</v>
      </c>
    </row>
    <row r="36" spans="1:11">
      <c r="A36" s="73">
        <v>35</v>
      </c>
      <c r="B36" s="74">
        <f>'Students-ANL201_JAN22_T04'!N37</f>
        <v>67</v>
      </c>
    </row>
    <row r="37" spans="1:11">
      <c r="A37" s="73">
        <v>36</v>
      </c>
      <c r="B37" s="74">
        <f>'Students-ANL201_JAN22_T04'!N38</f>
        <v>65</v>
      </c>
    </row>
    <row r="38" spans="1:11">
      <c r="A38" s="73">
        <v>37</v>
      </c>
      <c r="B38" s="74">
        <f>'Students-ANL201_JAN22_T04'!N39</f>
        <v>68</v>
      </c>
    </row>
    <row r="39" spans="1:11">
      <c r="A39" s="73">
        <v>38</v>
      </c>
      <c r="B39" s="74">
        <f>'Students-ANL201_JAN22_T04'!N40</f>
        <v>55</v>
      </c>
    </row>
    <row r="40" spans="1:11">
      <c r="A40" s="73">
        <v>39</v>
      </c>
      <c r="B40" s="74">
        <f>'Students-ANL201_JAN22_T04'!N41</f>
        <v>65</v>
      </c>
    </row>
    <row r="41" spans="1:11">
      <c r="A41" s="73">
        <v>40</v>
      </c>
      <c r="B41" s="74">
        <f>'Students-ANL201_JAN22_T04'!N42</f>
        <v>80</v>
      </c>
    </row>
    <row r="42" spans="1:11">
      <c r="A42" s="73">
        <v>41</v>
      </c>
      <c r="B42" s="74">
        <f>'Students-ANL201_JAN22_T04'!N43</f>
        <v>79</v>
      </c>
    </row>
    <row r="43" spans="1:11">
      <c r="A43" s="73">
        <v>42</v>
      </c>
      <c r="B43" s="74">
        <f>'Students-ANL201_JAN22_T04'!N44</f>
        <v>58</v>
      </c>
    </row>
    <row r="44" spans="1:11">
      <c r="A44" s="73">
        <v>43</v>
      </c>
      <c r="B44" s="74">
        <f>'Students-ANL201_JAN22_T04'!N45</f>
        <v>59</v>
      </c>
    </row>
    <row r="45" spans="1:11">
      <c r="A45" s="73">
        <v>44</v>
      </c>
      <c r="B45" s="74">
        <f>'Students-ANL201_JAN22_T04'!N46</f>
        <v>50</v>
      </c>
    </row>
    <row r="46" spans="1:11">
      <c r="A46" s="73">
        <v>45</v>
      </c>
      <c r="B46" s="74">
        <f>'Students-ANL201_JAN22_T04'!N47</f>
        <v>72</v>
      </c>
    </row>
    <row r="47" spans="1:11">
      <c r="A47" s="73">
        <v>46</v>
      </c>
      <c r="B47" s="74">
        <f>'Students-ANL201_JAN22_T04'!N48</f>
        <v>0</v>
      </c>
    </row>
    <row r="48" spans="1:11">
      <c r="A48" s="73">
        <v>47</v>
      </c>
      <c r="B48" s="74">
        <f>'Students-ANL201_JAN22_T04'!N49</f>
        <v>72</v>
      </c>
    </row>
    <row r="49" spans="1:2">
      <c r="A49" s="73">
        <v>48</v>
      </c>
      <c r="B49" s="74">
        <f>'Students-ANL201_JAN22_T04'!N50</f>
        <v>56</v>
      </c>
    </row>
    <row r="50" spans="1:2">
      <c r="A50" s="73">
        <v>49</v>
      </c>
      <c r="B50" s="74">
        <f>'Students-ANL201_JAN22_T04'!N51</f>
        <v>54</v>
      </c>
    </row>
    <row r="51" spans="1:2">
      <c r="A51" s="73">
        <v>50</v>
      </c>
      <c r="B51" s="74"/>
    </row>
    <row r="52" spans="1:2">
      <c r="A52" s="73">
        <v>51</v>
      </c>
      <c r="B52" s="74"/>
    </row>
    <row r="53" spans="1:2">
      <c r="A53" s="73">
        <v>52</v>
      </c>
      <c r="B53" s="74"/>
    </row>
    <row r="54" spans="1:2">
      <c r="A54" s="73">
        <v>53</v>
      </c>
      <c r="B54" s="74"/>
    </row>
    <row r="55" spans="1:2">
      <c r="A55" s="73">
        <v>54</v>
      </c>
      <c r="B55" s="74"/>
    </row>
    <row r="56" spans="1:2">
      <c r="A56" s="73">
        <v>55</v>
      </c>
      <c r="B56" s="74"/>
    </row>
    <row r="57" spans="1:2">
      <c r="A57" s="73">
        <v>56</v>
      </c>
      <c r="B57" s="74"/>
    </row>
    <row r="58" spans="1:2">
      <c r="A58" s="73">
        <v>57</v>
      </c>
      <c r="B58" s="74"/>
    </row>
    <row r="59" spans="1:2">
      <c r="A59" s="73">
        <v>58</v>
      </c>
      <c r="B59" s="74"/>
    </row>
    <row r="60" spans="1:2">
      <c r="A60" s="73">
        <v>59</v>
      </c>
      <c r="B60" s="74"/>
    </row>
    <row r="61" spans="1:2" ht="15.75" thickBot="1">
      <c r="A61" s="90">
        <v>60</v>
      </c>
      <c r="B61" s="91"/>
    </row>
  </sheetData>
  <dataConsolidate/>
  <mergeCells count="1">
    <mergeCell ref="D34:K34"/>
  </mergeCells>
  <conditionalFormatting sqref="F4">
    <cfRule type="expression" dxfId="0" priority="1">
      <formula>"or(""&lt;60"",""&gt;64"")"</formula>
    </cfRule>
  </conditionalFormatting>
  <dataValidations count="2">
    <dataValidation type="decimal" allowBlank="1" showInputMessage="1" showErrorMessage="1" errorTitle="Error!" error="Please input numerical value between 0 to 100!" sqref="B2:B61">
      <formula1>0</formula1>
      <formula2>100</formula2>
    </dataValidation>
    <dataValidation errorStyle="warning" allowBlank="1" showInputMessage="1" showErrorMessage="1" errorTitle="Mean is outside target range!!" sqref="F4"/>
  </dataValidations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A3" sqref="A3:A16"/>
    </sheetView>
  </sheetViews>
  <sheetFormatPr defaultRowHeight="12.75"/>
  <cols>
    <col min="1" max="1" width="21.7109375" bestFit="1" customWidth="1"/>
    <col min="2" max="2" width="12.5703125" bestFit="1" customWidth="1"/>
    <col min="4" max="4" width="21.7109375" bestFit="1" customWidth="1"/>
    <col min="5" max="5" width="12.5703125" bestFit="1" customWidth="1"/>
    <col min="7" max="7" width="21.7109375" bestFit="1" customWidth="1"/>
    <col min="8" max="8" width="12.5703125" bestFit="1" customWidth="1"/>
    <col min="10" max="10" width="21.7109375" bestFit="1" customWidth="1"/>
    <col min="11" max="11" width="12.5703125" bestFit="1" customWidth="1"/>
    <col min="13" max="13" width="21.7109375" bestFit="1" customWidth="1"/>
    <col min="14" max="14" width="12.5703125" bestFit="1" customWidth="1"/>
  </cols>
  <sheetData>
    <row r="1" spans="1:11">
      <c r="A1" s="167" t="str">
        <f>'Students-ANL201_JAN22_T04'!D1</f>
        <v>1a</v>
      </c>
      <c r="B1" s="167"/>
      <c r="D1" s="167" t="str">
        <f>'Students-ANL201_JAN22_T04'!E1</f>
        <v>1b</v>
      </c>
      <c r="E1" s="167"/>
      <c r="G1" s="167" t="str">
        <f>'Students-ANL201_JAN22_T04'!F1</f>
        <v>1c</v>
      </c>
      <c r="H1" s="167"/>
      <c r="J1" s="167" t="str">
        <f>'Students-ANL201_JAN22_T04'!G1</f>
        <v>1d</v>
      </c>
      <c r="K1" s="167"/>
    </row>
    <row r="2" spans="1:11">
      <c r="A2" s="165"/>
      <c r="B2" s="165"/>
      <c r="D2" s="165"/>
      <c r="E2" s="165"/>
      <c r="G2" s="165"/>
      <c r="H2" s="165"/>
      <c r="J2" s="165"/>
      <c r="K2" s="165"/>
    </row>
    <row r="3" spans="1:11">
      <c r="A3" s="165" t="s">
        <v>210</v>
      </c>
      <c r="B3" s="165">
        <v>3.2954545454545454</v>
      </c>
      <c r="D3" s="165" t="s">
        <v>210</v>
      </c>
      <c r="E3" s="165">
        <v>4.8181818181818183</v>
      </c>
      <c r="G3" s="165" t="s">
        <v>210</v>
      </c>
      <c r="H3" s="165">
        <v>4.2954545454545459</v>
      </c>
      <c r="J3" s="165" t="s">
        <v>210</v>
      </c>
      <c r="K3" s="165">
        <v>12.363636363636363</v>
      </c>
    </row>
    <row r="4" spans="1:11">
      <c r="A4" s="165" t="s">
        <v>261</v>
      </c>
      <c r="B4" s="165">
        <v>0.11981109803350061</v>
      </c>
      <c r="D4" s="165" t="s">
        <v>261</v>
      </c>
      <c r="E4" s="165">
        <v>0.12283097959528563</v>
      </c>
      <c r="G4" s="165" t="s">
        <v>261</v>
      </c>
      <c r="H4" s="165">
        <v>0.19118951517551938</v>
      </c>
      <c r="J4" s="165" t="s">
        <v>261</v>
      </c>
      <c r="K4" s="165">
        <v>0.37367229242438704</v>
      </c>
    </row>
    <row r="5" spans="1:11">
      <c r="A5" s="165" t="s">
        <v>262</v>
      </c>
      <c r="B5" s="165">
        <v>3.5</v>
      </c>
      <c r="D5" s="165" t="s">
        <v>262</v>
      </c>
      <c r="E5" s="165">
        <v>5</v>
      </c>
      <c r="G5" s="165" t="s">
        <v>262</v>
      </c>
      <c r="H5" s="165">
        <v>4</v>
      </c>
      <c r="J5" s="165" t="s">
        <v>262</v>
      </c>
      <c r="K5" s="165">
        <v>12.5</v>
      </c>
    </row>
    <row r="6" spans="1:11">
      <c r="A6" s="165" t="s">
        <v>263</v>
      </c>
      <c r="B6" s="165">
        <v>4</v>
      </c>
      <c r="D6" s="165" t="s">
        <v>263</v>
      </c>
      <c r="E6" s="165">
        <v>5</v>
      </c>
      <c r="G6" s="165" t="s">
        <v>263</v>
      </c>
      <c r="H6" s="165">
        <v>4</v>
      </c>
      <c r="J6" s="165" t="s">
        <v>263</v>
      </c>
      <c r="K6" s="165">
        <v>13</v>
      </c>
    </row>
    <row r="7" spans="1:11">
      <c r="A7" s="165" t="s">
        <v>264</v>
      </c>
      <c r="B7" s="165">
        <v>0.79473691579521843</v>
      </c>
      <c r="D7" s="165" t="s">
        <v>264</v>
      </c>
      <c r="E7" s="165">
        <v>0.81476854389872522</v>
      </c>
      <c r="G7" s="165" t="s">
        <v>264</v>
      </c>
      <c r="H7" s="165">
        <v>1.268207771374315</v>
      </c>
      <c r="J7" s="165" t="s">
        <v>264</v>
      </c>
      <c r="K7" s="165">
        <v>2.4786615770473088</v>
      </c>
    </row>
    <row r="8" spans="1:11">
      <c r="A8" s="165" t="s">
        <v>265</v>
      </c>
      <c r="B8" s="165">
        <v>0.63160676532769611</v>
      </c>
      <c r="D8" s="165" t="s">
        <v>265</v>
      </c>
      <c r="E8" s="165">
        <v>0.66384778012684897</v>
      </c>
      <c r="G8" s="165" t="s">
        <v>265</v>
      </c>
      <c r="H8" s="165">
        <v>1.6083509513742065</v>
      </c>
      <c r="J8" s="165" t="s">
        <v>265</v>
      </c>
      <c r="K8" s="165">
        <v>6.1437632135306517</v>
      </c>
    </row>
    <row r="9" spans="1:11">
      <c r="A9" s="165" t="s">
        <v>266</v>
      </c>
      <c r="B9" s="165">
        <v>-1.1522303378603254</v>
      </c>
      <c r="D9" s="165" t="s">
        <v>266</v>
      </c>
      <c r="E9" s="165">
        <v>-0.47495484688651768</v>
      </c>
      <c r="G9" s="165" t="s">
        <v>266</v>
      </c>
      <c r="H9" s="165">
        <v>2.512603901504074</v>
      </c>
      <c r="J9" s="165" t="s">
        <v>266</v>
      </c>
      <c r="K9" s="165">
        <v>-0.38928979071048619</v>
      </c>
    </row>
    <row r="10" spans="1:11">
      <c r="A10" s="165" t="s">
        <v>267</v>
      </c>
      <c r="B10" s="165">
        <v>-0.59251131575952343</v>
      </c>
      <c r="D10" s="165" t="s">
        <v>267</v>
      </c>
      <c r="E10" s="165">
        <v>-0.18761922411331852</v>
      </c>
      <c r="G10" s="165" t="s">
        <v>267</v>
      </c>
      <c r="H10" s="165">
        <v>-1.2354662097361993</v>
      </c>
      <c r="J10" s="165" t="s">
        <v>267</v>
      </c>
      <c r="K10" s="165">
        <v>-0.26607995903322867</v>
      </c>
    </row>
    <row r="11" spans="1:11">
      <c r="A11" s="165" t="s">
        <v>193</v>
      </c>
      <c r="B11" s="165">
        <v>2</v>
      </c>
      <c r="D11" s="165" t="s">
        <v>193</v>
      </c>
      <c r="E11" s="165">
        <v>3</v>
      </c>
      <c r="G11" s="165" t="s">
        <v>193</v>
      </c>
      <c r="H11" s="165">
        <v>6</v>
      </c>
      <c r="J11" s="165" t="s">
        <v>193</v>
      </c>
      <c r="K11" s="165">
        <v>10</v>
      </c>
    </row>
    <row r="12" spans="1:11">
      <c r="A12" s="165" t="s">
        <v>268</v>
      </c>
      <c r="B12" s="165">
        <v>2</v>
      </c>
      <c r="D12" s="165" t="s">
        <v>268</v>
      </c>
      <c r="E12" s="165">
        <v>3</v>
      </c>
      <c r="G12" s="165" t="s">
        <v>268</v>
      </c>
      <c r="H12" s="165">
        <v>0</v>
      </c>
      <c r="J12" s="165" t="s">
        <v>268</v>
      </c>
      <c r="K12" s="165">
        <v>6</v>
      </c>
    </row>
    <row r="13" spans="1:11">
      <c r="A13" s="165" t="s">
        <v>269</v>
      </c>
      <c r="B13" s="165">
        <v>4</v>
      </c>
      <c r="D13" s="165" t="s">
        <v>269</v>
      </c>
      <c r="E13" s="165">
        <v>6</v>
      </c>
      <c r="G13" s="165" t="s">
        <v>269</v>
      </c>
      <c r="H13" s="165">
        <v>6</v>
      </c>
      <c r="J13" s="165" t="s">
        <v>269</v>
      </c>
      <c r="K13" s="165">
        <v>16</v>
      </c>
    </row>
    <row r="14" spans="1:11">
      <c r="A14" s="165" t="s">
        <v>270</v>
      </c>
      <c r="B14" s="165">
        <v>145</v>
      </c>
      <c r="D14" s="165" t="s">
        <v>270</v>
      </c>
      <c r="E14" s="165">
        <v>212</v>
      </c>
      <c r="G14" s="165" t="s">
        <v>270</v>
      </c>
      <c r="H14" s="165">
        <v>189</v>
      </c>
      <c r="J14" s="165" t="s">
        <v>270</v>
      </c>
      <c r="K14" s="165">
        <v>544</v>
      </c>
    </row>
    <row r="15" spans="1:11">
      <c r="A15" s="165" t="s">
        <v>205</v>
      </c>
      <c r="B15" s="165">
        <v>44</v>
      </c>
      <c r="D15" s="165" t="s">
        <v>205</v>
      </c>
      <c r="E15" s="165">
        <v>44</v>
      </c>
      <c r="G15" s="165" t="s">
        <v>205</v>
      </c>
      <c r="H15" s="165">
        <v>44</v>
      </c>
      <c r="J15" s="165" t="s">
        <v>205</v>
      </c>
      <c r="K15" s="165">
        <v>44</v>
      </c>
    </row>
    <row r="16" spans="1:11" ht="13.5" thickBot="1">
      <c r="A16" s="166" t="s">
        <v>271</v>
      </c>
      <c r="B16" s="166">
        <v>0.24162210678508086</v>
      </c>
      <c r="D16" s="166" t="s">
        <v>271</v>
      </c>
      <c r="E16" s="166">
        <v>0.24771227837332466</v>
      </c>
      <c r="G16" s="166" t="s">
        <v>271</v>
      </c>
      <c r="H16" s="166">
        <v>0.38557040382861979</v>
      </c>
      <c r="J16" s="166" t="s">
        <v>271</v>
      </c>
      <c r="K16" s="166">
        <v>0.75358199719983998</v>
      </c>
    </row>
    <row r="17" spans="1:14">
      <c r="A17" s="165"/>
      <c r="B17" s="165"/>
      <c r="D17" s="165"/>
      <c r="E17" s="165"/>
      <c r="G17" s="165"/>
      <c r="H17" s="165"/>
      <c r="J17" s="165"/>
      <c r="K17" s="165"/>
    </row>
    <row r="18" spans="1:14">
      <c r="A18" s="168" t="s">
        <v>272</v>
      </c>
      <c r="B18" s="169">
        <f>B3/'Students-ANL201_JAN22_T04'!D2</f>
        <v>0.82386363636363635</v>
      </c>
      <c r="D18" s="168" t="s">
        <v>272</v>
      </c>
      <c r="E18" s="169">
        <f>E3/'Students-ANL201_JAN22_T04'!E2</f>
        <v>0.80303030303030309</v>
      </c>
      <c r="F18" s="169"/>
      <c r="G18" s="168" t="s">
        <v>272</v>
      </c>
      <c r="H18" s="169">
        <f>H3/'Students-ANL201_JAN22_T04'!F2</f>
        <v>0.71590909090909094</v>
      </c>
      <c r="I18" s="169"/>
      <c r="J18" s="168" t="s">
        <v>272</v>
      </c>
      <c r="K18" s="169">
        <f>K3/'Students-ANL201_JAN22_T04'!G2</f>
        <v>0.68686868686868685</v>
      </c>
    </row>
    <row r="20" spans="1:14" ht="13.5" thickBot="1"/>
    <row r="21" spans="1:14">
      <c r="A21" s="167" t="str">
        <f>'Students-ANL201_JAN22_T04'!H1</f>
        <v>1e</v>
      </c>
      <c r="B21" s="167"/>
      <c r="D21" s="167" t="str">
        <f>'Students-ANL201_JAN22_T04'!I1</f>
        <v>1f</v>
      </c>
      <c r="E21" s="167"/>
      <c r="G21" s="167" t="str">
        <f>'Students-ANL201_JAN22_T04'!J1</f>
        <v>1g</v>
      </c>
      <c r="H21" s="167"/>
      <c r="J21" s="167" t="str">
        <f>'Students-ANL201_JAN22_T04'!K1</f>
        <v>1h</v>
      </c>
      <c r="K21" s="167"/>
      <c r="M21" s="167" t="str">
        <f>'Students-ANL201_JAN22_T04'!M1</f>
        <v>Tab</v>
      </c>
      <c r="N21" s="167"/>
    </row>
    <row r="22" spans="1:14">
      <c r="A22" s="165"/>
      <c r="B22" s="165"/>
      <c r="D22" s="165"/>
      <c r="E22" s="165"/>
      <c r="G22" s="165"/>
      <c r="H22" s="165"/>
      <c r="J22" s="165"/>
      <c r="K22" s="165"/>
      <c r="M22" s="165"/>
      <c r="N22" s="165"/>
    </row>
    <row r="23" spans="1:14">
      <c r="A23" s="165" t="s">
        <v>210</v>
      </c>
      <c r="B23" s="165">
        <v>5.6590909090909092</v>
      </c>
      <c r="D23" s="165" t="s">
        <v>210</v>
      </c>
      <c r="E23" s="165">
        <v>6.0681818181818183</v>
      </c>
      <c r="G23" s="165" t="s">
        <v>210</v>
      </c>
      <c r="H23" s="165">
        <v>10.75</v>
      </c>
      <c r="J23" s="165" t="s">
        <v>210</v>
      </c>
      <c r="K23" s="165">
        <v>7.5227272727272725</v>
      </c>
      <c r="M23" s="165" t="s">
        <v>210</v>
      </c>
      <c r="N23" s="165">
        <v>12.5</v>
      </c>
    </row>
    <row r="24" spans="1:14">
      <c r="A24" s="165" t="s">
        <v>261</v>
      </c>
      <c r="B24" s="165">
        <v>0.16560218072306457</v>
      </c>
      <c r="D24" s="165" t="s">
        <v>261</v>
      </c>
      <c r="E24" s="165">
        <v>0.27472401541087538</v>
      </c>
      <c r="G24" s="165" t="s">
        <v>261</v>
      </c>
      <c r="H24" s="165">
        <v>0.31876645171654705</v>
      </c>
      <c r="J24" s="165" t="s">
        <v>261</v>
      </c>
      <c r="K24" s="165">
        <v>0.31936882183303916</v>
      </c>
      <c r="M24" s="165" t="s">
        <v>261</v>
      </c>
      <c r="N24" s="165">
        <v>0.20691022044226631</v>
      </c>
    </row>
    <row r="25" spans="1:14">
      <c r="A25" s="165" t="s">
        <v>262</v>
      </c>
      <c r="B25" s="165">
        <v>6</v>
      </c>
      <c r="D25" s="165" t="s">
        <v>262</v>
      </c>
      <c r="E25" s="165">
        <v>6.5</v>
      </c>
      <c r="G25" s="165" t="s">
        <v>262</v>
      </c>
      <c r="H25" s="165">
        <v>10.5</v>
      </c>
      <c r="J25" s="165" t="s">
        <v>262</v>
      </c>
      <c r="K25" s="165">
        <v>8</v>
      </c>
      <c r="M25" s="165" t="s">
        <v>262</v>
      </c>
      <c r="N25" s="165">
        <v>12</v>
      </c>
    </row>
    <row r="26" spans="1:14">
      <c r="A26" s="165" t="s">
        <v>263</v>
      </c>
      <c r="B26" s="165">
        <v>5</v>
      </c>
      <c r="D26" s="165" t="s">
        <v>263</v>
      </c>
      <c r="E26" s="165">
        <v>7</v>
      </c>
      <c r="G26" s="165" t="s">
        <v>263</v>
      </c>
      <c r="H26" s="165">
        <v>10</v>
      </c>
      <c r="J26" s="165" t="s">
        <v>263</v>
      </c>
      <c r="K26" s="165">
        <v>9</v>
      </c>
      <c r="M26" s="165" t="s">
        <v>263</v>
      </c>
      <c r="N26" s="165">
        <v>12</v>
      </c>
    </row>
    <row r="27" spans="1:14">
      <c r="A27" s="165" t="s">
        <v>264</v>
      </c>
      <c r="B27" s="165">
        <v>1.0984805958460622</v>
      </c>
      <c r="D27" s="165" t="s">
        <v>264</v>
      </c>
      <c r="E27" s="165">
        <v>1.8223129600353765</v>
      </c>
      <c r="G27" s="165" t="s">
        <v>264</v>
      </c>
      <c r="H27" s="165">
        <v>2.1144574321934551</v>
      </c>
      <c r="J27" s="165" t="s">
        <v>264</v>
      </c>
      <c r="K27" s="165">
        <v>2.1184531035161092</v>
      </c>
      <c r="M27" s="165" t="s">
        <v>264</v>
      </c>
      <c r="N27" s="165">
        <v>1.372487132993442</v>
      </c>
    </row>
    <row r="28" spans="1:14">
      <c r="A28" s="165" t="s">
        <v>265</v>
      </c>
      <c r="B28" s="165">
        <v>1.2066596194503196</v>
      </c>
      <c r="D28" s="165" t="s">
        <v>265</v>
      </c>
      <c r="E28" s="165">
        <v>3.3208245243128953</v>
      </c>
      <c r="G28" s="165" t="s">
        <v>265</v>
      </c>
      <c r="H28" s="165">
        <v>4.4709302325581399</v>
      </c>
      <c r="J28" s="165" t="s">
        <v>265</v>
      </c>
      <c r="K28" s="165">
        <v>4.4878435517970354</v>
      </c>
      <c r="M28" s="165" t="s">
        <v>265</v>
      </c>
      <c r="N28" s="165">
        <v>1.8837209302325582</v>
      </c>
    </row>
    <row r="29" spans="1:14">
      <c r="A29" s="165" t="s">
        <v>266</v>
      </c>
      <c r="B29" s="165">
        <v>-0.10986066851151666</v>
      </c>
      <c r="D29" s="165" t="s">
        <v>266</v>
      </c>
      <c r="E29" s="165">
        <v>0.17251667624685929</v>
      </c>
      <c r="G29" s="165" t="s">
        <v>266</v>
      </c>
      <c r="H29" s="165">
        <v>1.2957303882374123</v>
      </c>
      <c r="J29" s="165" t="s">
        <v>266</v>
      </c>
      <c r="K29" s="165">
        <v>5.8337252233302923</v>
      </c>
      <c r="M29" s="165" t="s">
        <v>266</v>
      </c>
      <c r="N29" s="165">
        <v>-0.25402560903916038</v>
      </c>
    </row>
    <row r="30" spans="1:14">
      <c r="A30" s="165" t="s">
        <v>267</v>
      </c>
      <c r="B30" s="165">
        <v>7.0009268785421158E-2</v>
      </c>
      <c r="D30" s="165" t="s">
        <v>267</v>
      </c>
      <c r="E30" s="165">
        <v>-0.54036858455846448</v>
      </c>
      <c r="G30" s="165" t="s">
        <v>267</v>
      </c>
      <c r="H30" s="165">
        <v>-0.70645863174947865</v>
      </c>
      <c r="J30" s="165" t="s">
        <v>267</v>
      </c>
      <c r="K30" s="165">
        <v>-2.1164600273103229</v>
      </c>
      <c r="M30" s="165" t="s">
        <v>267</v>
      </c>
      <c r="N30" s="165">
        <v>0.36751468115821506</v>
      </c>
    </row>
    <row r="31" spans="1:14">
      <c r="A31" s="165" t="s">
        <v>193</v>
      </c>
      <c r="B31" s="165">
        <v>5</v>
      </c>
      <c r="D31" s="165" t="s">
        <v>193</v>
      </c>
      <c r="E31" s="165">
        <v>8</v>
      </c>
      <c r="G31" s="165" t="s">
        <v>193</v>
      </c>
      <c r="H31" s="165">
        <v>10</v>
      </c>
      <c r="J31" s="165" t="s">
        <v>193</v>
      </c>
      <c r="K31" s="165">
        <v>10</v>
      </c>
      <c r="M31" s="165" t="s">
        <v>193</v>
      </c>
      <c r="N31" s="165">
        <v>6</v>
      </c>
    </row>
    <row r="32" spans="1:14">
      <c r="A32" s="165" t="s">
        <v>268</v>
      </c>
      <c r="B32" s="165">
        <v>3</v>
      </c>
      <c r="D32" s="165" t="s">
        <v>268</v>
      </c>
      <c r="E32" s="165">
        <v>2</v>
      </c>
      <c r="G32" s="165" t="s">
        <v>268</v>
      </c>
      <c r="H32" s="165">
        <v>4</v>
      </c>
      <c r="J32" s="165" t="s">
        <v>268</v>
      </c>
      <c r="K32" s="165">
        <v>0</v>
      </c>
      <c r="M32" s="165" t="s">
        <v>268</v>
      </c>
      <c r="N32" s="165">
        <v>10</v>
      </c>
    </row>
    <row r="33" spans="1:14">
      <c r="A33" s="165" t="s">
        <v>269</v>
      </c>
      <c r="B33" s="165">
        <v>8</v>
      </c>
      <c r="D33" s="165" t="s">
        <v>269</v>
      </c>
      <c r="E33" s="165">
        <v>10</v>
      </c>
      <c r="G33" s="165" t="s">
        <v>269</v>
      </c>
      <c r="H33" s="165">
        <v>14</v>
      </c>
      <c r="J33" s="165" t="s">
        <v>269</v>
      </c>
      <c r="K33" s="165">
        <v>10</v>
      </c>
      <c r="M33" s="165" t="s">
        <v>269</v>
      </c>
      <c r="N33" s="165">
        <v>16</v>
      </c>
    </row>
    <row r="34" spans="1:14">
      <c r="A34" s="165" t="s">
        <v>270</v>
      </c>
      <c r="B34" s="165">
        <v>249</v>
      </c>
      <c r="D34" s="165" t="s">
        <v>270</v>
      </c>
      <c r="E34" s="165">
        <v>267</v>
      </c>
      <c r="G34" s="165" t="s">
        <v>270</v>
      </c>
      <c r="H34" s="165">
        <v>473</v>
      </c>
      <c r="J34" s="165" t="s">
        <v>270</v>
      </c>
      <c r="K34" s="165">
        <v>331</v>
      </c>
      <c r="M34" s="165" t="s">
        <v>270</v>
      </c>
      <c r="N34" s="165">
        <v>550</v>
      </c>
    </row>
    <row r="35" spans="1:14">
      <c r="A35" s="165" t="s">
        <v>205</v>
      </c>
      <c r="B35" s="165">
        <v>44</v>
      </c>
      <c r="D35" s="165" t="s">
        <v>205</v>
      </c>
      <c r="E35" s="165">
        <v>44</v>
      </c>
      <c r="G35" s="165" t="s">
        <v>205</v>
      </c>
      <c r="H35" s="165">
        <v>44</v>
      </c>
      <c r="J35" s="165" t="s">
        <v>205</v>
      </c>
      <c r="K35" s="165">
        <v>44</v>
      </c>
      <c r="M35" s="165" t="s">
        <v>205</v>
      </c>
      <c r="N35" s="165">
        <v>44</v>
      </c>
    </row>
    <row r="36" spans="1:14" ht="13.5" thickBot="1">
      <c r="A36" s="166" t="s">
        <v>271</v>
      </c>
      <c r="B36" s="166">
        <v>0.33396862603932076</v>
      </c>
      <c r="D36" s="166" t="s">
        <v>271</v>
      </c>
      <c r="E36" s="166">
        <v>0.5540337788196571</v>
      </c>
      <c r="G36" s="166" t="s">
        <v>271</v>
      </c>
      <c r="H36" s="166">
        <v>0.64285381655229346</v>
      </c>
      <c r="J36" s="166" t="s">
        <v>271</v>
      </c>
      <c r="K36" s="166">
        <v>0.64406861166727114</v>
      </c>
      <c r="M36" s="166" t="s">
        <v>271</v>
      </c>
      <c r="N36" s="166">
        <v>0.41727422750642806</v>
      </c>
    </row>
    <row r="38" spans="1:14">
      <c r="A38" s="168" t="s">
        <v>272</v>
      </c>
      <c r="B38" s="170">
        <f>B23/'Students-ANL201_JAN22_T04'!H2</f>
        <v>0.70738636363636365</v>
      </c>
      <c r="D38" s="168" t="s">
        <v>272</v>
      </c>
      <c r="E38" s="170">
        <f>E23/'Students-ANL201_JAN22_T04'!I2</f>
        <v>0.60681818181818181</v>
      </c>
      <c r="G38" s="168" t="s">
        <v>272</v>
      </c>
      <c r="H38" s="170">
        <f>H23/'Students-ANL201_JAN22_T04'!J2</f>
        <v>0.671875</v>
      </c>
      <c r="J38" s="168" t="s">
        <v>272</v>
      </c>
      <c r="K38" s="170">
        <f>K23/'Students-ANL201_JAN22_T04'!K2</f>
        <v>0.62689393939393934</v>
      </c>
      <c r="M38" s="168" t="s">
        <v>272</v>
      </c>
      <c r="N38" s="170">
        <f>N23/'Students-ANL201_JAN22_T04'!M2</f>
        <v>0.625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J16"/>
    </sheetView>
  </sheetViews>
  <sheetFormatPr defaultRowHeight="12.75"/>
  <cols>
    <col min="1" max="1" width="21.7109375" style="171" bestFit="1" customWidth="1"/>
    <col min="2" max="10" width="10.28515625" style="171" bestFit="1" customWidth="1"/>
    <col min="11" max="16384" width="9.140625" style="171"/>
  </cols>
  <sheetData>
    <row r="1" spans="1:10">
      <c r="A1" s="173"/>
      <c r="B1" s="173" t="str">
        <f>Analytics_per_Qn!A1</f>
        <v>1a</v>
      </c>
      <c r="C1" s="173" t="str">
        <f>Analytics_per_Qn!D1</f>
        <v>1b</v>
      </c>
      <c r="D1" s="173" t="str">
        <f>Analytics_per_Qn!G1</f>
        <v>1c</v>
      </c>
      <c r="E1" s="173" t="str">
        <f>Analytics_per_Qn!J1</f>
        <v>1d</v>
      </c>
      <c r="F1" s="173" t="str">
        <f>Analytics_per_Qn!A21</f>
        <v>1e</v>
      </c>
      <c r="G1" s="173" t="str">
        <f>Analytics_per_Qn!D21</f>
        <v>1f</v>
      </c>
      <c r="H1" s="173" t="str">
        <f>Analytics_per_Qn!G21</f>
        <v>1g</v>
      </c>
      <c r="I1" s="173" t="str">
        <f>Analytics_per_Qn!J21</f>
        <v>1h</v>
      </c>
      <c r="J1" s="173" t="str">
        <f>Analytics_per_Qn!M21</f>
        <v>Tab</v>
      </c>
    </row>
    <row r="2" spans="1:10">
      <c r="A2" s="173" t="s">
        <v>210</v>
      </c>
      <c r="B2" s="177">
        <f>Analytics_per_Qn!B3</f>
        <v>3.2954545454545454</v>
      </c>
      <c r="C2" s="177">
        <f>Analytics_per_Qn!E3</f>
        <v>4.8181818181818183</v>
      </c>
      <c r="D2" s="177">
        <f>Analytics_per_Qn!H3</f>
        <v>4.2954545454545459</v>
      </c>
      <c r="E2" s="177">
        <f>Analytics_per_Qn!K3</f>
        <v>12.363636363636363</v>
      </c>
      <c r="F2" s="177">
        <f>Analytics_per_Qn!B23</f>
        <v>5.6590909090909092</v>
      </c>
      <c r="G2" s="177">
        <f>Analytics_per_Qn!E23</f>
        <v>6.0681818181818183</v>
      </c>
      <c r="H2" s="177">
        <f>Analytics_per_Qn!H23</f>
        <v>10.75</v>
      </c>
      <c r="I2" s="177">
        <f>Analytics_per_Qn!K23</f>
        <v>7.5227272727272725</v>
      </c>
      <c r="J2" s="177">
        <f>Analytics_per_Qn!N23</f>
        <v>12.5</v>
      </c>
    </row>
    <row r="3" spans="1:10">
      <c r="A3" s="173" t="s">
        <v>261</v>
      </c>
      <c r="B3" s="177">
        <f>Analytics_per_Qn!B4</f>
        <v>0.11981109803350061</v>
      </c>
      <c r="C3" s="177">
        <f>Analytics_per_Qn!E4</f>
        <v>0.12283097959528563</v>
      </c>
      <c r="D3" s="177">
        <f>Analytics_per_Qn!H4</f>
        <v>0.19118951517551938</v>
      </c>
      <c r="E3" s="177">
        <f>Analytics_per_Qn!K4</f>
        <v>0.37367229242438704</v>
      </c>
      <c r="F3" s="177">
        <f>Analytics_per_Qn!B24</f>
        <v>0.16560218072306457</v>
      </c>
      <c r="G3" s="177">
        <f>Analytics_per_Qn!E24</f>
        <v>0.27472401541087538</v>
      </c>
      <c r="H3" s="177">
        <f>Analytics_per_Qn!H24</f>
        <v>0.31876645171654705</v>
      </c>
      <c r="I3" s="177">
        <f>Analytics_per_Qn!K24</f>
        <v>0.31936882183303916</v>
      </c>
      <c r="J3" s="177">
        <f>Analytics_per_Qn!N24</f>
        <v>0.20691022044226631</v>
      </c>
    </row>
    <row r="4" spans="1:10">
      <c r="A4" s="173" t="s">
        <v>262</v>
      </c>
      <c r="B4" s="177">
        <f>Analytics_per_Qn!B5</f>
        <v>3.5</v>
      </c>
      <c r="C4" s="177">
        <f>Analytics_per_Qn!E5</f>
        <v>5</v>
      </c>
      <c r="D4" s="177">
        <f>Analytics_per_Qn!H5</f>
        <v>4</v>
      </c>
      <c r="E4" s="177">
        <f>Analytics_per_Qn!K5</f>
        <v>12.5</v>
      </c>
      <c r="F4" s="177">
        <f>Analytics_per_Qn!B25</f>
        <v>6</v>
      </c>
      <c r="G4" s="177">
        <f>Analytics_per_Qn!E25</f>
        <v>6.5</v>
      </c>
      <c r="H4" s="177">
        <f>Analytics_per_Qn!H25</f>
        <v>10.5</v>
      </c>
      <c r="I4" s="177">
        <f>Analytics_per_Qn!K25</f>
        <v>8</v>
      </c>
      <c r="J4" s="177">
        <f>Analytics_per_Qn!N25</f>
        <v>12</v>
      </c>
    </row>
    <row r="5" spans="1:10">
      <c r="A5" s="173" t="s">
        <v>263</v>
      </c>
      <c r="B5" s="177">
        <f>Analytics_per_Qn!B6</f>
        <v>4</v>
      </c>
      <c r="C5" s="177">
        <f>Analytics_per_Qn!E6</f>
        <v>5</v>
      </c>
      <c r="D5" s="177">
        <f>Analytics_per_Qn!H6</f>
        <v>4</v>
      </c>
      <c r="E5" s="177">
        <f>Analytics_per_Qn!K6</f>
        <v>13</v>
      </c>
      <c r="F5" s="177">
        <f>Analytics_per_Qn!B26</f>
        <v>5</v>
      </c>
      <c r="G5" s="177">
        <f>Analytics_per_Qn!E26</f>
        <v>7</v>
      </c>
      <c r="H5" s="177">
        <f>Analytics_per_Qn!H26</f>
        <v>10</v>
      </c>
      <c r="I5" s="177">
        <f>Analytics_per_Qn!K26</f>
        <v>9</v>
      </c>
      <c r="J5" s="177">
        <f>Analytics_per_Qn!N26</f>
        <v>12</v>
      </c>
    </row>
    <row r="6" spans="1:10">
      <c r="A6" s="173" t="s">
        <v>264</v>
      </c>
      <c r="B6" s="177">
        <f>Analytics_per_Qn!B7</f>
        <v>0.79473691579521843</v>
      </c>
      <c r="C6" s="177">
        <f>Analytics_per_Qn!E7</f>
        <v>0.81476854389872522</v>
      </c>
      <c r="D6" s="177">
        <f>Analytics_per_Qn!H7</f>
        <v>1.268207771374315</v>
      </c>
      <c r="E6" s="177">
        <f>Analytics_per_Qn!K7</f>
        <v>2.4786615770473088</v>
      </c>
      <c r="F6" s="177">
        <f>Analytics_per_Qn!B27</f>
        <v>1.0984805958460622</v>
      </c>
      <c r="G6" s="177">
        <f>Analytics_per_Qn!E27</f>
        <v>1.8223129600353765</v>
      </c>
      <c r="H6" s="177">
        <f>Analytics_per_Qn!H27</f>
        <v>2.1144574321934551</v>
      </c>
      <c r="I6" s="177">
        <f>Analytics_per_Qn!K27</f>
        <v>2.1184531035161092</v>
      </c>
      <c r="J6" s="177">
        <f>Analytics_per_Qn!N27</f>
        <v>1.372487132993442</v>
      </c>
    </row>
    <row r="7" spans="1:10">
      <c r="A7" s="173" t="s">
        <v>265</v>
      </c>
      <c r="B7" s="177">
        <f>Analytics_per_Qn!B8</f>
        <v>0.63160676532769611</v>
      </c>
      <c r="C7" s="177">
        <f>Analytics_per_Qn!E8</f>
        <v>0.66384778012684897</v>
      </c>
      <c r="D7" s="177">
        <f>Analytics_per_Qn!H8</f>
        <v>1.6083509513742065</v>
      </c>
      <c r="E7" s="177">
        <f>Analytics_per_Qn!K8</f>
        <v>6.1437632135306517</v>
      </c>
      <c r="F7" s="177">
        <f>Analytics_per_Qn!B28</f>
        <v>1.2066596194503196</v>
      </c>
      <c r="G7" s="177">
        <f>Analytics_per_Qn!E28</f>
        <v>3.3208245243128953</v>
      </c>
      <c r="H7" s="177">
        <f>Analytics_per_Qn!H28</f>
        <v>4.4709302325581399</v>
      </c>
      <c r="I7" s="177">
        <f>Analytics_per_Qn!K28</f>
        <v>4.4878435517970354</v>
      </c>
      <c r="J7" s="177">
        <f>Analytics_per_Qn!N28</f>
        <v>1.8837209302325582</v>
      </c>
    </row>
    <row r="8" spans="1:10">
      <c r="A8" s="173" t="s">
        <v>266</v>
      </c>
      <c r="B8" s="177">
        <f>Analytics_per_Qn!B9</f>
        <v>-1.1522303378603254</v>
      </c>
      <c r="C8" s="177">
        <f>Analytics_per_Qn!E9</f>
        <v>-0.47495484688651768</v>
      </c>
      <c r="D8" s="177">
        <f>Analytics_per_Qn!H9</f>
        <v>2.512603901504074</v>
      </c>
      <c r="E8" s="177">
        <f>Analytics_per_Qn!K9</f>
        <v>-0.38928979071048619</v>
      </c>
      <c r="F8" s="177">
        <f>Analytics_per_Qn!B29</f>
        <v>-0.10986066851151666</v>
      </c>
      <c r="G8" s="177">
        <f>Analytics_per_Qn!E29</f>
        <v>0.17251667624685929</v>
      </c>
      <c r="H8" s="177">
        <f>Analytics_per_Qn!H29</f>
        <v>1.2957303882374123</v>
      </c>
      <c r="I8" s="177">
        <f>Analytics_per_Qn!K29</f>
        <v>5.8337252233302923</v>
      </c>
      <c r="J8" s="177">
        <f>Analytics_per_Qn!N29</f>
        <v>-0.25402560903916038</v>
      </c>
    </row>
    <row r="9" spans="1:10">
      <c r="A9" s="173" t="s">
        <v>267</v>
      </c>
      <c r="B9" s="177">
        <f>Analytics_per_Qn!B10</f>
        <v>-0.59251131575952343</v>
      </c>
      <c r="C9" s="177">
        <f>Analytics_per_Qn!E10</f>
        <v>-0.18761922411331852</v>
      </c>
      <c r="D9" s="177">
        <f>Analytics_per_Qn!H10</f>
        <v>-1.2354662097361993</v>
      </c>
      <c r="E9" s="177">
        <f>Analytics_per_Qn!K10</f>
        <v>-0.26607995903322867</v>
      </c>
      <c r="F9" s="177">
        <f>Analytics_per_Qn!B30</f>
        <v>7.0009268785421158E-2</v>
      </c>
      <c r="G9" s="177">
        <f>Analytics_per_Qn!E30</f>
        <v>-0.54036858455846448</v>
      </c>
      <c r="H9" s="177">
        <f>Analytics_per_Qn!H30</f>
        <v>-0.70645863174947865</v>
      </c>
      <c r="I9" s="177">
        <f>Analytics_per_Qn!K30</f>
        <v>-2.1164600273103229</v>
      </c>
      <c r="J9" s="177">
        <f>Analytics_per_Qn!N30</f>
        <v>0.36751468115821506</v>
      </c>
    </row>
    <row r="10" spans="1:10">
      <c r="A10" s="173" t="s">
        <v>193</v>
      </c>
      <c r="B10" s="177">
        <f>Analytics_per_Qn!B11</f>
        <v>2</v>
      </c>
      <c r="C10" s="177">
        <f>Analytics_per_Qn!E11</f>
        <v>3</v>
      </c>
      <c r="D10" s="177">
        <f>Analytics_per_Qn!H11</f>
        <v>6</v>
      </c>
      <c r="E10" s="177">
        <f>Analytics_per_Qn!K11</f>
        <v>10</v>
      </c>
      <c r="F10" s="177">
        <f>Analytics_per_Qn!B31</f>
        <v>5</v>
      </c>
      <c r="G10" s="177">
        <f>Analytics_per_Qn!E31</f>
        <v>8</v>
      </c>
      <c r="H10" s="177">
        <f>Analytics_per_Qn!H31</f>
        <v>10</v>
      </c>
      <c r="I10" s="177">
        <f>Analytics_per_Qn!K31</f>
        <v>10</v>
      </c>
      <c r="J10" s="177">
        <f>Analytics_per_Qn!N31</f>
        <v>6</v>
      </c>
    </row>
    <row r="11" spans="1:10">
      <c r="A11" s="173" t="s">
        <v>268</v>
      </c>
      <c r="B11" s="177">
        <f>Analytics_per_Qn!B12</f>
        <v>2</v>
      </c>
      <c r="C11" s="177">
        <f>Analytics_per_Qn!E12</f>
        <v>3</v>
      </c>
      <c r="D11" s="177">
        <f>Analytics_per_Qn!H12</f>
        <v>0</v>
      </c>
      <c r="E11" s="177">
        <f>Analytics_per_Qn!K12</f>
        <v>6</v>
      </c>
      <c r="F11" s="177">
        <f>Analytics_per_Qn!B32</f>
        <v>3</v>
      </c>
      <c r="G11" s="177">
        <f>Analytics_per_Qn!E32</f>
        <v>2</v>
      </c>
      <c r="H11" s="177">
        <f>Analytics_per_Qn!H32</f>
        <v>4</v>
      </c>
      <c r="I11" s="177">
        <f>Analytics_per_Qn!K32</f>
        <v>0</v>
      </c>
      <c r="J11" s="177">
        <f>Analytics_per_Qn!N32</f>
        <v>10</v>
      </c>
    </row>
    <row r="12" spans="1:10">
      <c r="A12" s="173" t="s">
        <v>269</v>
      </c>
      <c r="B12" s="177">
        <f>Analytics_per_Qn!B13</f>
        <v>4</v>
      </c>
      <c r="C12" s="177">
        <f>Analytics_per_Qn!E13</f>
        <v>6</v>
      </c>
      <c r="D12" s="177">
        <f>Analytics_per_Qn!H13</f>
        <v>6</v>
      </c>
      <c r="E12" s="177">
        <f>Analytics_per_Qn!K13</f>
        <v>16</v>
      </c>
      <c r="F12" s="177">
        <f>Analytics_per_Qn!B33</f>
        <v>8</v>
      </c>
      <c r="G12" s="177">
        <f>Analytics_per_Qn!E33</f>
        <v>10</v>
      </c>
      <c r="H12" s="177">
        <f>Analytics_per_Qn!H33</f>
        <v>14</v>
      </c>
      <c r="I12" s="177">
        <f>Analytics_per_Qn!K33</f>
        <v>10</v>
      </c>
      <c r="J12" s="177">
        <f>Analytics_per_Qn!N33</f>
        <v>16</v>
      </c>
    </row>
    <row r="13" spans="1:10">
      <c r="A13" s="173" t="s">
        <v>270</v>
      </c>
      <c r="B13" s="177">
        <f>Analytics_per_Qn!B14</f>
        <v>145</v>
      </c>
      <c r="C13" s="177">
        <f>Analytics_per_Qn!E14</f>
        <v>212</v>
      </c>
      <c r="D13" s="177">
        <f>Analytics_per_Qn!H14</f>
        <v>189</v>
      </c>
      <c r="E13" s="177">
        <f>Analytics_per_Qn!K14</f>
        <v>544</v>
      </c>
      <c r="F13" s="177">
        <f>Analytics_per_Qn!B34</f>
        <v>249</v>
      </c>
      <c r="G13" s="177">
        <f>Analytics_per_Qn!E34</f>
        <v>267</v>
      </c>
      <c r="H13" s="177">
        <f>Analytics_per_Qn!H34</f>
        <v>473</v>
      </c>
      <c r="I13" s="177">
        <f>Analytics_per_Qn!K34</f>
        <v>331</v>
      </c>
      <c r="J13" s="177">
        <f>Analytics_per_Qn!N34</f>
        <v>550</v>
      </c>
    </row>
    <row r="14" spans="1:10">
      <c r="A14" s="173" t="s">
        <v>205</v>
      </c>
      <c r="B14" s="177">
        <f>Analytics_per_Qn!B15</f>
        <v>44</v>
      </c>
      <c r="C14" s="177">
        <f>Analytics_per_Qn!E15</f>
        <v>44</v>
      </c>
      <c r="D14" s="177">
        <f>Analytics_per_Qn!H15</f>
        <v>44</v>
      </c>
      <c r="E14" s="177">
        <f>Analytics_per_Qn!K15</f>
        <v>44</v>
      </c>
      <c r="F14" s="177">
        <f>Analytics_per_Qn!B35</f>
        <v>44</v>
      </c>
      <c r="G14" s="177">
        <f>Analytics_per_Qn!E35</f>
        <v>44</v>
      </c>
      <c r="H14" s="177">
        <f>Analytics_per_Qn!H35</f>
        <v>44</v>
      </c>
      <c r="I14" s="177">
        <f>Analytics_per_Qn!K35</f>
        <v>44</v>
      </c>
      <c r="J14" s="177">
        <f>Analytics_per_Qn!N35</f>
        <v>44</v>
      </c>
    </row>
    <row r="15" spans="1:10">
      <c r="A15" s="173" t="s">
        <v>271</v>
      </c>
      <c r="B15" s="177">
        <f>Analytics_per_Qn!B16</f>
        <v>0.24162210678508086</v>
      </c>
      <c r="C15" s="177">
        <f>Analytics_per_Qn!E16</f>
        <v>0.24771227837332466</v>
      </c>
      <c r="D15" s="177">
        <f>Analytics_per_Qn!H16</f>
        <v>0.38557040382861979</v>
      </c>
      <c r="E15" s="177">
        <f>Analytics_per_Qn!K16</f>
        <v>0.75358199719983998</v>
      </c>
      <c r="F15" s="177">
        <f>Analytics_per_Qn!B36</f>
        <v>0.33396862603932076</v>
      </c>
      <c r="G15" s="177">
        <f>Analytics_per_Qn!E36</f>
        <v>0.5540337788196571</v>
      </c>
      <c r="H15" s="177">
        <f>Analytics_per_Qn!H36</f>
        <v>0.64285381655229346</v>
      </c>
      <c r="I15" s="177">
        <f>Analytics_per_Qn!K36</f>
        <v>0.64406861166727114</v>
      </c>
      <c r="J15" s="177">
        <f>Analytics_per_Qn!N36</f>
        <v>0.41727422750642806</v>
      </c>
    </row>
    <row r="16" spans="1:10">
      <c r="A16" s="173" t="str">
        <f>Analytics_per_Qn!A18</f>
        <v>Average</v>
      </c>
      <c r="B16" s="178">
        <f>Analytics_per_Qn!B18</f>
        <v>0.82386363636363635</v>
      </c>
      <c r="C16" s="178">
        <f>Analytics_per_Qn!E18</f>
        <v>0.80303030303030309</v>
      </c>
      <c r="D16" s="178">
        <f>Analytics_per_Qn!H18</f>
        <v>0.71590909090909094</v>
      </c>
      <c r="E16" s="178">
        <f>Analytics_per_Qn!K18</f>
        <v>0.68686868686868685</v>
      </c>
      <c r="F16" s="178">
        <f>Analytics_per_Qn!B38</f>
        <v>0.70738636363636365</v>
      </c>
      <c r="G16" s="178">
        <f>Analytics_per_Qn!E38</f>
        <v>0.60681818181818181</v>
      </c>
      <c r="H16" s="178">
        <f>Analytics_per_Qn!H38</f>
        <v>0.671875</v>
      </c>
      <c r="I16" s="178">
        <f>Analytics_per_Qn!K38</f>
        <v>0.62689393939393934</v>
      </c>
      <c r="J16" s="178">
        <f>Analytics_per_Qn!N38</f>
        <v>0.625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sqref="A1:F7"/>
    </sheetView>
  </sheetViews>
  <sheetFormatPr defaultRowHeight="12.75"/>
  <cols>
    <col min="1" max="1" width="4.140625" style="172" bestFit="1" customWidth="1"/>
    <col min="2" max="2" width="25.7109375" style="172" customWidth="1"/>
    <col min="3" max="3" width="12.42578125" style="172" bestFit="1" customWidth="1"/>
    <col min="4" max="4" width="15.5703125" style="172" bestFit="1" customWidth="1"/>
    <col min="5" max="5" width="11" style="172" bestFit="1" customWidth="1"/>
    <col min="6" max="6" width="9.7109375" style="172" bestFit="1" customWidth="1"/>
    <col min="7" max="16384" width="9.140625" style="172"/>
  </cols>
  <sheetData>
    <row r="1" spans="1:17">
      <c r="A1" s="92" t="s">
        <v>0</v>
      </c>
      <c r="B1" s="92" t="s">
        <v>234</v>
      </c>
      <c r="C1" s="92" t="s">
        <v>235</v>
      </c>
      <c r="D1" s="92" t="s">
        <v>236</v>
      </c>
      <c r="E1" s="92" t="s">
        <v>237</v>
      </c>
      <c r="F1" s="92" t="s">
        <v>238</v>
      </c>
      <c r="I1" s="172" t="s">
        <v>131</v>
      </c>
      <c r="J1" s="172" t="s">
        <v>132</v>
      </c>
      <c r="K1" s="172" t="s">
        <v>133</v>
      </c>
      <c r="L1" s="172" t="s">
        <v>134</v>
      </c>
      <c r="M1" s="172" t="s">
        <v>254</v>
      </c>
      <c r="N1" s="172" t="s">
        <v>255</v>
      </c>
      <c r="O1" s="172" t="s">
        <v>256</v>
      </c>
      <c r="P1" s="172" t="s">
        <v>257</v>
      </c>
      <c r="Q1" s="172" t="s">
        <v>258</v>
      </c>
    </row>
    <row r="2" spans="1:17" ht="38.25">
      <c r="A2" s="93">
        <v>1</v>
      </c>
      <c r="B2" s="94" t="s">
        <v>241</v>
      </c>
      <c r="C2" s="92" t="s">
        <v>245</v>
      </c>
      <c r="D2" s="92" t="s">
        <v>248</v>
      </c>
      <c r="E2" s="95">
        <f>SUM(Stats!B2:C2)</f>
        <v>8.1136363636363633</v>
      </c>
      <c r="F2" s="95">
        <f>E2/SUM(I2:J2)*100</f>
        <v>81.136363636363626</v>
      </c>
      <c r="I2" s="172">
        <v>4</v>
      </c>
      <c r="J2" s="172">
        <v>6</v>
      </c>
      <c r="K2" s="172">
        <v>6</v>
      </c>
      <c r="L2" s="172">
        <v>18</v>
      </c>
      <c r="M2" s="172">
        <v>8</v>
      </c>
      <c r="N2" s="172">
        <v>10</v>
      </c>
      <c r="O2" s="172">
        <v>16</v>
      </c>
      <c r="P2" s="172">
        <v>12</v>
      </c>
      <c r="Q2" s="172">
        <v>20</v>
      </c>
    </row>
    <row r="3" spans="1:17" ht="51">
      <c r="A3" s="93">
        <v>2</v>
      </c>
      <c r="B3" s="94" t="s">
        <v>239</v>
      </c>
      <c r="C3" s="92" t="s">
        <v>246</v>
      </c>
      <c r="D3" s="92" t="s">
        <v>249</v>
      </c>
      <c r="E3" s="95">
        <f>Stats!D2</f>
        <v>4.2954545454545459</v>
      </c>
      <c r="F3" s="95">
        <f>E3/K2*100</f>
        <v>71.590909090909093</v>
      </c>
    </row>
    <row r="4" spans="1:17" ht="38.25">
      <c r="A4" s="93">
        <v>3</v>
      </c>
      <c r="B4" s="94" t="s">
        <v>240</v>
      </c>
      <c r="C4" s="92" t="s">
        <v>245</v>
      </c>
      <c r="D4" s="96" t="s">
        <v>251</v>
      </c>
      <c r="E4" s="95">
        <f>Stats!F2</f>
        <v>5.6590909090909092</v>
      </c>
      <c r="F4" s="95">
        <f>E4/M2*100</f>
        <v>70.73863636363636</v>
      </c>
    </row>
    <row r="5" spans="1:17" ht="25.5">
      <c r="A5" s="93">
        <v>4</v>
      </c>
      <c r="B5" s="94" t="s">
        <v>242</v>
      </c>
      <c r="C5" s="92" t="s">
        <v>247</v>
      </c>
      <c r="D5" s="92" t="s">
        <v>250</v>
      </c>
      <c r="E5" s="95">
        <f>SUM(Stats!E2,Stats!H2)</f>
        <v>23.113636363636363</v>
      </c>
      <c r="F5" s="95">
        <f>E5/SUM(L2,O2)*100</f>
        <v>67.981283422459896</v>
      </c>
    </row>
    <row r="6" spans="1:17" ht="51">
      <c r="A6" s="93">
        <v>5</v>
      </c>
      <c r="B6" s="94" t="s">
        <v>243</v>
      </c>
      <c r="C6" s="92" t="s">
        <v>245</v>
      </c>
      <c r="D6" s="174"/>
      <c r="E6" s="175"/>
      <c r="F6" s="175"/>
    </row>
    <row r="7" spans="1:17" ht="51">
      <c r="A7" s="93">
        <v>6</v>
      </c>
      <c r="B7" s="94" t="s">
        <v>244</v>
      </c>
      <c r="C7" s="92" t="s">
        <v>247</v>
      </c>
      <c r="D7" s="92" t="s">
        <v>252</v>
      </c>
      <c r="E7" s="95">
        <f>SUM(Stats!G2,Stats!I2)</f>
        <v>13.59090909090909</v>
      </c>
      <c r="F7" s="95">
        <f>E7/SUM(N2,P2)*100</f>
        <v>61.776859504132233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Students-ANL201_JAN22_T04</vt:lpstr>
      <vt:lpstr>Input Mark</vt:lpstr>
      <vt:lpstr>Analytics_per_Qn</vt:lpstr>
      <vt:lpstr>Stats</vt:lpstr>
      <vt:lpstr>Bloom</vt:lpstr>
      <vt:lpstr>Sheet1!Print_Titles</vt:lpstr>
    </vt:vector>
  </TitlesOfParts>
  <Company>SIM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</dc:creator>
  <cp:lastModifiedBy>Munish Kumar</cp:lastModifiedBy>
  <cp:lastPrinted>2015-08-31T07:19:41Z</cp:lastPrinted>
  <dcterms:created xsi:type="dcterms:W3CDTF">2009-03-07T07:52:50Z</dcterms:created>
  <dcterms:modified xsi:type="dcterms:W3CDTF">2022-03-24T10:47:28Z</dcterms:modified>
</cp:coreProperties>
</file>