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echelle\Desktop\"/>
    </mc:Choice>
  </mc:AlternateContent>
  <bookViews>
    <workbookView xWindow="0" yWindow="0" windowWidth="14205" windowHeight="10770"/>
  </bookViews>
  <sheets>
    <sheet name="Input Mark" sheetId="1" r:id="rId1"/>
    <sheet name="Exampl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18" i="2" l="1"/>
  <c r="F5" i="2"/>
  <c r="F4" i="2"/>
  <c r="F3" i="2"/>
  <c r="I16" i="2" s="1"/>
  <c r="I9" i="2" l="1"/>
  <c r="I13" i="2"/>
  <c r="I17" i="2"/>
  <c r="I10" i="2"/>
  <c r="I14" i="2"/>
  <c r="I11" i="2"/>
  <c r="I15" i="2"/>
  <c r="I8" i="2"/>
  <c r="I12" i="2"/>
  <c r="F3" i="1"/>
  <c r="I18" i="1" l="1"/>
  <c r="I14" i="1"/>
  <c r="I9" i="1"/>
  <c r="I17" i="1"/>
  <c r="I13" i="1"/>
  <c r="I8" i="1"/>
  <c r="I16" i="1"/>
  <c r="I12" i="1"/>
  <c r="I10" i="1"/>
  <c r="I15" i="1"/>
  <c r="I11" i="1"/>
  <c r="F5" i="1"/>
  <c r="F4" i="1"/>
</calcChain>
</file>

<file path=xl/sharedStrings.xml><?xml version="1.0" encoding="utf-8"?>
<sst xmlns="http://schemas.openxmlformats.org/spreadsheetml/2006/main" count="89" uniqueCount="40">
  <si>
    <t>Mark</t>
  </si>
  <si>
    <t>Mean</t>
  </si>
  <si>
    <t>Std</t>
  </si>
  <si>
    <t>Pass</t>
  </si>
  <si>
    <t>D</t>
  </si>
  <si>
    <t>D+</t>
  </si>
  <si>
    <t>C+</t>
  </si>
  <si>
    <t>B-</t>
  </si>
  <si>
    <t>B+</t>
  </si>
  <si>
    <t>A</t>
  </si>
  <si>
    <t>A-</t>
  </si>
  <si>
    <t>A+</t>
  </si>
  <si>
    <t>Letter Grade</t>
  </si>
  <si>
    <t>GPV</t>
  </si>
  <si>
    <t>45-49</t>
  </si>
  <si>
    <t>Fail</t>
  </si>
  <si>
    <t>F</t>
  </si>
  <si>
    <t>&lt;40</t>
  </si>
  <si>
    <t>40-44</t>
  </si>
  <si>
    <t>50-54</t>
  </si>
  <si>
    <t>55-59</t>
  </si>
  <si>
    <t>60-64</t>
  </si>
  <si>
    <t>65-69</t>
  </si>
  <si>
    <t>70-74</t>
  </si>
  <si>
    <t>75-79</t>
  </si>
  <si>
    <t>80-84</t>
  </si>
  <si>
    <t>85-100</t>
  </si>
  <si>
    <t>%</t>
  </si>
  <si>
    <t># of Submissions</t>
  </si>
  <si>
    <t>1st Class</t>
  </si>
  <si>
    <t>2nd Upper</t>
  </si>
  <si>
    <t>2nd Lower</t>
  </si>
  <si>
    <t>3rd Class</t>
  </si>
  <si>
    <t>* Please input your marks in the grey cells</t>
  </si>
  <si>
    <t>Range</t>
  </si>
  <si>
    <t>TMA/GBA/ECA Submission</t>
  </si>
  <si>
    <t>Honours</t>
  </si>
  <si>
    <t>C</t>
  </si>
  <si>
    <t>B</t>
  </si>
  <si>
    <t xml:space="preserve">Each marker must check ALL Turnitin reports, and provide a short explanation of finding/action for only TMA or GBA assignment with unusually high Turnitin scores. Note that there is NO fixed threshold to define a high or low Turnitin score, as it depends on the characteristics of the assignment (e.g., length of the report, nature of the assignment, etc.). 
For example, if most students have a score less than 20%, and now you see a report with 35% Turnitin score, you should explain why the score is so different. Some possible finding/actions include:
(1) student copied assignment questions into the report.
(2j student has a set of standard references commonly used by others
(3) student has a large chunk of text cited using verbatim quote
(4) student included an article as supplement of assignment
(5) student did not use good paraphrasing technique, and you has penalised the work with mark deduction
(6) suspected plagiarism case. You have submitted it to the exam department for investigation.
Format for reporting cases with high Turnitin score
Student name, pi number, Turnitin score, Action/finding
Course coordinator will need to verify marker submission. HoP will do random sampling of such cases to check.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</si>
</sst>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 #,##0.00_-;_-* &quot;-&quot;??_-;_-@_-"/>
    <numFmt numFmtId="165" formatCode="#,##0.0_ ;\-#,##0.0\ "/>
    <numFmt numFmtId="166" formatCode="_-* #,##0_-;\-* #,##0_-;_-* &quot;-&quot;??_-;_-@_-"/>
    <numFmt numFmtId="167"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6"/>
      <color theme="8" tint="-0.249977111117893"/>
      <name val="Calibri"/>
      <family val="2"/>
      <scheme val="minor"/>
    </font>
    <font>
      <b/>
      <sz val="11"/>
      <color theme="4" tint="-0.249977111117893"/>
      <name val="Calibri"/>
      <family val="2"/>
      <scheme val="minor"/>
    </font>
    <font>
      <b/>
      <sz val="16"/>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s>
  <borders count="5">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3">
    <xf numFmtId="0" fontId="0" fillId="0" borderId="0" xfId="0"/>
    <xf numFmtId="0" fontId="0" fillId="0" borderId="1" xfId="0" applyBorder="1"/>
    <xf numFmtId="0" fontId="2" fillId="0" borderId="1" xfId="0" applyFont="1" applyBorder="1"/>
    <xf numFmtId="165" fontId="0" fillId="0" borderId="0" xfId="1" applyNumberFormat="1" applyFont="1" applyAlignment="1">
      <alignment horizontal="left"/>
    </xf>
    <xf numFmtId="165" fontId="0" fillId="0" borderId="1" xfId="1" applyNumberFormat="1" applyFont="1" applyBorder="1" applyAlignment="1">
      <alignment horizontal="left"/>
    </xf>
    <xf numFmtId="0" fontId="2" fillId="0" borderId="1" xfId="0" applyFont="1" applyBorder="1" applyAlignment="1">
      <alignment horizontal="right"/>
    </xf>
    <xf numFmtId="0" fontId="0" fillId="0" borderId="0" xfId="0" applyBorder="1" applyAlignment="1">
      <alignment horizontal="left"/>
    </xf>
    <xf numFmtId="0" fontId="0" fillId="0" borderId="1" xfId="0" applyBorder="1" applyAlignment="1">
      <alignment horizontal="left"/>
    </xf>
    <xf numFmtId="0" fontId="0" fillId="2" borderId="0" xfId="0" applyFill="1" applyBorder="1"/>
    <xf numFmtId="0" fontId="0" fillId="2" borderId="1" xfId="0" applyFill="1" applyBorder="1"/>
    <xf numFmtId="0" fontId="3" fillId="0" borderId="0" xfId="0" applyFont="1"/>
    <xf numFmtId="0" fontId="2" fillId="0" borderId="0" xfId="0" applyFont="1" applyBorder="1"/>
    <xf numFmtId="166" fontId="4" fillId="0" borderId="0" xfId="1" applyNumberFormat="1" applyFont="1" applyFill="1" applyBorder="1"/>
    <xf numFmtId="164" fontId="4" fillId="0" borderId="0" xfId="1" applyFont="1" applyFill="1" applyBorder="1"/>
    <xf numFmtId="164" fontId="4" fillId="0" borderId="1" xfId="1" applyFont="1" applyFill="1" applyBorder="1"/>
    <xf numFmtId="0" fontId="2" fillId="0" borderId="1" xfId="0" applyFont="1" applyFill="1" applyBorder="1" applyAlignment="1">
      <alignment horizontal="right"/>
    </xf>
    <xf numFmtId="167" fontId="4" fillId="0" borderId="0" xfId="2" applyNumberFormat="1" applyFont="1" applyFill="1"/>
    <xf numFmtId="167" fontId="4" fillId="0" borderId="1" xfId="2" applyNumberFormat="1" applyFont="1" applyFill="1" applyBorder="1"/>
    <xf numFmtId="0" fontId="5" fillId="0" borderId="1" xfId="0" applyFont="1" applyBorder="1"/>
    <xf numFmtId="0" fontId="4" fillId="0" borderId="0" xfId="2" applyNumberFormat="1" applyFont="1" applyFill="1"/>
    <xf numFmtId="0" fontId="0" fillId="3" borderId="2" xfId="0" applyFill="1" applyBorder="1" applyAlignment="1">
      <alignment horizontal="left" wrapText="1"/>
    </xf>
    <xf numFmtId="0" fontId="0" fillId="3" borderId="3" xfId="0" applyFill="1" applyBorder="1" applyAlignment="1">
      <alignment horizontal="left" wrapText="1"/>
    </xf>
    <xf numFmtId="0" fontId="0" fillId="3" borderId="4" xfId="0" applyFill="1" applyBorder="1" applyAlignment="1">
      <alignment horizontal="left" wrapText="1"/>
    </xf>
  </cellXfs>
  <cellStyles count="3">
    <cellStyle name="Comma" xfId="1" builtinId="3"/>
    <cellStyle name="Normal" xfId="0" builtinId="0"/>
    <cellStyle name="Percent" xfId="2" builtinId="5"/>
  </cellStyles>
  <dxfs count="2">
    <dxf>
      <font>
        <b/>
        <i val="0"/>
        <color rgb="FFFF000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Percentage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'Input Mark'!$H$8:$H$18</c:f>
              <c:strCache>
                <c:ptCount val="11"/>
                <c:pt idx="0">
                  <c:v>85-100</c:v>
                </c:pt>
                <c:pt idx="1">
                  <c:v>80-84</c:v>
                </c:pt>
                <c:pt idx="2">
                  <c:v>75-79</c:v>
                </c:pt>
                <c:pt idx="3">
                  <c:v>70-74</c:v>
                </c:pt>
                <c:pt idx="4">
                  <c:v>65-69</c:v>
                </c:pt>
                <c:pt idx="5">
                  <c:v>60-64</c:v>
                </c:pt>
                <c:pt idx="6">
                  <c:v>55-59</c:v>
                </c:pt>
                <c:pt idx="7">
                  <c:v>50-54</c:v>
                </c:pt>
                <c:pt idx="8">
                  <c:v>45-49</c:v>
                </c:pt>
                <c:pt idx="9">
                  <c:v>40-44</c:v>
                </c:pt>
                <c:pt idx="10">
                  <c:v>&lt;40</c:v>
                </c:pt>
              </c:strCache>
            </c:strRef>
          </c:cat>
          <c:val>
            <c:numRef>
              <c:f>'Input Mark'!$I$8:$I$18</c:f>
              <c:numCache>
                <c:formatCode>0.0%</c:formatCode>
                <c:ptCount val="11"/>
                <c:pt idx="0" formatCode="General">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39FF-473B-BEE7-83D83E1872D7}"/>
            </c:ext>
          </c:extLst>
        </c:ser>
        <c:dLbls>
          <c:showLegendKey val="0"/>
          <c:showVal val="0"/>
          <c:showCatName val="0"/>
          <c:showSerName val="0"/>
          <c:showPercent val="0"/>
          <c:showBubbleSize val="0"/>
        </c:dLbls>
        <c:gapWidth val="41"/>
        <c:overlap val="-27"/>
        <c:axId val="536669944"/>
        <c:axId val="536669552"/>
      </c:barChart>
      <c:catAx>
        <c:axId val="536669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669552"/>
        <c:crosses val="autoZero"/>
        <c:auto val="1"/>
        <c:lblAlgn val="ctr"/>
        <c:lblOffset val="100"/>
        <c:noMultiLvlLbl val="0"/>
      </c:catAx>
      <c:valAx>
        <c:axId val="536669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669944"/>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Example!$H$8:$H$18</c:f>
              <c:strCache>
                <c:ptCount val="11"/>
                <c:pt idx="0">
                  <c:v>85-100</c:v>
                </c:pt>
                <c:pt idx="1">
                  <c:v>80-84</c:v>
                </c:pt>
                <c:pt idx="2">
                  <c:v>75-79</c:v>
                </c:pt>
                <c:pt idx="3">
                  <c:v>70-74</c:v>
                </c:pt>
                <c:pt idx="4">
                  <c:v>65-69</c:v>
                </c:pt>
                <c:pt idx="5">
                  <c:v>60-64</c:v>
                </c:pt>
                <c:pt idx="6">
                  <c:v>55-59</c:v>
                </c:pt>
                <c:pt idx="7">
                  <c:v>50-54</c:v>
                </c:pt>
                <c:pt idx="8">
                  <c:v>45-49</c:v>
                </c:pt>
                <c:pt idx="9">
                  <c:v>40-44</c:v>
                </c:pt>
                <c:pt idx="10">
                  <c:v>&lt;40</c:v>
                </c:pt>
              </c:strCache>
            </c:strRef>
          </c:cat>
          <c:val>
            <c:numRef>
              <c:f>Example!$I$8:$I$18</c:f>
              <c:numCache>
                <c:formatCode>0.0%</c:formatCode>
                <c:ptCount val="11"/>
                <c:pt idx="0">
                  <c:v>0.11538461538461539</c:v>
                </c:pt>
                <c:pt idx="1">
                  <c:v>3.8461538461538464E-2</c:v>
                </c:pt>
                <c:pt idx="2">
                  <c:v>3.8461538461538464E-2</c:v>
                </c:pt>
                <c:pt idx="3">
                  <c:v>0.15384615384615385</c:v>
                </c:pt>
                <c:pt idx="4">
                  <c:v>0.15384615384615385</c:v>
                </c:pt>
                <c:pt idx="5">
                  <c:v>0.11538461538461539</c:v>
                </c:pt>
                <c:pt idx="6">
                  <c:v>7.6923076923076927E-2</c:v>
                </c:pt>
                <c:pt idx="7">
                  <c:v>7.6923076923076927E-2</c:v>
                </c:pt>
                <c:pt idx="8">
                  <c:v>3.8461538461538464E-2</c:v>
                </c:pt>
                <c:pt idx="9">
                  <c:v>7.6923076923076927E-2</c:v>
                </c:pt>
                <c:pt idx="10">
                  <c:v>0.11538461538461539</c:v>
                </c:pt>
              </c:numCache>
            </c:numRef>
          </c:val>
          <c:extLst>
            <c:ext xmlns:c16="http://schemas.microsoft.com/office/drawing/2014/chart" uri="{C3380CC4-5D6E-409C-BE32-E72D297353CC}">
              <c16:uniqueId val="{00000000-78EB-4234-8185-F5ED9BB6C945}"/>
            </c:ext>
          </c:extLst>
        </c:ser>
        <c:dLbls>
          <c:showLegendKey val="0"/>
          <c:showVal val="0"/>
          <c:showCatName val="0"/>
          <c:showSerName val="0"/>
          <c:showPercent val="0"/>
          <c:showBubbleSize val="0"/>
        </c:dLbls>
        <c:gapWidth val="41"/>
        <c:overlap val="-27"/>
        <c:axId val="536670728"/>
        <c:axId val="115326064"/>
      </c:barChart>
      <c:catAx>
        <c:axId val="536670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26064"/>
        <c:crosses val="autoZero"/>
        <c:auto val="1"/>
        <c:lblAlgn val="ctr"/>
        <c:lblOffset val="100"/>
        <c:noMultiLvlLbl val="0"/>
      </c:catAx>
      <c:valAx>
        <c:axId val="11532606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6670728"/>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561975</xdr:colOff>
      <xdr:row>19</xdr:row>
      <xdr:rowOff>33337</xdr:rowOff>
    </xdr:from>
    <xdr:to>
      <xdr:col>9</xdr:col>
      <xdr:colOff>9525</xdr:colOff>
      <xdr:row>30</xdr:row>
      <xdr:rowOff>171450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409575</xdr:colOff>
      <xdr:row>25</xdr:row>
      <xdr:rowOff>66675</xdr:rowOff>
    </xdr:from>
    <xdr:to>
      <xdr:col>10</xdr:col>
      <xdr:colOff>485775</xdr:colOff>
      <xdr:row>32</xdr:row>
      <xdr:rowOff>57150</xdr:rowOff>
    </xdr:to>
    <xdr:sp macro="" textlink="">
      <xdr:nvSpPr>
        <xdr:cNvPr id="2" name="Down Arrow 1"/>
        <xdr:cNvSpPr/>
      </xdr:nvSpPr>
      <xdr:spPr>
        <a:xfrm>
          <a:off x="8029575" y="5038725"/>
          <a:ext cx="990600" cy="13239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9</xdr:col>
      <xdr:colOff>228600</xdr:colOff>
      <xdr:row>20</xdr:row>
      <xdr:rowOff>57151</xdr:rowOff>
    </xdr:from>
    <xdr:to>
      <xdr:col>10</xdr:col>
      <xdr:colOff>647700</xdr:colOff>
      <xdr:row>24</xdr:row>
      <xdr:rowOff>95251</xdr:rowOff>
    </xdr:to>
    <xdr:sp macro="" textlink="">
      <xdr:nvSpPr>
        <xdr:cNvPr id="3" name="TextBox 2"/>
        <xdr:cNvSpPr txBox="1"/>
      </xdr:nvSpPr>
      <xdr:spPr>
        <a:xfrm>
          <a:off x="7848600" y="4076701"/>
          <a:ext cx="13335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200" b="1">
              <a:solidFill>
                <a:srgbClr val="FF0000"/>
              </a:solidFill>
            </a:rPr>
            <a:t>New for Jan2020 semester, please read!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561975</xdr:colOff>
      <xdr:row>19</xdr:row>
      <xdr:rowOff>33337</xdr:rowOff>
    </xdr:from>
    <xdr:to>
      <xdr:col>9</xdr:col>
      <xdr:colOff>9525</xdr:colOff>
      <xdr:row>30</xdr:row>
      <xdr:rowOff>171450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showGridLines="0" tabSelected="1" workbookViewId="0">
      <selection activeCell="L18" sqref="L18"/>
    </sheetView>
  </sheetViews>
  <sheetFormatPr defaultRowHeight="15" x14ac:dyDescent="0.25"/>
  <cols>
    <col min="1" max="1" width="25.140625" bestFit="1" customWidth="1"/>
    <col min="2" max="2" width="5.5703125" bestFit="1" customWidth="1"/>
    <col min="5" max="5" width="16.5703125" customWidth="1"/>
    <col min="6" max="6" width="13.28515625" customWidth="1"/>
    <col min="7" max="7" width="12.5703125" customWidth="1"/>
    <col min="8" max="8" width="15.140625" customWidth="1"/>
    <col min="9" max="9" width="7.7109375" bestFit="1" customWidth="1"/>
    <col min="10" max="10" width="13.7109375" bestFit="1" customWidth="1"/>
    <col min="11" max="12" width="15.140625" bestFit="1" customWidth="1"/>
    <col min="13" max="16" width="13.42578125" bestFit="1" customWidth="1"/>
  </cols>
  <sheetData>
    <row r="1" spans="1:9" ht="21.75" thickBot="1" x14ac:dyDescent="0.4">
      <c r="A1" s="2" t="s">
        <v>35</v>
      </c>
      <c r="B1" s="5" t="s">
        <v>0</v>
      </c>
      <c r="E1" s="10" t="s">
        <v>33</v>
      </c>
    </row>
    <row r="2" spans="1:9" ht="21.75" thickBot="1" x14ac:dyDescent="0.4">
      <c r="A2" s="6">
        <v>1</v>
      </c>
      <c r="B2" s="8"/>
      <c r="E2" s="18"/>
      <c r="F2" s="1"/>
    </row>
    <row r="3" spans="1:9" x14ac:dyDescent="0.25">
      <c r="A3" s="6">
        <v>2</v>
      </c>
      <c r="B3" s="8"/>
      <c r="E3" s="11" t="s">
        <v>28</v>
      </c>
      <c r="F3" s="12">
        <f>COUNTIF($B$2:$B$61,"&gt;=0")</f>
        <v>0</v>
      </c>
    </row>
    <row r="4" spans="1:9" x14ac:dyDescent="0.25">
      <c r="A4" s="6">
        <v>3</v>
      </c>
      <c r="B4" s="8"/>
      <c r="E4" s="11" t="s">
        <v>1</v>
      </c>
      <c r="F4" s="13" t="str">
        <f>IF(F3&gt;0,AVERAGE($B$2:$B$61),"")</f>
        <v/>
      </c>
    </row>
    <row r="5" spans="1:9" ht="15.75" thickBot="1" x14ac:dyDescent="0.3">
      <c r="A5" s="6">
        <v>4</v>
      </c>
      <c r="B5" s="8"/>
      <c r="E5" s="2" t="s">
        <v>2</v>
      </c>
      <c r="F5" s="14" t="str">
        <f>IF(F3&gt;1,STDEV($B$2:$B$61),"")</f>
        <v/>
      </c>
    </row>
    <row r="6" spans="1:9" ht="15.75" thickBot="1" x14ac:dyDescent="0.3">
      <c r="A6" s="6">
        <v>5</v>
      </c>
      <c r="B6" s="8"/>
      <c r="E6" s="1"/>
      <c r="F6" s="1"/>
      <c r="G6" s="1"/>
      <c r="H6" s="1"/>
      <c r="I6" s="1"/>
    </row>
    <row r="7" spans="1:9" ht="15.75" thickBot="1" x14ac:dyDescent="0.3">
      <c r="A7" s="6">
        <v>6</v>
      </c>
      <c r="B7" s="8"/>
      <c r="E7" s="2" t="s">
        <v>36</v>
      </c>
      <c r="F7" s="2" t="s">
        <v>12</v>
      </c>
      <c r="G7" s="2" t="s">
        <v>13</v>
      </c>
      <c r="H7" s="2" t="s">
        <v>34</v>
      </c>
      <c r="I7" s="15" t="s">
        <v>27</v>
      </c>
    </row>
    <row r="8" spans="1:9" x14ac:dyDescent="0.25">
      <c r="A8" s="6">
        <v>7</v>
      </c>
      <c r="B8" s="8"/>
      <c r="E8" t="s">
        <v>29</v>
      </c>
      <c r="F8" t="s">
        <v>11</v>
      </c>
      <c r="G8" s="3">
        <v>5</v>
      </c>
      <c r="H8" t="s">
        <v>26</v>
      </c>
      <c r="I8" s="19" t="str">
        <f>IF($F$3&gt;0,(COUNTIF($B$2:$B$61,"&lt;101")-COUNTIF($B$2:$B$61,"&lt;85"))/$F$3,"")</f>
        <v/>
      </c>
    </row>
    <row r="9" spans="1:9" x14ac:dyDescent="0.25">
      <c r="A9" s="6">
        <v>8</v>
      </c>
      <c r="B9" s="8"/>
      <c r="E9" t="s">
        <v>29</v>
      </c>
      <c r="F9" t="s">
        <v>9</v>
      </c>
      <c r="G9" s="3">
        <v>5</v>
      </c>
      <c r="H9" t="s">
        <v>25</v>
      </c>
      <c r="I9" s="16" t="str">
        <f>IF($F$3&gt;0,(COUNTIF($B$2:$B$61,"&lt;85")-COUNTIF($B$2:$B$61,"&lt;80"))/$F$3,"")</f>
        <v/>
      </c>
    </row>
    <row r="10" spans="1:9" x14ac:dyDescent="0.25">
      <c r="A10" s="6">
        <v>9</v>
      </c>
      <c r="B10" s="8"/>
      <c r="E10" t="s">
        <v>29</v>
      </c>
      <c r="F10" t="s">
        <v>10</v>
      </c>
      <c r="G10" s="3">
        <v>4.5</v>
      </c>
      <c r="H10" t="s">
        <v>24</v>
      </c>
      <c r="I10" s="16" t="str">
        <f>IF($F$3&gt;0,(COUNTIF($B$2:$B$61,"&lt;80")-COUNTIF($B$2:$B$61,"&lt;75"))/$F$3,"")</f>
        <v/>
      </c>
    </row>
    <row r="11" spans="1:9" x14ac:dyDescent="0.25">
      <c r="A11" s="6">
        <v>10</v>
      </c>
      <c r="B11" s="8"/>
      <c r="E11" t="s">
        <v>30</v>
      </c>
      <c r="F11" t="s">
        <v>8</v>
      </c>
      <c r="G11" s="3">
        <v>4</v>
      </c>
      <c r="H11" t="s">
        <v>23</v>
      </c>
      <c r="I11" s="16" t="str">
        <f>IF($F$3&gt;0,(COUNTIF($B$2:$B$61,"&lt;75")-COUNTIF($B$2:$B$61,"&lt;70"))/$F$3,"")</f>
        <v/>
      </c>
    </row>
    <row r="12" spans="1:9" x14ac:dyDescent="0.25">
      <c r="A12" s="6">
        <v>11</v>
      </c>
      <c r="B12" s="8"/>
      <c r="E12" t="s">
        <v>31</v>
      </c>
      <c r="F12" t="s">
        <v>38</v>
      </c>
      <c r="G12" s="3">
        <v>3.5</v>
      </c>
      <c r="H12" t="s">
        <v>22</v>
      </c>
      <c r="I12" s="16" t="str">
        <f>IF($F$3&gt;0,(COUNTIF($B$2:$B$61,"&lt;70")-COUNTIF($B$2:$B$61,"&lt;65"))/$F$3,"")</f>
        <v/>
      </c>
    </row>
    <row r="13" spans="1:9" x14ac:dyDescent="0.25">
      <c r="A13" s="6">
        <v>12</v>
      </c>
      <c r="B13" s="8"/>
      <c r="E13" t="s">
        <v>32</v>
      </c>
      <c r="F13" t="s">
        <v>7</v>
      </c>
      <c r="G13" s="3">
        <v>3</v>
      </c>
      <c r="H13" t="s">
        <v>21</v>
      </c>
      <c r="I13" s="16" t="str">
        <f>IF($F$3&gt;0,(COUNTIF($B$2:$B$61,"&lt;65")-COUNTIF($B$2:$B$61,"&lt;60"))/$F$3,"")</f>
        <v/>
      </c>
    </row>
    <row r="14" spans="1:9" x14ac:dyDescent="0.25">
      <c r="A14" s="6">
        <v>13</v>
      </c>
      <c r="B14" s="8"/>
      <c r="E14" t="s">
        <v>3</v>
      </c>
      <c r="F14" t="s">
        <v>6</v>
      </c>
      <c r="G14" s="3">
        <v>2.5</v>
      </c>
      <c r="H14" t="s">
        <v>20</v>
      </c>
      <c r="I14" s="16" t="str">
        <f>IF($F$3&gt;0,(COUNTIF($B$2:$B$61,"&lt;60")-COUNTIF($B$2:$B$61,"&lt;55"))/$F$3,"")</f>
        <v/>
      </c>
    </row>
    <row r="15" spans="1:9" x14ac:dyDescent="0.25">
      <c r="A15" s="6">
        <v>14</v>
      </c>
      <c r="B15" s="8"/>
      <c r="E15" t="s">
        <v>3</v>
      </c>
      <c r="F15" t="s">
        <v>37</v>
      </c>
      <c r="G15" s="3">
        <v>2</v>
      </c>
      <c r="H15" t="s">
        <v>19</v>
      </c>
      <c r="I15" s="16" t="str">
        <f>IF($F$3&gt;0,(COUNTIF($B$2:$B$61,"&lt;55")-COUNTIF($B$2:$B$61,"&lt;50"))/$F$3,"")</f>
        <v/>
      </c>
    </row>
    <row r="16" spans="1:9" x14ac:dyDescent="0.25">
      <c r="A16" s="6">
        <v>15</v>
      </c>
      <c r="B16" s="8"/>
      <c r="E16" t="s">
        <v>15</v>
      </c>
      <c r="F16" t="s">
        <v>5</v>
      </c>
      <c r="G16" s="3">
        <v>1.5</v>
      </c>
      <c r="H16" t="s">
        <v>14</v>
      </c>
      <c r="I16" s="16" t="str">
        <f>IF($F$3&gt;0,(COUNTIF($B$2:$B$61,"&lt;50")-COUNTIF($B$2:$B$61,"&lt;45"))/$F$3,"")</f>
        <v/>
      </c>
    </row>
    <row r="17" spans="1:9" x14ac:dyDescent="0.25">
      <c r="A17" s="6">
        <v>16</v>
      </c>
      <c r="B17" s="8"/>
      <c r="E17" t="s">
        <v>15</v>
      </c>
      <c r="F17" t="s">
        <v>4</v>
      </c>
      <c r="G17" s="3">
        <v>1</v>
      </c>
      <c r="H17" t="s">
        <v>18</v>
      </c>
      <c r="I17" s="16" t="str">
        <f>IF($F$3&gt;0,(COUNTIF($B$2:$B$61,"&lt;45")-COUNTIF($B$2:$B$61,"&lt;40"))/$F$3,"")</f>
        <v/>
      </c>
    </row>
    <row r="18" spans="1:9" ht="15.75" thickBot="1" x14ac:dyDescent="0.3">
      <c r="A18" s="6">
        <v>17</v>
      </c>
      <c r="B18" s="8"/>
      <c r="E18" s="1" t="s">
        <v>15</v>
      </c>
      <c r="F18" s="1" t="s">
        <v>16</v>
      </c>
      <c r="G18" s="4">
        <v>0</v>
      </c>
      <c r="H18" s="1" t="s">
        <v>17</v>
      </c>
      <c r="I18" s="17" t="str">
        <f>IF($F$3&gt;0,COUNTIF($B$2:$B$61,"&lt;40")/COUNTIF($B$2:$B$61,"&gt;0"),"")</f>
        <v/>
      </c>
    </row>
    <row r="19" spans="1:9" x14ac:dyDescent="0.25">
      <c r="A19" s="6">
        <v>18</v>
      </c>
      <c r="B19" s="8"/>
    </row>
    <row r="20" spans="1:9" x14ac:dyDescent="0.25">
      <c r="A20" s="6">
        <v>19</v>
      </c>
      <c r="B20" s="8"/>
    </row>
    <row r="21" spans="1:9" x14ac:dyDescent="0.25">
      <c r="A21" s="6">
        <v>20</v>
      </c>
      <c r="B21" s="8"/>
    </row>
    <row r="22" spans="1:9" x14ac:dyDescent="0.25">
      <c r="A22" s="6">
        <v>21</v>
      </c>
      <c r="B22" s="8"/>
    </row>
    <row r="23" spans="1:9" x14ac:dyDescent="0.25">
      <c r="A23" s="6">
        <v>22</v>
      </c>
      <c r="B23" s="8"/>
    </row>
    <row r="24" spans="1:9" x14ac:dyDescent="0.25">
      <c r="A24" s="6">
        <v>23</v>
      </c>
      <c r="B24" s="8"/>
    </row>
    <row r="25" spans="1:9" x14ac:dyDescent="0.25">
      <c r="A25" s="6">
        <v>24</v>
      </c>
      <c r="B25" s="8"/>
    </row>
    <row r="26" spans="1:9" x14ac:dyDescent="0.25">
      <c r="A26" s="6">
        <v>25</v>
      </c>
      <c r="B26" s="8"/>
    </row>
    <row r="27" spans="1:9" x14ac:dyDescent="0.25">
      <c r="A27" s="6">
        <v>26</v>
      </c>
      <c r="B27" s="8"/>
    </row>
    <row r="28" spans="1:9" x14ac:dyDescent="0.25">
      <c r="A28" s="6">
        <v>27</v>
      </c>
      <c r="B28" s="8"/>
    </row>
    <row r="29" spans="1:9" x14ac:dyDescent="0.25">
      <c r="A29" s="6">
        <v>28</v>
      </c>
      <c r="B29" s="8"/>
    </row>
    <row r="30" spans="1:9" x14ac:dyDescent="0.25">
      <c r="A30" s="6">
        <v>29</v>
      </c>
      <c r="B30" s="8"/>
    </row>
    <row r="31" spans="1:9" x14ac:dyDescent="0.25">
      <c r="A31" s="6">
        <v>30</v>
      </c>
      <c r="B31" s="8"/>
    </row>
    <row r="32" spans="1:9" x14ac:dyDescent="0.25">
      <c r="A32" s="6">
        <v>31</v>
      </c>
      <c r="B32" s="8"/>
    </row>
    <row r="33" spans="1:11" ht="15.75" thickBot="1" x14ac:dyDescent="0.3">
      <c r="A33" s="6">
        <v>32</v>
      </c>
      <c r="B33" s="8"/>
    </row>
    <row r="34" spans="1:11" ht="318.75" customHeight="1" thickBot="1" x14ac:dyDescent="0.3">
      <c r="A34" s="6">
        <v>33</v>
      </c>
      <c r="B34" s="8"/>
      <c r="D34" s="20" t="s">
        <v>39</v>
      </c>
      <c r="E34" s="21"/>
      <c r="F34" s="21"/>
      <c r="G34" s="21"/>
      <c r="H34" s="21"/>
      <c r="I34" s="21"/>
      <c r="J34" s="21"/>
      <c r="K34" s="22"/>
    </row>
    <row r="35" spans="1:11" x14ac:dyDescent="0.25">
      <c r="A35" s="6">
        <v>34</v>
      </c>
      <c r="B35" s="8"/>
    </row>
    <row r="36" spans="1:11" x14ac:dyDescent="0.25">
      <c r="A36" s="6">
        <v>35</v>
      </c>
      <c r="B36" s="8"/>
    </row>
    <row r="37" spans="1:11" x14ac:dyDescent="0.25">
      <c r="A37" s="6">
        <v>36</v>
      </c>
      <c r="B37" s="8"/>
    </row>
    <row r="38" spans="1:11" x14ac:dyDescent="0.25">
      <c r="A38" s="6">
        <v>37</v>
      </c>
      <c r="B38" s="8"/>
    </row>
    <row r="39" spans="1:11" x14ac:dyDescent="0.25">
      <c r="A39" s="6">
        <v>38</v>
      </c>
      <c r="B39" s="8"/>
    </row>
    <row r="40" spans="1:11" x14ac:dyDescent="0.25">
      <c r="A40" s="6">
        <v>39</v>
      </c>
      <c r="B40" s="8"/>
    </row>
    <row r="41" spans="1:11" x14ac:dyDescent="0.25">
      <c r="A41" s="6">
        <v>40</v>
      </c>
      <c r="B41" s="8"/>
    </row>
    <row r="42" spans="1:11" x14ac:dyDescent="0.25">
      <c r="A42" s="6">
        <v>41</v>
      </c>
      <c r="B42" s="8"/>
    </row>
    <row r="43" spans="1:11" x14ac:dyDescent="0.25">
      <c r="A43" s="6">
        <v>42</v>
      </c>
      <c r="B43" s="8"/>
    </row>
    <row r="44" spans="1:11" x14ac:dyDescent="0.25">
      <c r="A44" s="6">
        <v>43</v>
      </c>
      <c r="B44" s="8"/>
    </row>
    <row r="45" spans="1:11" x14ac:dyDescent="0.25">
      <c r="A45" s="6">
        <v>44</v>
      </c>
      <c r="B45" s="8"/>
    </row>
    <row r="46" spans="1:11" x14ac:dyDescent="0.25">
      <c r="A46" s="6">
        <v>45</v>
      </c>
      <c r="B46" s="8"/>
    </row>
    <row r="47" spans="1:11" x14ac:dyDescent="0.25">
      <c r="A47" s="6">
        <v>46</v>
      </c>
      <c r="B47" s="8"/>
    </row>
    <row r="48" spans="1:11" x14ac:dyDescent="0.25">
      <c r="A48" s="6">
        <v>47</v>
      </c>
      <c r="B48" s="8"/>
    </row>
    <row r="49" spans="1:2" x14ac:dyDescent="0.25">
      <c r="A49" s="6">
        <v>48</v>
      </c>
      <c r="B49" s="8"/>
    </row>
    <row r="50" spans="1:2" x14ac:dyDescent="0.25">
      <c r="A50" s="6">
        <v>49</v>
      </c>
      <c r="B50" s="8"/>
    </row>
    <row r="51" spans="1:2" x14ac:dyDescent="0.25">
      <c r="A51" s="6">
        <v>50</v>
      </c>
      <c r="B51" s="8"/>
    </row>
    <row r="52" spans="1:2" x14ac:dyDescent="0.25">
      <c r="A52" s="6">
        <v>51</v>
      </c>
      <c r="B52" s="8"/>
    </row>
    <row r="53" spans="1:2" x14ac:dyDescent="0.25">
      <c r="A53" s="6">
        <v>52</v>
      </c>
      <c r="B53" s="8"/>
    </row>
    <row r="54" spans="1:2" x14ac:dyDescent="0.25">
      <c r="A54" s="6">
        <v>53</v>
      </c>
      <c r="B54" s="8"/>
    </row>
    <row r="55" spans="1:2" x14ac:dyDescent="0.25">
      <c r="A55" s="6">
        <v>54</v>
      </c>
      <c r="B55" s="8"/>
    </row>
    <row r="56" spans="1:2" x14ac:dyDescent="0.25">
      <c r="A56" s="6">
        <v>55</v>
      </c>
      <c r="B56" s="8"/>
    </row>
    <row r="57" spans="1:2" x14ac:dyDescent="0.25">
      <c r="A57" s="6">
        <v>56</v>
      </c>
      <c r="B57" s="8"/>
    </row>
    <row r="58" spans="1:2" x14ac:dyDescent="0.25">
      <c r="A58" s="6">
        <v>57</v>
      </c>
      <c r="B58" s="8"/>
    </row>
    <row r="59" spans="1:2" x14ac:dyDescent="0.25">
      <c r="A59" s="6">
        <v>58</v>
      </c>
      <c r="B59" s="8"/>
    </row>
    <row r="60" spans="1:2" x14ac:dyDescent="0.25">
      <c r="A60" s="6">
        <v>59</v>
      </c>
      <c r="B60" s="8"/>
    </row>
    <row r="61" spans="1:2" ht="15.75" thickBot="1" x14ac:dyDescent="0.3">
      <c r="A61" s="7">
        <v>60</v>
      </c>
      <c r="B61" s="9"/>
    </row>
  </sheetData>
  <dataConsolidate/>
  <mergeCells count="1">
    <mergeCell ref="D34:K34"/>
  </mergeCells>
  <conditionalFormatting sqref="F4">
    <cfRule type="expression" dxfId="1" priority="1">
      <formula>"or(""&lt;60"",""&gt;64"")"</formula>
    </cfRule>
  </conditionalFormatting>
  <dataValidations count="2">
    <dataValidation type="decimal" allowBlank="1" showInputMessage="1" showErrorMessage="1" errorTitle="Error!" error="Please input numerical value between 0 to 100!" sqref="B2:B61">
      <formula1>0</formula1>
      <formula2>100</formula2>
    </dataValidation>
    <dataValidation errorStyle="warning" allowBlank="1" showInputMessage="1" showErrorMessage="1" errorTitle="Mean is outside target range!!" sqref="F4"/>
  </dataValidation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showGridLines="0" workbookViewId="0">
      <selection activeCell="F8" sqref="F8"/>
    </sheetView>
  </sheetViews>
  <sheetFormatPr defaultRowHeight="15" x14ac:dyDescent="0.25"/>
  <cols>
    <col min="1" max="1" width="25.140625" bestFit="1" customWidth="1"/>
    <col min="2" max="2" width="5.5703125" bestFit="1" customWidth="1"/>
    <col min="5" max="5" width="16.5703125" customWidth="1"/>
    <col min="6" max="6" width="13.28515625" customWidth="1"/>
    <col min="7" max="7" width="12.5703125" customWidth="1"/>
    <col min="8" max="8" width="15.140625" customWidth="1"/>
    <col min="9" max="9" width="6.140625" bestFit="1" customWidth="1"/>
    <col min="10" max="10" width="13.7109375" bestFit="1" customWidth="1"/>
    <col min="11" max="12" width="15.140625" bestFit="1" customWidth="1"/>
    <col min="13" max="16" width="13.42578125" bestFit="1" customWidth="1"/>
  </cols>
  <sheetData>
    <row r="1" spans="1:9" ht="21.75" thickBot="1" x14ac:dyDescent="0.4">
      <c r="A1" s="2" t="s">
        <v>35</v>
      </c>
      <c r="B1" s="5" t="s">
        <v>0</v>
      </c>
      <c r="E1" s="10" t="s">
        <v>33</v>
      </c>
    </row>
    <row r="2" spans="1:9" ht="21.75" thickBot="1" x14ac:dyDescent="0.4">
      <c r="A2" s="6">
        <v>1</v>
      </c>
      <c r="B2" s="8">
        <v>41</v>
      </c>
      <c r="E2" s="18"/>
      <c r="F2" s="1"/>
    </row>
    <row r="3" spans="1:9" x14ac:dyDescent="0.25">
      <c r="A3" s="6">
        <v>2</v>
      </c>
      <c r="B3" s="8">
        <v>50</v>
      </c>
      <c r="E3" s="11" t="s">
        <v>28</v>
      </c>
      <c r="F3" s="12">
        <f>COUNTIF($B$2:$B$61,"&gt;=0")</f>
        <v>26</v>
      </c>
    </row>
    <row r="4" spans="1:9" x14ac:dyDescent="0.25">
      <c r="A4" s="6">
        <v>3</v>
      </c>
      <c r="B4" s="8">
        <v>74</v>
      </c>
      <c r="E4" s="11" t="s">
        <v>1</v>
      </c>
      <c r="F4" s="13">
        <f>AVERAGE($B$2:$B$61)</f>
        <v>60.307692307692307</v>
      </c>
    </row>
    <row r="5" spans="1:9" ht="15.75" thickBot="1" x14ac:dyDescent="0.3">
      <c r="A5" s="6">
        <v>4</v>
      </c>
      <c r="B5" s="8">
        <v>74</v>
      </c>
      <c r="E5" s="2" t="s">
        <v>2</v>
      </c>
      <c r="F5" s="14">
        <f>STDEV($B$2:$B$61)</f>
        <v>19.542301258079579</v>
      </c>
    </row>
    <row r="6" spans="1:9" ht="15.75" thickBot="1" x14ac:dyDescent="0.3">
      <c r="A6" s="6">
        <v>5</v>
      </c>
      <c r="B6" s="8">
        <v>54</v>
      </c>
      <c r="E6" s="1"/>
      <c r="F6" s="1"/>
      <c r="G6" s="1"/>
      <c r="H6" s="1"/>
      <c r="I6" s="1"/>
    </row>
    <row r="7" spans="1:9" ht="15.75" thickBot="1" x14ac:dyDescent="0.3">
      <c r="A7" s="6">
        <v>6</v>
      </c>
      <c r="B7" s="8">
        <v>65</v>
      </c>
      <c r="E7" s="2" t="s">
        <v>36</v>
      </c>
      <c r="F7" s="2" t="s">
        <v>12</v>
      </c>
      <c r="G7" s="2" t="s">
        <v>13</v>
      </c>
      <c r="H7" s="2" t="s">
        <v>34</v>
      </c>
      <c r="I7" s="15" t="s">
        <v>27</v>
      </c>
    </row>
    <row r="8" spans="1:9" x14ac:dyDescent="0.25">
      <c r="A8" s="6">
        <v>7</v>
      </c>
      <c r="B8" s="8">
        <v>55</v>
      </c>
      <c r="E8" t="s">
        <v>29</v>
      </c>
      <c r="F8" t="s">
        <v>11</v>
      </c>
      <c r="G8" s="3">
        <v>5</v>
      </c>
      <c r="H8" t="s">
        <v>26</v>
      </c>
      <c r="I8" s="16">
        <f>(COUNTIF($B$2:$B$61,"&lt;101")-COUNTIF($B$2:$B$61,"&lt;85"))/$F$3</f>
        <v>0.11538461538461539</v>
      </c>
    </row>
    <row r="9" spans="1:9" x14ac:dyDescent="0.25">
      <c r="A9" s="6">
        <v>8</v>
      </c>
      <c r="B9" s="8">
        <v>56</v>
      </c>
      <c r="E9" t="s">
        <v>29</v>
      </c>
      <c r="F9" t="s">
        <v>9</v>
      </c>
      <c r="G9" s="3">
        <v>5</v>
      </c>
      <c r="H9" t="s">
        <v>25</v>
      </c>
      <c r="I9" s="16">
        <f>(COUNTIF($B$2:$B$61,"&lt;85")-COUNTIF($B$2:$B$61,"&lt;80"))/$F$3</f>
        <v>3.8461538461538464E-2</v>
      </c>
    </row>
    <row r="10" spans="1:9" x14ac:dyDescent="0.25">
      <c r="A10" s="6">
        <v>9</v>
      </c>
      <c r="B10" s="8">
        <v>80</v>
      </c>
      <c r="E10" t="s">
        <v>29</v>
      </c>
      <c r="F10" t="s">
        <v>10</v>
      </c>
      <c r="G10" s="3">
        <v>4.5</v>
      </c>
      <c r="H10" t="s">
        <v>24</v>
      </c>
      <c r="I10" s="16">
        <f>(COUNTIF($B$2:$B$61,"&lt;80")-COUNTIF($B$2:$B$61,"&lt;75"))/$F$3</f>
        <v>3.8461538461538464E-2</v>
      </c>
    </row>
    <row r="11" spans="1:9" x14ac:dyDescent="0.25">
      <c r="A11" s="6">
        <v>10</v>
      </c>
      <c r="B11" s="8">
        <v>90</v>
      </c>
      <c r="E11" t="s">
        <v>30</v>
      </c>
      <c r="F11" t="s">
        <v>8</v>
      </c>
      <c r="G11" s="3">
        <v>4</v>
      </c>
      <c r="H11" t="s">
        <v>23</v>
      </c>
      <c r="I11" s="16">
        <f>(COUNTIF($B$2:$B$61,"&lt;75")-COUNTIF($B$2:$B$61,"&lt;70"))/$F$3</f>
        <v>0.15384615384615385</v>
      </c>
    </row>
    <row r="12" spans="1:9" x14ac:dyDescent="0.25">
      <c r="A12" s="6">
        <v>11</v>
      </c>
      <c r="B12" s="8">
        <v>78</v>
      </c>
      <c r="E12" t="s">
        <v>31</v>
      </c>
      <c r="F12" t="s">
        <v>38</v>
      </c>
      <c r="G12" s="3">
        <v>3.5</v>
      </c>
      <c r="H12" t="s">
        <v>22</v>
      </c>
      <c r="I12" s="16">
        <f>(COUNTIF($B$2:$B$61,"&lt;70")-COUNTIF($B$2:$B$61,"&lt;65"))/$F$3</f>
        <v>0.15384615384615385</v>
      </c>
    </row>
    <row r="13" spans="1:9" x14ac:dyDescent="0.25">
      <c r="A13" s="6">
        <v>12</v>
      </c>
      <c r="B13" s="8">
        <v>86</v>
      </c>
      <c r="E13" t="s">
        <v>32</v>
      </c>
      <c r="F13" t="s">
        <v>7</v>
      </c>
      <c r="G13" s="3">
        <v>3</v>
      </c>
      <c r="H13" t="s">
        <v>21</v>
      </c>
      <c r="I13" s="16">
        <f>(COUNTIF($B$2:$B$61,"&lt;65")-COUNTIF($B$2:$B$61,"&lt;60"))/$F$3</f>
        <v>0.11538461538461539</v>
      </c>
    </row>
    <row r="14" spans="1:9" x14ac:dyDescent="0.25">
      <c r="A14" s="6">
        <v>13</v>
      </c>
      <c r="B14" s="8">
        <v>20</v>
      </c>
      <c r="E14" t="s">
        <v>3</v>
      </c>
      <c r="F14" t="s">
        <v>6</v>
      </c>
      <c r="G14" s="3">
        <v>2.5</v>
      </c>
      <c r="H14" t="s">
        <v>20</v>
      </c>
      <c r="I14" s="16">
        <f>(COUNTIF($B$2:$B$61,"&lt;60")-COUNTIF($B$2:$B$61,"&lt;55"))/$F$3</f>
        <v>7.6923076923076927E-2</v>
      </c>
    </row>
    <row r="15" spans="1:9" x14ac:dyDescent="0.25">
      <c r="A15" s="6">
        <v>14</v>
      </c>
      <c r="B15" s="8">
        <v>11</v>
      </c>
      <c r="E15" t="s">
        <v>3</v>
      </c>
      <c r="F15" t="s">
        <v>37</v>
      </c>
      <c r="G15" s="3">
        <v>2</v>
      </c>
      <c r="H15" t="s">
        <v>19</v>
      </c>
      <c r="I15" s="16">
        <f>(COUNTIF($B$2:$B$61,"&lt;55")-COUNTIF($B$2:$B$61,"&lt;50"))/$F$3</f>
        <v>7.6923076923076927E-2</v>
      </c>
    </row>
    <row r="16" spans="1:9" x14ac:dyDescent="0.25">
      <c r="A16" s="6">
        <v>15</v>
      </c>
      <c r="B16" s="8">
        <v>34</v>
      </c>
      <c r="E16" t="s">
        <v>15</v>
      </c>
      <c r="F16" t="s">
        <v>5</v>
      </c>
      <c r="G16" s="3">
        <v>1.5</v>
      </c>
      <c r="H16" t="s">
        <v>14</v>
      </c>
      <c r="I16" s="16">
        <f>(COUNTIF($B$2:$B$61,"&lt;50")-COUNTIF($B$2:$B$61,"&lt;45"))/$F$3</f>
        <v>3.8461538461538464E-2</v>
      </c>
    </row>
    <row r="17" spans="1:9" x14ac:dyDescent="0.25">
      <c r="A17" s="6">
        <v>16</v>
      </c>
      <c r="B17" s="8">
        <v>45</v>
      </c>
      <c r="E17" t="s">
        <v>15</v>
      </c>
      <c r="F17" t="s">
        <v>4</v>
      </c>
      <c r="G17" s="3">
        <v>1</v>
      </c>
      <c r="H17" t="s">
        <v>18</v>
      </c>
      <c r="I17" s="16">
        <f>(COUNTIF($B$2:$B$61,"&lt;45")-COUNTIF($B$2:$B$61,"&lt;40"))/$F$3</f>
        <v>7.6923076923076927E-2</v>
      </c>
    </row>
    <row r="18" spans="1:9" ht="15.75" thickBot="1" x14ac:dyDescent="0.3">
      <c r="A18" s="6">
        <v>17</v>
      </c>
      <c r="B18" s="8">
        <v>43</v>
      </c>
      <c r="E18" s="1" t="s">
        <v>15</v>
      </c>
      <c r="F18" s="1" t="s">
        <v>16</v>
      </c>
      <c r="G18" s="4">
        <v>0</v>
      </c>
      <c r="H18" s="1" t="s">
        <v>17</v>
      </c>
      <c r="I18" s="17">
        <f>COUNTIF($B$2:$B$61,"&lt;40")/COUNTIF($B$2:$B$61,"&gt;0")</f>
        <v>0.11538461538461539</v>
      </c>
    </row>
    <row r="19" spans="1:9" x14ac:dyDescent="0.25">
      <c r="A19" s="6">
        <v>18</v>
      </c>
      <c r="B19" s="8">
        <v>65</v>
      </c>
    </row>
    <row r="20" spans="1:9" x14ac:dyDescent="0.25">
      <c r="A20" s="6">
        <v>19</v>
      </c>
      <c r="B20" s="8">
        <v>62</v>
      </c>
    </row>
    <row r="21" spans="1:9" x14ac:dyDescent="0.25">
      <c r="A21" s="6">
        <v>20</v>
      </c>
      <c r="B21" s="8">
        <v>61</v>
      </c>
    </row>
    <row r="22" spans="1:9" x14ac:dyDescent="0.25">
      <c r="A22" s="6">
        <v>21</v>
      </c>
      <c r="B22" s="8">
        <v>60</v>
      </c>
    </row>
    <row r="23" spans="1:9" x14ac:dyDescent="0.25">
      <c r="A23" s="6">
        <v>22</v>
      </c>
      <c r="B23" s="8">
        <v>73</v>
      </c>
    </row>
    <row r="24" spans="1:9" x14ac:dyDescent="0.25">
      <c r="A24" s="6">
        <v>23</v>
      </c>
      <c r="B24" s="8">
        <v>72</v>
      </c>
    </row>
    <row r="25" spans="1:9" x14ac:dyDescent="0.25">
      <c r="A25" s="6">
        <v>24</v>
      </c>
      <c r="B25" s="8">
        <v>66</v>
      </c>
    </row>
    <row r="26" spans="1:9" x14ac:dyDescent="0.25">
      <c r="A26" s="6">
        <v>25</v>
      </c>
      <c r="B26" s="8">
        <v>67</v>
      </c>
    </row>
    <row r="27" spans="1:9" x14ac:dyDescent="0.25">
      <c r="A27" s="6">
        <v>26</v>
      </c>
      <c r="B27" s="8">
        <v>86</v>
      </c>
    </row>
    <row r="28" spans="1:9" x14ac:dyDescent="0.25">
      <c r="A28" s="6">
        <v>27</v>
      </c>
      <c r="B28" s="8"/>
    </row>
    <row r="29" spans="1:9" x14ac:dyDescent="0.25">
      <c r="A29" s="6">
        <v>28</v>
      </c>
      <c r="B29" s="8"/>
    </row>
    <row r="30" spans="1:9" x14ac:dyDescent="0.25">
      <c r="A30" s="6">
        <v>29</v>
      </c>
      <c r="B30" s="8"/>
    </row>
    <row r="31" spans="1:9" x14ac:dyDescent="0.25">
      <c r="A31" s="6">
        <v>30</v>
      </c>
      <c r="B31" s="8"/>
    </row>
    <row r="32" spans="1:9" x14ac:dyDescent="0.25">
      <c r="A32" s="6">
        <v>31</v>
      </c>
      <c r="B32" s="8"/>
    </row>
    <row r="33" spans="1:2" x14ac:dyDescent="0.25">
      <c r="A33" s="6">
        <v>32</v>
      </c>
      <c r="B33" s="8"/>
    </row>
    <row r="34" spans="1:2" x14ac:dyDescent="0.25">
      <c r="A34" s="6">
        <v>33</v>
      </c>
      <c r="B34" s="8"/>
    </row>
    <row r="35" spans="1:2" x14ac:dyDescent="0.25">
      <c r="A35" s="6">
        <v>34</v>
      </c>
      <c r="B35" s="8"/>
    </row>
    <row r="36" spans="1:2" x14ac:dyDescent="0.25">
      <c r="A36" s="6">
        <v>35</v>
      </c>
      <c r="B36" s="8"/>
    </row>
    <row r="37" spans="1:2" x14ac:dyDescent="0.25">
      <c r="A37" s="6">
        <v>36</v>
      </c>
      <c r="B37" s="8"/>
    </row>
    <row r="38" spans="1:2" x14ac:dyDescent="0.25">
      <c r="A38" s="6">
        <v>37</v>
      </c>
      <c r="B38" s="8"/>
    </row>
    <row r="39" spans="1:2" x14ac:dyDescent="0.25">
      <c r="A39" s="6">
        <v>38</v>
      </c>
      <c r="B39" s="8"/>
    </row>
    <row r="40" spans="1:2" x14ac:dyDescent="0.25">
      <c r="A40" s="6">
        <v>39</v>
      </c>
      <c r="B40" s="8"/>
    </row>
    <row r="41" spans="1:2" x14ac:dyDescent="0.25">
      <c r="A41" s="6">
        <v>40</v>
      </c>
      <c r="B41" s="8"/>
    </row>
    <row r="42" spans="1:2" x14ac:dyDescent="0.25">
      <c r="A42" s="6">
        <v>41</v>
      </c>
      <c r="B42" s="8"/>
    </row>
    <row r="43" spans="1:2" x14ac:dyDescent="0.25">
      <c r="A43" s="6">
        <v>42</v>
      </c>
      <c r="B43" s="8"/>
    </row>
    <row r="44" spans="1:2" x14ac:dyDescent="0.25">
      <c r="A44" s="6">
        <v>43</v>
      </c>
      <c r="B44" s="8"/>
    </row>
    <row r="45" spans="1:2" x14ac:dyDescent="0.25">
      <c r="A45" s="6">
        <v>44</v>
      </c>
      <c r="B45" s="8"/>
    </row>
    <row r="46" spans="1:2" x14ac:dyDescent="0.25">
      <c r="A46" s="6">
        <v>45</v>
      </c>
      <c r="B46" s="8"/>
    </row>
    <row r="47" spans="1:2" x14ac:dyDescent="0.25">
      <c r="A47" s="6">
        <v>46</v>
      </c>
      <c r="B47" s="8"/>
    </row>
    <row r="48" spans="1:2" x14ac:dyDescent="0.25">
      <c r="A48" s="6">
        <v>47</v>
      </c>
      <c r="B48" s="8"/>
    </row>
    <row r="49" spans="1:2" x14ac:dyDescent="0.25">
      <c r="A49" s="6">
        <v>48</v>
      </c>
      <c r="B49" s="8"/>
    </row>
    <row r="50" spans="1:2" x14ac:dyDescent="0.25">
      <c r="A50" s="6">
        <v>49</v>
      </c>
      <c r="B50" s="8"/>
    </row>
    <row r="51" spans="1:2" x14ac:dyDescent="0.25">
      <c r="A51" s="6">
        <v>50</v>
      </c>
      <c r="B51" s="8"/>
    </row>
    <row r="52" spans="1:2" x14ac:dyDescent="0.25">
      <c r="A52" s="6">
        <v>51</v>
      </c>
      <c r="B52" s="8"/>
    </row>
    <row r="53" spans="1:2" x14ac:dyDescent="0.25">
      <c r="A53" s="6">
        <v>52</v>
      </c>
      <c r="B53" s="8"/>
    </row>
    <row r="54" spans="1:2" x14ac:dyDescent="0.25">
      <c r="A54" s="6">
        <v>53</v>
      </c>
      <c r="B54" s="8"/>
    </row>
    <row r="55" spans="1:2" x14ac:dyDescent="0.25">
      <c r="A55" s="6">
        <v>54</v>
      </c>
      <c r="B55" s="8"/>
    </row>
    <row r="56" spans="1:2" x14ac:dyDescent="0.25">
      <c r="A56" s="6">
        <v>55</v>
      </c>
      <c r="B56" s="8"/>
    </row>
    <row r="57" spans="1:2" x14ac:dyDescent="0.25">
      <c r="A57" s="6">
        <v>56</v>
      </c>
      <c r="B57" s="8"/>
    </row>
    <row r="58" spans="1:2" x14ac:dyDescent="0.25">
      <c r="A58" s="6">
        <v>57</v>
      </c>
      <c r="B58" s="8"/>
    </row>
    <row r="59" spans="1:2" x14ac:dyDescent="0.25">
      <c r="A59" s="6">
        <v>58</v>
      </c>
      <c r="B59" s="8"/>
    </row>
    <row r="60" spans="1:2" x14ac:dyDescent="0.25">
      <c r="A60" s="6">
        <v>59</v>
      </c>
      <c r="B60" s="8"/>
    </row>
    <row r="61" spans="1:2" ht="15.75" thickBot="1" x14ac:dyDescent="0.3">
      <c r="A61" s="7">
        <v>60</v>
      </c>
      <c r="B61" s="9"/>
    </row>
  </sheetData>
  <dataConsolidate/>
  <conditionalFormatting sqref="F4">
    <cfRule type="expression" dxfId="0" priority="1">
      <formula>"or(""&lt;60"",""&gt;64"")"</formula>
    </cfRule>
  </conditionalFormatting>
  <dataValidations count="2">
    <dataValidation errorStyle="warning" allowBlank="1" showInputMessage="1" showErrorMessage="1" errorTitle="Mean is outside target range!!" sqref="F4"/>
    <dataValidation type="decimal" allowBlank="1" showInputMessage="1" showErrorMessage="1" errorTitle="Error!" error="Please input numerical value between 0 to 100!" sqref="B2:B61">
      <formula1>0</formula1>
      <formula2>100</formula2>
    </dataValidation>
  </dataValidation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 Mark</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Qian Qu (UniSIM)</dc:creator>
  <cp:lastModifiedBy>Mechelle Sebastian (UniSIM)</cp:lastModifiedBy>
  <dcterms:created xsi:type="dcterms:W3CDTF">2017-01-20T09:51:38Z</dcterms:created>
  <dcterms:modified xsi:type="dcterms:W3CDTF">2020-01-31T08:38:53Z</dcterms:modified>
</cp:coreProperties>
</file>