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ant\Documents\GitHub\SuSS\2022_ANL201_Viz_Biz\4_Assignments\Participation\"/>
    </mc:Choice>
  </mc:AlternateContent>
  <bookViews>
    <workbookView xWindow="0" yWindow="0" windowWidth="28800" windowHeight="12585"/>
  </bookViews>
  <sheets>
    <sheet name="Input Mark" sheetId="1" r:id="rId1"/>
    <sheet name="Students-ANL201_JAN22_T04" sheetId="3" r:id="rId2"/>
    <sheet name="Example" sheetId="2" state="hidden" r:id="rId3"/>
  </sheets>
  <definedNames>
    <definedName name="_xlnm._FilterDatabase" localSheetId="1" hidden="1">'Students-ANL201_JAN22_T04'!$A$1:$E$50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" l="1"/>
  <c r="B23" i="1"/>
  <c r="B29" i="1"/>
  <c r="F3" i="3"/>
  <c r="B3" i="1" s="1"/>
  <c r="F4" i="3"/>
  <c r="B4" i="1" s="1"/>
  <c r="F5" i="3"/>
  <c r="B5" i="1" s="1"/>
  <c r="F6" i="3"/>
  <c r="B6" i="1" s="1"/>
  <c r="F7" i="3"/>
  <c r="B7" i="1" s="1"/>
  <c r="F8" i="3"/>
  <c r="B8" i="1" s="1"/>
  <c r="F9" i="3"/>
  <c r="B9" i="1" s="1"/>
  <c r="F10" i="3"/>
  <c r="B10" i="1" s="1"/>
  <c r="F11" i="3"/>
  <c r="B11" i="1" s="1"/>
  <c r="F12" i="3"/>
  <c r="B12" i="1" s="1"/>
  <c r="F13" i="3"/>
  <c r="B13" i="1" s="1"/>
  <c r="F14" i="3"/>
  <c r="B14" i="1" s="1"/>
  <c r="F15" i="3"/>
  <c r="B15" i="1" s="1"/>
  <c r="F16" i="3"/>
  <c r="B16" i="1" s="1"/>
  <c r="F17" i="3"/>
  <c r="F18" i="3"/>
  <c r="B18" i="1" s="1"/>
  <c r="F19" i="3"/>
  <c r="B19" i="1" s="1"/>
  <c r="F20" i="3"/>
  <c r="B20" i="1" s="1"/>
  <c r="F21" i="3"/>
  <c r="B21" i="1" s="1"/>
  <c r="F22" i="3"/>
  <c r="B22" i="1" s="1"/>
  <c r="F23" i="3"/>
  <c r="F24" i="3"/>
  <c r="B24" i="1" s="1"/>
  <c r="F25" i="3"/>
  <c r="B25" i="1" s="1"/>
  <c r="F26" i="3"/>
  <c r="B26" i="1" s="1"/>
  <c r="F27" i="3"/>
  <c r="B27" i="1" s="1"/>
  <c r="F28" i="3"/>
  <c r="B28" i="1" s="1"/>
  <c r="F29" i="3"/>
  <c r="F30" i="3"/>
  <c r="B30" i="1" s="1"/>
  <c r="F31" i="3"/>
  <c r="B31" i="1" s="1"/>
  <c r="F32" i="3"/>
  <c r="B32" i="1" s="1"/>
  <c r="F33" i="3"/>
  <c r="B33" i="1" s="1"/>
  <c r="F34" i="3"/>
  <c r="B34" i="1" s="1"/>
  <c r="F35" i="3"/>
  <c r="B35" i="1" s="1"/>
  <c r="F36" i="3"/>
  <c r="B36" i="1" s="1"/>
  <c r="F37" i="3"/>
  <c r="B37" i="1" s="1"/>
  <c r="F38" i="3"/>
  <c r="B38" i="1" s="1"/>
  <c r="F39" i="3"/>
  <c r="B39" i="1" s="1"/>
  <c r="F40" i="3"/>
  <c r="B40" i="1" s="1"/>
  <c r="F41" i="3"/>
  <c r="B41" i="1" s="1"/>
  <c r="F42" i="3"/>
  <c r="B42" i="1" s="1"/>
  <c r="F43" i="3"/>
  <c r="B43" i="1" s="1"/>
  <c r="F44" i="3"/>
  <c r="B44" i="1" s="1"/>
  <c r="F45" i="3"/>
  <c r="B45" i="1" s="1"/>
  <c r="F46" i="3"/>
  <c r="B46" i="1" s="1"/>
  <c r="F47" i="3"/>
  <c r="B47" i="1" s="1"/>
  <c r="F48" i="3"/>
  <c r="B48" i="1" s="1"/>
  <c r="F49" i="3"/>
  <c r="B49" i="1" s="1"/>
  <c r="F50" i="3"/>
  <c r="B50" i="1" s="1"/>
  <c r="F2" i="3"/>
  <c r="B2" i="1" s="1"/>
  <c r="I18" i="2" l="1"/>
  <c r="F5" i="2"/>
  <c r="F4" i="2"/>
  <c r="F3" i="2"/>
  <c r="I16" i="2" s="1"/>
  <c r="I9" i="2" l="1"/>
  <c r="I13" i="2"/>
  <c r="I17" i="2"/>
  <c r="I10" i="2"/>
  <c r="I14" i="2"/>
  <c r="I11" i="2"/>
  <c r="I15" i="2"/>
  <c r="I8" i="2"/>
  <c r="I12" i="2"/>
  <c r="F3" i="1"/>
  <c r="I18" i="1" l="1"/>
  <c r="I14" i="1"/>
  <c r="I9" i="1"/>
  <c r="I17" i="1"/>
  <c r="I13" i="1"/>
  <c r="I8" i="1"/>
  <c r="I16" i="1"/>
  <c r="I12" i="1"/>
  <c r="I10" i="1"/>
  <c r="I15" i="1"/>
  <c r="I11" i="1"/>
  <c r="F5" i="1"/>
  <c r="F4" i="1"/>
</calcChain>
</file>

<file path=xl/sharedStrings.xml><?xml version="1.0" encoding="utf-8"?>
<sst xmlns="http://schemas.openxmlformats.org/spreadsheetml/2006/main" count="193" uniqueCount="144">
  <si>
    <t>Mark</t>
  </si>
  <si>
    <t>Mean</t>
  </si>
  <si>
    <t>Std</t>
  </si>
  <si>
    <t>Pass</t>
  </si>
  <si>
    <t>D</t>
  </si>
  <si>
    <t>D+</t>
  </si>
  <si>
    <t>C+</t>
  </si>
  <si>
    <t>B-</t>
  </si>
  <si>
    <t>B+</t>
  </si>
  <si>
    <t>A</t>
  </si>
  <si>
    <t>A-</t>
  </si>
  <si>
    <t>A+</t>
  </si>
  <si>
    <t>Letter Grade</t>
  </si>
  <si>
    <t>GPV</t>
  </si>
  <si>
    <t>45-49</t>
  </si>
  <si>
    <t>Fail</t>
  </si>
  <si>
    <t>F</t>
  </si>
  <si>
    <t>&lt;40</t>
  </si>
  <si>
    <t>40-44</t>
  </si>
  <si>
    <t>50-54</t>
  </si>
  <si>
    <t>55-59</t>
  </si>
  <si>
    <t>60-64</t>
  </si>
  <si>
    <t>65-69</t>
  </si>
  <si>
    <t>70-74</t>
  </si>
  <si>
    <t>75-79</t>
  </si>
  <si>
    <t>80-84</t>
  </si>
  <si>
    <t>85-100</t>
  </si>
  <si>
    <t>%</t>
  </si>
  <si>
    <t># of Submissions</t>
  </si>
  <si>
    <t>1st Class</t>
  </si>
  <si>
    <t>2nd Upper</t>
  </si>
  <si>
    <t>2nd Lower</t>
  </si>
  <si>
    <t>3rd Class</t>
  </si>
  <si>
    <t>* Please input your marks in the grey cells</t>
  </si>
  <si>
    <t>Range</t>
  </si>
  <si>
    <t>TMA/GBA/ECA Submission</t>
  </si>
  <si>
    <t>Honours</t>
  </si>
  <si>
    <t>C</t>
  </si>
  <si>
    <t>B</t>
  </si>
  <si>
    <t xml:space="preserve">
</t>
  </si>
  <si>
    <t>Student</t>
  </si>
  <si>
    <t>ID</t>
  </si>
  <si>
    <t>SIS Login ID</t>
  </si>
  <si>
    <t>GBA Group</t>
  </si>
  <si>
    <t>Sem 5</t>
  </si>
  <si>
    <t>TAN WEN FEI</t>
  </si>
  <si>
    <t>wftan003</t>
  </si>
  <si>
    <t>CHOO BRITNEY LOUISE</t>
  </si>
  <si>
    <t>britneychoo001</t>
  </si>
  <si>
    <t>LAI WEI MING, JAMES</t>
  </si>
  <si>
    <t>jameslai001</t>
  </si>
  <si>
    <t>TAN LIANG YU</t>
  </si>
  <si>
    <t>lytan015</t>
  </si>
  <si>
    <t>NG EN CHUO</t>
  </si>
  <si>
    <t>ecng003</t>
  </si>
  <si>
    <t>FONG AI XIN, LINDSAY</t>
  </si>
  <si>
    <t>lindsayfong001</t>
  </si>
  <si>
    <t>HO PEI QI</t>
  </si>
  <si>
    <t>pqho001</t>
  </si>
  <si>
    <t>NEO QIAO ZHI</t>
  </si>
  <si>
    <t>qzneo001</t>
  </si>
  <si>
    <t>SAW ZHENG YANG</t>
  </si>
  <si>
    <t>zysaw003</t>
  </si>
  <si>
    <t>LEE SI EN JUSTIN</t>
  </si>
  <si>
    <t>justinlee005</t>
  </si>
  <si>
    <t>NG HUI TING CHERYL</t>
  </si>
  <si>
    <t>cherylng006</t>
  </si>
  <si>
    <t>NG ZI XUAN, ZENIA</t>
  </si>
  <si>
    <t>zeniang001</t>
  </si>
  <si>
    <t>TAN JUN JIE</t>
  </si>
  <si>
    <t>jjtan020</t>
  </si>
  <si>
    <t>LIM SHI YAO</t>
  </si>
  <si>
    <t>sylim027</t>
  </si>
  <si>
    <t>P B MOHAMED YUSOF ANSARI</t>
  </si>
  <si>
    <t>pbmohamed001</t>
  </si>
  <si>
    <t>NUR NATASA BINTE MOHAMED SHAH</t>
  </si>
  <si>
    <t>nurnatasa001</t>
  </si>
  <si>
    <t>EDGAR KOH TUNG HENG</t>
  </si>
  <si>
    <t>edgarkoh001</t>
  </si>
  <si>
    <t>LEONG HON SUM SHERMAINE (LIANG HANXIN)</t>
  </si>
  <si>
    <t>shermaineleong001</t>
  </si>
  <si>
    <t>WENDY YEO SIN YEE (WENDY YANG XINYI)</t>
  </si>
  <si>
    <t>wendyyeo002</t>
  </si>
  <si>
    <t>SHAWN NG ZHEN XIANG</t>
  </si>
  <si>
    <t>shawnng005</t>
  </si>
  <si>
    <t>WEE REN HUI</t>
  </si>
  <si>
    <t>rhwee001</t>
  </si>
  <si>
    <t>GOH ZHEN HAN</t>
  </si>
  <si>
    <t>zhgoh005</t>
  </si>
  <si>
    <t>SHARIFAH SUKAINAH BINTE SYED AMEER IZZUD-DEEN ALSAGOFF</t>
  </si>
  <si>
    <t>sharifah040</t>
  </si>
  <si>
    <t>CHUA HE ZHENG</t>
  </si>
  <si>
    <t>hzchua001</t>
  </si>
  <si>
    <t>MUHAMMAD MUNIR BIN ABDULLAH</t>
  </si>
  <si>
    <t>munir004</t>
  </si>
  <si>
    <t>QUEK MEI JUN</t>
  </si>
  <si>
    <t>mjquek001</t>
  </si>
  <si>
    <t>SITI NABILAH BINTE SULAIMAN</t>
  </si>
  <si>
    <t>sitinabilah009</t>
  </si>
  <si>
    <t>TAN GUO QING</t>
  </si>
  <si>
    <t>gqtan004</t>
  </si>
  <si>
    <t>SHIRLEY YEO SHU ZHEN</t>
  </si>
  <si>
    <t>shirleyyeo001</t>
  </si>
  <si>
    <t>TAN ZHEN XUAN</t>
  </si>
  <si>
    <t>zxtan016</t>
  </si>
  <si>
    <t>VIVIAN TEO MAN LING</t>
  </si>
  <si>
    <t>vivianteo003</t>
  </si>
  <si>
    <t>CEDILLO STEPHEN LEONARDO</t>
  </si>
  <si>
    <t>slcedillo001</t>
  </si>
  <si>
    <t>CALABIO BRYAN JOSHUA TANGLAO</t>
  </si>
  <si>
    <t>calabio001</t>
  </si>
  <si>
    <t>JAMES LAI HOU XIAN</t>
  </si>
  <si>
    <t>jameslai002</t>
  </si>
  <si>
    <t>WENG CAIHONG</t>
  </si>
  <si>
    <t>chweng001</t>
  </si>
  <si>
    <t>DARYLL MATTHEW RETNAM</t>
  </si>
  <si>
    <t>daryll001</t>
  </si>
  <si>
    <t>ALICE YAP JIA WEN</t>
  </si>
  <si>
    <t>aliceyap001</t>
  </si>
  <si>
    <t>MUHAMMAD FARHAN BIN ZOULKPELY</t>
  </si>
  <si>
    <t>muhammadfarhan033</t>
  </si>
  <si>
    <t>NEO TZYY CHYNG</t>
  </si>
  <si>
    <t>tcneo003</t>
  </si>
  <si>
    <t>MUHAMMAD SYAFIQ BIN ISMUNI</t>
  </si>
  <si>
    <t>muhammadsyafiq013</t>
  </si>
  <si>
    <t>GOAY RONG RONG</t>
  </si>
  <si>
    <t>rrgoay001</t>
  </si>
  <si>
    <t>OON EE HAI</t>
  </si>
  <si>
    <t>ehoon002</t>
  </si>
  <si>
    <t>ANWARUDDIN BIN AZMAN</t>
  </si>
  <si>
    <t>anwaruddin002</t>
  </si>
  <si>
    <t>LIM WEI ZHI</t>
  </si>
  <si>
    <t>wzlim003</t>
  </si>
  <si>
    <t>ONG CHOON WEE</t>
  </si>
  <si>
    <t>cwong008</t>
  </si>
  <si>
    <t>LUM YU XIANG PRAISE</t>
  </si>
  <si>
    <t>praiselum001</t>
  </si>
  <si>
    <t>LEE JIA LE</t>
  </si>
  <si>
    <t>jllee007</t>
  </si>
  <si>
    <t>TERRENCE VIRENDRA KUMAR S/O KANAGALINGAM</t>
  </si>
  <si>
    <t>terrencevirendra001</t>
  </si>
  <si>
    <t>CHUA SIEW HUI REGINA</t>
  </si>
  <si>
    <t>reginachua002</t>
  </si>
  <si>
    <t>(Admin) Group Leaders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</si>
</sst>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.0_ ;\-#,##0.0\ "/>
    <numFmt numFmtId="165" formatCode="_-* #,##0_-;\-* #,##0_-;_-* &quot;-&quot;??_-;_-@_-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2" borderId="1" xfId="0" applyFill="1" applyBorder="1"/>
    <xf numFmtId="0" fontId="3" fillId="0" borderId="0" xfId="0" applyFont="1"/>
    <xf numFmtId="0" fontId="2" fillId="0" borderId="0" xfId="0" applyFont="1" applyBorder="1"/>
    <xf numFmtId="165" fontId="4" fillId="0" borderId="0" xfId="1" applyNumberFormat="1" applyFont="1" applyFill="1" applyBorder="1"/>
    <xf numFmtId="43" fontId="4" fillId="0" borderId="0" xfId="1" applyFont="1" applyFill="1" applyBorder="1"/>
    <xf numFmtId="43" fontId="4" fillId="0" borderId="1" xfId="1" applyFont="1" applyFill="1" applyBorder="1"/>
    <xf numFmtId="0" fontId="2" fillId="0" borderId="1" xfId="0" applyFont="1" applyFill="1" applyBorder="1" applyAlignment="1">
      <alignment horizontal="right"/>
    </xf>
    <xf numFmtId="166" fontId="4" fillId="0" borderId="0" xfId="2" applyNumberFormat="1" applyFont="1" applyFill="1"/>
    <xf numFmtId="166" fontId="4" fillId="0" borderId="1" xfId="2" applyNumberFormat="1" applyFont="1" applyFill="1" applyBorder="1"/>
    <xf numFmtId="0" fontId="5" fillId="0" borderId="1" xfId="0" applyFont="1" applyBorder="1"/>
    <xf numFmtId="0" fontId="4" fillId="0" borderId="0" xfId="2" applyNumberFormat="1" applyFont="1" applyFill="1"/>
    <xf numFmtId="0" fontId="0" fillId="3" borderId="0" xfId="0" applyFill="1" applyBorder="1" applyAlignment="1">
      <alignment horizontal="left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4" borderId="0" xfId="0" applyFill="1"/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0.55102040816326525</c:v>
                </c:pt>
                <c:pt idx="1">
                  <c:v>2.0408163265306121E-2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0.42857142857142855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FF-473B-BEE7-83D83E1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400753496"/>
        <c:axId val="400751536"/>
      </c:barChart>
      <c:catAx>
        <c:axId val="40075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51536"/>
        <c:crosses val="autoZero"/>
        <c:auto val="1"/>
        <c:lblAlgn val="ctr"/>
        <c:lblOffset val="100"/>
        <c:noMultiLvlLbl val="0"/>
      </c:catAx>
      <c:valAx>
        <c:axId val="40075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534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Example!$I$8:$I$18</c:f>
              <c:numCache>
                <c:formatCode>0.0%</c:formatCode>
                <c:ptCount val="11"/>
                <c:pt idx="0">
                  <c:v>0.11538461538461539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0.11538461538461539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3.8461538461538464E-2</c:v>
                </c:pt>
                <c:pt idx="9">
                  <c:v>7.6923076923076927E-2</c:v>
                </c:pt>
                <c:pt idx="10">
                  <c:v>0.11538461538461539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EB-4234-8185-F5ED9BB6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400748792"/>
        <c:axId val="400749184"/>
      </c:barChart>
      <c:catAx>
        <c:axId val="40074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49184"/>
        <c:crosses val="autoZero"/>
        <c:auto val="1"/>
        <c:lblAlgn val="ctr"/>
        <c:lblOffset val="100"/>
        <c:noMultiLvlLbl val="0"/>
      </c:catAx>
      <c:valAx>
        <c:axId val="40074918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7487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2" name="Down Arrow 1"/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3" name="TextBox 2"/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oneCellAnchor>
    <xdr:from>
      <xdr:col>3</xdr:col>
      <xdr:colOff>9525</xdr:colOff>
      <xdr:row>32</xdr:row>
      <xdr:rowOff>161925</xdr:rowOff>
    </xdr:from>
    <xdr:ext cx="7096125" cy="3192412"/>
    <xdr:sp macro="" textlink="">
      <xdr:nvSpPr>
        <xdr:cNvPr id="5" name="TextBox 4"/>
        <xdr:cNvSpPr txBox="1"/>
      </xdr:nvSpPr>
      <xdr:spPr>
        <a:xfrm>
          <a:off x="2667000" y="6467475"/>
          <a:ext cx="7096125" cy="31924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SG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SG" sz="1100"/>
        </a:p>
        <a:p>
          <a:r>
            <a:rPr lang="en-SG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SG" sz="1100"/>
            <a:t>(1) student copied assignment questions into the report.</a:t>
          </a:r>
        </a:p>
        <a:p>
          <a:r>
            <a:rPr lang="en-SG" sz="1100"/>
            <a:t>(2j student has a set of standard references commonly used by others</a:t>
          </a:r>
        </a:p>
        <a:p>
          <a:r>
            <a:rPr lang="en-SG" sz="1100"/>
            <a:t>(3) student has a large chunk of text cited using verbatim quote</a:t>
          </a:r>
        </a:p>
        <a:p>
          <a:r>
            <a:rPr lang="en-SG" sz="1100"/>
            <a:t>(4) student included an article as supplement of assignment</a:t>
          </a:r>
        </a:p>
        <a:p>
          <a:r>
            <a:rPr lang="en-SG" sz="1100"/>
            <a:t>(5) student did not use good paraphrasing technique, and you has penalised the work with mark deduction</a:t>
          </a:r>
        </a:p>
        <a:p>
          <a:r>
            <a:rPr lang="en-SG" sz="1100"/>
            <a:t>(6) suspected plagiarism case. You have submitted it to the exam department for investigation.</a:t>
          </a:r>
        </a:p>
        <a:p>
          <a:endParaRPr lang="en-SG" sz="1100"/>
        </a:p>
        <a:p>
          <a:endParaRPr lang="en-SG" sz="1100"/>
        </a:p>
        <a:p>
          <a:r>
            <a:rPr lang="en-SG" sz="1100"/>
            <a:t>Format for reporting cases with high Turnitin score</a:t>
          </a:r>
        </a:p>
        <a:p>
          <a:r>
            <a:rPr lang="en-SG" sz="1100"/>
            <a:t>Student name, pi number, Turnitin score, Action/finding</a:t>
          </a:r>
        </a:p>
        <a:p>
          <a:endParaRPr lang="en-SG" sz="1100"/>
        </a:p>
        <a:p>
          <a:r>
            <a:rPr lang="en-SG" sz="1100"/>
            <a:t>Course coordinator will need to verify marker submission. HoP will do random sampling of such cases to check.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showGridLines="0" tabSelected="1" topLeftCell="A2" workbookViewId="0">
      <selection activeCell="I5" sqref="I5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7.710937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f>'Students-ANL201_JAN22_T04'!F2</f>
        <v>100</v>
      </c>
      <c r="E2" s="18"/>
      <c r="F2" s="1"/>
    </row>
    <row r="3" spans="1:9" x14ac:dyDescent="0.25">
      <c r="A3" s="6">
        <v>2</v>
      </c>
      <c r="B3" s="8">
        <f>'Students-ANL201_JAN22_T04'!F3</f>
        <v>100</v>
      </c>
      <c r="E3" s="11" t="s">
        <v>28</v>
      </c>
      <c r="F3" s="12">
        <f>COUNTIF($B$2:$B$61,"&gt;=0")</f>
        <v>49</v>
      </c>
    </row>
    <row r="4" spans="1:9" x14ac:dyDescent="0.25">
      <c r="A4" s="6">
        <v>3</v>
      </c>
      <c r="B4" s="8">
        <f>'Students-ANL201_JAN22_T04'!F4</f>
        <v>100</v>
      </c>
      <c r="E4" s="11" t="s">
        <v>1</v>
      </c>
      <c r="F4" s="13">
        <f>IF(F3&gt;0,AVERAGE($B$2:$B$61),"")</f>
        <v>69.72789115646259</v>
      </c>
    </row>
    <row r="5" spans="1:9" ht="15.75" thickBot="1" x14ac:dyDescent="0.3">
      <c r="A5" s="6">
        <v>4</v>
      </c>
      <c r="B5" s="8">
        <f>'Students-ANL201_JAN22_T04'!F5</f>
        <v>33.333333333333329</v>
      </c>
      <c r="E5" s="2" t="s">
        <v>2</v>
      </c>
      <c r="F5" s="14">
        <f>IF(F3&gt;1,STDEV($B$2:$B$61),"")</f>
        <v>34.972454337067589</v>
      </c>
    </row>
    <row r="6" spans="1:9" ht="15.75" thickBot="1" x14ac:dyDescent="0.3">
      <c r="A6" s="6">
        <v>5</v>
      </c>
      <c r="B6" s="8">
        <f>'Students-ANL201_JAN22_T04'!F6</f>
        <v>33.333333333333329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f>'Students-ANL201_JAN22_T04'!F7</f>
        <v>100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f>'Students-ANL201_JAN22_T04'!F8</f>
        <v>100</v>
      </c>
      <c r="E8" t="s">
        <v>29</v>
      </c>
      <c r="F8" t="s">
        <v>11</v>
      </c>
      <c r="G8" s="3">
        <v>5</v>
      </c>
      <c r="H8" t="s">
        <v>26</v>
      </c>
      <c r="I8" s="19">
        <f>IF($F$3&gt;0,(COUNTIF($B$2:$B$61,"&lt;101")-COUNTIF($B$2:$B$61,"&lt;85"))/$F$3,"")</f>
        <v>0.55102040816326525</v>
      </c>
    </row>
    <row r="9" spans="1:9" x14ac:dyDescent="0.25">
      <c r="A9" s="6">
        <v>8</v>
      </c>
      <c r="B9" s="8">
        <f>'Students-ANL201_JAN22_T04'!F9</f>
        <v>100</v>
      </c>
      <c r="E9" t="s">
        <v>29</v>
      </c>
      <c r="F9" t="s">
        <v>9</v>
      </c>
      <c r="G9" s="3">
        <v>5</v>
      </c>
      <c r="H9" t="s">
        <v>25</v>
      </c>
      <c r="I9" s="16">
        <f>IF($F$3&gt;0,(COUNTIF($B$2:$B$61,"&lt;85")-COUNTIF($B$2:$B$61,"&lt;80"))/$F$3,"")</f>
        <v>2.0408163265306121E-2</v>
      </c>
    </row>
    <row r="10" spans="1:9" x14ac:dyDescent="0.25">
      <c r="A10" s="6">
        <v>9</v>
      </c>
      <c r="B10" s="8">
        <f>'Students-ANL201_JAN22_T04'!F10</f>
        <v>100</v>
      </c>
      <c r="E10" t="s">
        <v>29</v>
      </c>
      <c r="F10" t="s">
        <v>10</v>
      </c>
      <c r="G10" s="3">
        <v>4.5</v>
      </c>
      <c r="H10" t="s">
        <v>24</v>
      </c>
      <c r="I10" s="16">
        <f>IF($F$3&gt;0,(COUNTIF($B$2:$B$61,"&lt;80")-COUNTIF($B$2:$B$61,"&lt;75"))/$F$3,"")</f>
        <v>0</v>
      </c>
    </row>
    <row r="11" spans="1:9" x14ac:dyDescent="0.25">
      <c r="A11" s="6">
        <v>10</v>
      </c>
      <c r="B11" s="8">
        <f>'Students-ANL201_JAN22_T04'!F11</f>
        <v>100</v>
      </c>
      <c r="E11" t="s">
        <v>30</v>
      </c>
      <c r="F11" t="s">
        <v>8</v>
      </c>
      <c r="G11" s="3">
        <v>4</v>
      </c>
      <c r="H11" t="s">
        <v>23</v>
      </c>
      <c r="I11" s="16">
        <f>IF($F$3&gt;0,(COUNTIF($B$2:$B$61,"&lt;75")-COUNTIF($B$2:$B$61,"&lt;70"))/$F$3,"")</f>
        <v>0</v>
      </c>
    </row>
    <row r="12" spans="1:9" x14ac:dyDescent="0.25">
      <c r="A12" s="6">
        <v>11</v>
      </c>
      <c r="B12" s="8">
        <f>'Students-ANL201_JAN22_T04'!F12</f>
        <v>100</v>
      </c>
      <c r="E12" t="s">
        <v>31</v>
      </c>
      <c r="F12" t="s">
        <v>38</v>
      </c>
      <c r="G12" s="3">
        <v>3.5</v>
      </c>
      <c r="H12" t="s">
        <v>22</v>
      </c>
      <c r="I12" s="16">
        <f>IF($F$3&gt;0,(COUNTIF($B$2:$B$61,"&lt;70")-COUNTIF($B$2:$B$61,"&lt;65"))/$F$3,"")</f>
        <v>0</v>
      </c>
    </row>
    <row r="13" spans="1:9" x14ac:dyDescent="0.25">
      <c r="A13" s="6">
        <v>12</v>
      </c>
      <c r="B13" s="8">
        <f>'Students-ANL201_JAN22_T04'!F13</f>
        <v>16.666666666666664</v>
      </c>
      <c r="E13" t="s">
        <v>32</v>
      </c>
      <c r="F13" t="s">
        <v>7</v>
      </c>
      <c r="G13" s="3">
        <v>3</v>
      </c>
      <c r="H13" t="s">
        <v>21</v>
      </c>
      <c r="I13" s="16">
        <f>IF($F$3&gt;0,(COUNTIF($B$2:$B$61,"&lt;65")-COUNTIF($B$2:$B$61,"&lt;60"))/$F$3,"")</f>
        <v>0</v>
      </c>
    </row>
    <row r="14" spans="1:9" x14ac:dyDescent="0.25">
      <c r="A14" s="6">
        <v>13</v>
      </c>
      <c r="B14" s="8">
        <f>'Students-ANL201_JAN22_T04'!F14</f>
        <v>100</v>
      </c>
      <c r="E14" t="s">
        <v>3</v>
      </c>
      <c r="F14" t="s">
        <v>6</v>
      </c>
      <c r="G14" s="3">
        <v>2.5</v>
      </c>
      <c r="H14" t="s">
        <v>20</v>
      </c>
      <c r="I14" s="16">
        <f>IF($F$3&gt;0,(COUNTIF($B$2:$B$61,"&lt;60")-COUNTIF($B$2:$B$61,"&lt;55"))/$F$3,"")</f>
        <v>0</v>
      </c>
    </row>
    <row r="15" spans="1:9" x14ac:dyDescent="0.25">
      <c r="A15" s="6">
        <v>14</v>
      </c>
      <c r="B15" s="8">
        <f>'Students-ANL201_JAN22_T04'!F15</f>
        <v>33.333333333333329</v>
      </c>
      <c r="E15" t="s">
        <v>3</v>
      </c>
      <c r="F15" t="s">
        <v>37</v>
      </c>
      <c r="G15" s="3">
        <v>2</v>
      </c>
      <c r="H15" t="s">
        <v>19</v>
      </c>
      <c r="I15" s="16">
        <f>IF($F$3&gt;0,(COUNTIF($B$2:$B$61,"&lt;55")-COUNTIF($B$2:$B$61,"&lt;50"))/$F$3,"")</f>
        <v>0</v>
      </c>
    </row>
    <row r="16" spans="1:9" x14ac:dyDescent="0.25">
      <c r="A16" s="6">
        <v>15</v>
      </c>
      <c r="B16" s="8">
        <f>'Students-ANL201_JAN22_T04'!F16</f>
        <v>33.333333333333329</v>
      </c>
      <c r="E16" t="s">
        <v>15</v>
      </c>
      <c r="F16" t="s">
        <v>5</v>
      </c>
      <c r="G16" s="3">
        <v>1.5</v>
      </c>
      <c r="H16" t="s">
        <v>14</v>
      </c>
      <c r="I16" s="16">
        <f>IF($F$3&gt;0,(COUNTIF($B$2:$B$61,"&lt;50")-COUNTIF($B$2:$B$61,"&lt;45"))/$F$3,"")</f>
        <v>0</v>
      </c>
    </row>
    <row r="17" spans="1:9" x14ac:dyDescent="0.25">
      <c r="A17" s="6">
        <v>16</v>
      </c>
      <c r="B17" s="8">
        <f>'Students-ANL201_JAN22_T04'!F17</f>
        <v>100</v>
      </c>
      <c r="E17" t="s">
        <v>15</v>
      </c>
      <c r="F17" t="s">
        <v>4</v>
      </c>
      <c r="G17" s="3">
        <v>1</v>
      </c>
      <c r="H17" t="s">
        <v>18</v>
      </c>
      <c r="I17" s="16">
        <f>IF($F$3&gt;0,(COUNTIF($B$2:$B$61,"&lt;45")-COUNTIF($B$2:$B$61,"&lt;40"))/$F$3,"")</f>
        <v>0</v>
      </c>
    </row>
    <row r="18" spans="1:9" ht="15.75" thickBot="1" x14ac:dyDescent="0.3">
      <c r="A18" s="6">
        <v>17</v>
      </c>
      <c r="B18" s="8">
        <f>'Students-ANL201_JAN22_T04'!F18</f>
        <v>100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IF($F$3&gt;0,COUNTIF($B$2:$B$61,"&lt;40")/COUNTIF($B$2:$B$61,"&gt;0"),"")</f>
        <v>0.42857142857142855</v>
      </c>
    </row>
    <row r="19" spans="1:9" x14ac:dyDescent="0.25">
      <c r="A19" s="6">
        <v>18</v>
      </c>
      <c r="B19" s="8">
        <f>'Students-ANL201_JAN22_T04'!F19</f>
        <v>33.333333333333329</v>
      </c>
    </row>
    <row r="20" spans="1:9" x14ac:dyDescent="0.25">
      <c r="A20" s="6">
        <v>19</v>
      </c>
      <c r="B20" s="8">
        <f>'Students-ANL201_JAN22_T04'!F20</f>
        <v>33.333333333333329</v>
      </c>
    </row>
    <row r="21" spans="1:9" x14ac:dyDescent="0.25">
      <c r="A21" s="6">
        <v>20</v>
      </c>
      <c r="B21" s="8">
        <f>'Students-ANL201_JAN22_T04'!F21</f>
        <v>100</v>
      </c>
    </row>
    <row r="22" spans="1:9" x14ac:dyDescent="0.25">
      <c r="A22" s="6">
        <v>21</v>
      </c>
      <c r="B22" s="8">
        <f>'Students-ANL201_JAN22_T04'!F22</f>
        <v>33.333333333333329</v>
      </c>
    </row>
    <row r="23" spans="1:9" x14ac:dyDescent="0.25">
      <c r="A23" s="6">
        <v>22</v>
      </c>
      <c r="B23" s="8">
        <f>'Students-ANL201_JAN22_T04'!F23</f>
        <v>100</v>
      </c>
    </row>
    <row r="24" spans="1:9" x14ac:dyDescent="0.25">
      <c r="A24" s="6">
        <v>23</v>
      </c>
      <c r="B24" s="8">
        <f>'Students-ANL201_JAN22_T04'!F24</f>
        <v>33.333333333333329</v>
      </c>
    </row>
    <row r="25" spans="1:9" x14ac:dyDescent="0.25">
      <c r="A25" s="6">
        <v>24</v>
      </c>
      <c r="B25" s="8">
        <f>'Students-ANL201_JAN22_T04'!F25</f>
        <v>83.333333333333343</v>
      </c>
    </row>
    <row r="26" spans="1:9" x14ac:dyDescent="0.25">
      <c r="A26" s="6">
        <v>25</v>
      </c>
      <c r="B26" s="8">
        <f>'Students-ANL201_JAN22_T04'!F26</f>
        <v>100</v>
      </c>
    </row>
    <row r="27" spans="1:9" x14ac:dyDescent="0.25">
      <c r="A27" s="6">
        <v>26</v>
      </c>
      <c r="B27" s="8">
        <f>'Students-ANL201_JAN22_T04'!F27</f>
        <v>100</v>
      </c>
    </row>
    <row r="28" spans="1:9" x14ac:dyDescent="0.25">
      <c r="A28" s="6">
        <v>27</v>
      </c>
      <c r="B28" s="8">
        <f>'Students-ANL201_JAN22_T04'!F28</f>
        <v>100</v>
      </c>
    </row>
    <row r="29" spans="1:9" x14ac:dyDescent="0.25">
      <c r="A29" s="6">
        <v>28</v>
      </c>
      <c r="B29" s="8">
        <f>'Students-ANL201_JAN22_T04'!F29</f>
        <v>100</v>
      </c>
    </row>
    <row r="30" spans="1:9" x14ac:dyDescent="0.25">
      <c r="A30" s="6">
        <v>29</v>
      </c>
      <c r="B30" s="8">
        <f>'Students-ANL201_JAN22_T04'!F30</f>
        <v>33.333333333333329</v>
      </c>
    </row>
    <row r="31" spans="1:9" x14ac:dyDescent="0.25">
      <c r="A31" s="6">
        <v>30</v>
      </c>
      <c r="B31" s="8">
        <f>'Students-ANL201_JAN22_T04'!F31</f>
        <v>33.333333333333329</v>
      </c>
    </row>
    <row r="32" spans="1:9" x14ac:dyDescent="0.25">
      <c r="A32" s="6">
        <v>31</v>
      </c>
      <c r="B32" s="8">
        <f>'Students-ANL201_JAN22_T04'!F32</f>
        <v>16.666666666666664</v>
      </c>
    </row>
    <row r="33" spans="1:11" x14ac:dyDescent="0.25">
      <c r="A33" s="6">
        <v>32</v>
      </c>
      <c r="B33" s="8">
        <f>'Students-ANL201_JAN22_T04'!F33</f>
        <v>100</v>
      </c>
    </row>
    <row r="34" spans="1:11" x14ac:dyDescent="0.25">
      <c r="A34" s="6">
        <v>33</v>
      </c>
      <c r="B34" s="8">
        <f>'Students-ANL201_JAN22_T04'!F34</f>
        <v>16.666666666666664</v>
      </c>
      <c r="D34" s="20" t="s">
        <v>39</v>
      </c>
      <c r="E34" s="20"/>
      <c r="F34" s="20"/>
      <c r="G34" s="20"/>
      <c r="H34" s="20"/>
      <c r="I34" s="20"/>
      <c r="J34" s="20"/>
      <c r="K34" s="20"/>
    </row>
    <row r="35" spans="1:11" x14ac:dyDescent="0.25">
      <c r="A35" s="6">
        <v>34</v>
      </c>
      <c r="B35" s="8">
        <f>'Students-ANL201_JAN22_T04'!F35</f>
        <v>33.333333333333329</v>
      </c>
    </row>
    <row r="36" spans="1:11" x14ac:dyDescent="0.25">
      <c r="A36" s="6">
        <v>35</v>
      </c>
      <c r="B36" s="8">
        <f>'Students-ANL201_JAN22_T04'!F36</f>
        <v>100</v>
      </c>
    </row>
    <row r="37" spans="1:11" x14ac:dyDescent="0.25">
      <c r="A37" s="6">
        <v>36</v>
      </c>
      <c r="B37" s="8">
        <f>'Students-ANL201_JAN22_T04'!F37</f>
        <v>100</v>
      </c>
    </row>
    <row r="38" spans="1:11" x14ac:dyDescent="0.25">
      <c r="A38" s="6">
        <v>37</v>
      </c>
      <c r="B38" s="8">
        <f>'Students-ANL201_JAN22_T04'!F38</f>
        <v>100</v>
      </c>
    </row>
    <row r="39" spans="1:11" x14ac:dyDescent="0.25">
      <c r="A39" s="6">
        <v>38</v>
      </c>
      <c r="B39" s="8">
        <f>'Students-ANL201_JAN22_T04'!F39</f>
        <v>33.333333333333329</v>
      </c>
    </row>
    <row r="40" spans="1:11" x14ac:dyDescent="0.25">
      <c r="A40" s="6">
        <v>39</v>
      </c>
      <c r="B40" s="8">
        <f>'Students-ANL201_JAN22_T04'!F40</f>
        <v>33.333333333333329</v>
      </c>
    </row>
    <row r="41" spans="1:11" x14ac:dyDescent="0.25">
      <c r="A41" s="6">
        <v>40</v>
      </c>
      <c r="B41" s="8">
        <f>'Students-ANL201_JAN22_T04'!F41</f>
        <v>33.333333333333329</v>
      </c>
    </row>
    <row r="42" spans="1:11" x14ac:dyDescent="0.25">
      <c r="A42" s="6">
        <v>41</v>
      </c>
      <c r="B42" s="8">
        <f>'Students-ANL201_JAN22_T04'!F42</f>
        <v>100</v>
      </c>
    </row>
    <row r="43" spans="1:11" x14ac:dyDescent="0.25">
      <c r="A43" s="6">
        <v>42</v>
      </c>
      <c r="B43" s="8">
        <f>'Students-ANL201_JAN22_T04'!F43</f>
        <v>33.333333333333329</v>
      </c>
    </row>
    <row r="44" spans="1:11" x14ac:dyDescent="0.25">
      <c r="A44" s="6">
        <v>43</v>
      </c>
      <c r="B44" s="8">
        <f>'Students-ANL201_JAN22_T04'!F44</f>
        <v>33.333333333333329</v>
      </c>
    </row>
    <row r="45" spans="1:11" x14ac:dyDescent="0.25">
      <c r="A45" s="6">
        <v>44</v>
      </c>
      <c r="B45" s="8">
        <f>'Students-ANL201_JAN22_T04'!F45</f>
        <v>33.333333333333329</v>
      </c>
    </row>
    <row r="46" spans="1:11" x14ac:dyDescent="0.25">
      <c r="A46" s="6">
        <v>45</v>
      </c>
      <c r="B46" s="8">
        <f>'Students-ANL201_JAN22_T04'!F46</f>
        <v>100</v>
      </c>
    </row>
    <row r="47" spans="1:11" x14ac:dyDescent="0.25">
      <c r="A47" s="6">
        <v>46</v>
      </c>
      <c r="B47" s="8">
        <f>'Students-ANL201_JAN22_T04'!F47</f>
        <v>16.666666666666664</v>
      </c>
    </row>
    <row r="48" spans="1:11" x14ac:dyDescent="0.25">
      <c r="A48" s="6">
        <v>47</v>
      </c>
      <c r="B48" s="8">
        <f>'Students-ANL201_JAN22_T04'!F48</f>
        <v>100</v>
      </c>
    </row>
    <row r="49" spans="1:2" x14ac:dyDescent="0.25">
      <c r="A49" s="6">
        <v>48</v>
      </c>
      <c r="B49" s="8">
        <f>'Students-ANL201_JAN22_T04'!F49</f>
        <v>100</v>
      </c>
    </row>
    <row r="50" spans="1:2" x14ac:dyDescent="0.25">
      <c r="A50" s="6">
        <v>49</v>
      </c>
      <c r="B50" s="8">
        <f>'Students-ANL201_JAN22_T04'!F50</f>
        <v>100</v>
      </c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8"/>
    </row>
  </sheetData>
  <dataConsolidate/>
  <mergeCells count="1">
    <mergeCell ref="D34:K34"/>
  </mergeCells>
  <conditionalFormatting sqref="F4">
    <cfRule type="expression" dxfId="1" priority="1">
      <formula>"or(""&lt;60"",""&gt;64"")"</formula>
    </cfRule>
  </conditionalFormatting>
  <dataValidations count="2">
    <dataValidation type="decimal" allowBlank="1" showInputMessage="1" showErrorMessage="1" errorTitle="Error!" error="Please input numerical value between 0 to 100!" sqref="B2:B61">
      <formula1>0</formula1>
      <formula2>100</formula2>
    </dataValidation>
    <dataValidation errorStyle="warning" allowBlank="1" showInputMessage="1" showErrorMessage="1" errorTitle="Mean is outside target range!!" sqref="F4"/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31" workbookViewId="0">
      <selection activeCell="D56" sqref="D56"/>
    </sheetView>
  </sheetViews>
  <sheetFormatPr defaultRowHeight="15" x14ac:dyDescent="0.25"/>
  <cols>
    <col min="1" max="1" width="58.7109375" style="27" bestFit="1" customWidth="1"/>
    <col min="2" max="2" width="7.42578125" style="27" bestFit="1" customWidth="1"/>
    <col min="3" max="3" width="20.5703125" style="27" bestFit="1" customWidth="1"/>
    <col min="4" max="4" width="15.140625" style="27" bestFit="1" customWidth="1"/>
    <col min="5" max="5" width="10.85546875" style="26" bestFit="1" customWidth="1"/>
    <col min="6" max="16384" width="9.140625" style="27"/>
  </cols>
  <sheetData>
    <row r="1" spans="1:6" ht="15.75" thickBot="1" x14ac:dyDescent="0.3">
      <c r="A1" s="21" t="s">
        <v>40</v>
      </c>
      <c r="B1" s="22" t="s">
        <v>41</v>
      </c>
      <c r="C1" s="22" t="s">
        <v>42</v>
      </c>
      <c r="D1" s="23" t="s">
        <v>43</v>
      </c>
      <c r="E1" s="26" t="s">
        <v>44</v>
      </c>
    </row>
    <row r="2" spans="1:6" x14ac:dyDescent="0.25">
      <c r="A2" s="28" t="s">
        <v>45</v>
      </c>
      <c r="B2" s="29">
        <v>53821</v>
      </c>
      <c r="C2" s="29" t="s">
        <v>46</v>
      </c>
      <c r="D2" s="30">
        <v>1</v>
      </c>
      <c r="E2" s="31">
        <v>6</v>
      </c>
      <c r="F2" s="27">
        <f>E2/6*100</f>
        <v>100</v>
      </c>
    </row>
    <row r="3" spans="1:6" x14ac:dyDescent="0.25">
      <c r="A3" s="32" t="s">
        <v>47</v>
      </c>
      <c r="B3" s="33">
        <v>67693</v>
      </c>
      <c r="C3" s="33" t="s">
        <v>48</v>
      </c>
      <c r="D3" s="34">
        <v>1</v>
      </c>
      <c r="E3" s="25">
        <v>6</v>
      </c>
      <c r="F3" s="27">
        <f t="shared" ref="F3:F50" si="0">E3/6*100</f>
        <v>100</v>
      </c>
    </row>
    <row r="4" spans="1:6" x14ac:dyDescent="0.25">
      <c r="A4" s="35" t="s">
        <v>49</v>
      </c>
      <c r="B4" s="36">
        <v>53890</v>
      </c>
      <c r="C4" s="36" t="s">
        <v>50</v>
      </c>
      <c r="D4" s="37">
        <v>1</v>
      </c>
      <c r="E4" s="38">
        <v>6</v>
      </c>
      <c r="F4" s="27">
        <f t="shared" si="0"/>
        <v>100</v>
      </c>
    </row>
    <row r="5" spans="1:6" ht="15.75" thickBot="1" x14ac:dyDescent="0.3">
      <c r="A5" s="39" t="s">
        <v>51</v>
      </c>
      <c r="B5" s="40">
        <v>82275</v>
      </c>
      <c r="C5" s="40" t="s">
        <v>52</v>
      </c>
      <c r="D5" s="41">
        <v>1</v>
      </c>
      <c r="E5" s="26">
        <v>2</v>
      </c>
      <c r="F5" s="27">
        <f t="shared" si="0"/>
        <v>33.333333333333329</v>
      </c>
    </row>
    <row r="6" spans="1:6" x14ac:dyDescent="0.25">
      <c r="A6" s="42" t="s">
        <v>53</v>
      </c>
      <c r="B6" s="43">
        <v>53884</v>
      </c>
      <c r="C6" s="43" t="s">
        <v>54</v>
      </c>
      <c r="D6" s="44">
        <v>2</v>
      </c>
      <c r="E6" s="26">
        <v>2</v>
      </c>
      <c r="F6" s="27">
        <f t="shared" si="0"/>
        <v>33.333333333333329</v>
      </c>
    </row>
    <row r="7" spans="1:6" x14ac:dyDescent="0.25">
      <c r="A7" s="45" t="s">
        <v>55</v>
      </c>
      <c r="B7" s="46">
        <v>49608</v>
      </c>
      <c r="C7" s="46" t="s">
        <v>56</v>
      </c>
      <c r="D7" s="47">
        <v>2</v>
      </c>
      <c r="E7" s="48">
        <v>6</v>
      </c>
      <c r="F7" s="27">
        <f t="shared" si="0"/>
        <v>100</v>
      </c>
    </row>
    <row r="8" spans="1:6" x14ac:dyDescent="0.25">
      <c r="A8" s="35" t="s">
        <v>57</v>
      </c>
      <c r="B8" s="36">
        <v>85658</v>
      </c>
      <c r="C8" s="36" t="s">
        <v>58</v>
      </c>
      <c r="D8" s="37">
        <v>2</v>
      </c>
      <c r="E8" s="38">
        <v>6</v>
      </c>
      <c r="F8" s="27">
        <f t="shared" si="0"/>
        <v>100</v>
      </c>
    </row>
    <row r="9" spans="1:6" ht="15.75" thickBot="1" x14ac:dyDescent="0.3">
      <c r="A9" s="49" t="s">
        <v>59</v>
      </c>
      <c r="B9" s="50">
        <v>53508</v>
      </c>
      <c r="C9" s="50" t="s">
        <v>60</v>
      </c>
      <c r="D9" s="51">
        <v>2</v>
      </c>
      <c r="E9" s="31">
        <v>6</v>
      </c>
      <c r="F9" s="27">
        <f t="shared" si="0"/>
        <v>100</v>
      </c>
    </row>
    <row r="10" spans="1:6" x14ac:dyDescent="0.25">
      <c r="A10" s="28" t="s">
        <v>61</v>
      </c>
      <c r="B10" s="29">
        <v>68397</v>
      </c>
      <c r="C10" s="29" t="s">
        <v>62</v>
      </c>
      <c r="D10" s="30">
        <v>3</v>
      </c>
      <c r="E10" s="31">
        <v>6</v>
      </c>
      <c r="F10" s="27">
        <f t="shared" si="0"/>
        <v>100</v>
      </c>
    </row>
    <row r="11" spans="1:6" x14ac:dyDescent="0.25">
      <c r="A11" s="52" t="s">
        <v>63</v>
      </c>
      <c r="B11" s="53">
        <v>68299</v>
      </c>
      <c r="C11" s="53" t="s">
        <v>64</v>
      </c>
      <c r="D11" s="54">
        <v>3</v>
      </c>
      <c r="E11" s="31">
        <v>6</v>
      </c>
      <c r="F11" s="27">
        <f t="shared" si="0"/>
        <v>100</v>
      </c>
    </row>
    <row r="12" spans="1:6" x14ac:dyDescent="0.25">
      <c r="A12" s="45" t="s">
        <v>65</v>
      </c>
      <c r="B12" s="46">
        <v>67818</v>
      </c>
      <c r="C12" s="46" t="s">
        <v>66</v>
      </c>
      <c r="D12" s="47">
        <v>3</v>
      </c>
      <c r="E12" s="48">
        <v>6</v>
      </c>
      <c r="F12" s="27">
        <f t="shared" si="0"/>
        <v>100</v>
      </c>
    </row>
    <row r="13" spans="1:6" ht="15.75" thickBot="1" x14ac:dyDescent="0.3">
      <c r="A13" s="55" t="s">
        <v>67</v>
      </c>
      <c r="B13" s="56">
        <v>76631</v>
      </c>
      <c r="C13" s="56" t="s">
        <v>68</v>
      </c>
      <c r="D13" s="57">
        <v>3</v>
      </c>
      <c r="E13" s="31">
        <v>1</v>
      </c>
      <c r="F13" s="27">
        <f t="shared" si="0"/>
        <v>16.666666666666664</v>
      </c>
    </row>
    <row r="14" spans="1:6" x14ac:dyDescent="0.25">
      <c r="A14" s="58" t="s">
        <v>69</v>
      </c>
      <c r="B14" s="59">
        <v>59797</v>
      </c>
      <c r="C14" s="59" t="s">
        <v>70</v>
      </c>
      <c r="D14" s="60">
        <v>4</v>
      </c>
      <c r="E14" s="48">
        <v>6</v>
      </c>
      <c r="F14" s="27">
        <f t="shared" si="0"/>
        <v>100</v>
      </c>
    </row>
    <row r="15" spans="1:6" x14ac:dyDescent="0.25">
      <c r="A15" s="61" t="s">
        <v>71</v>
      </c>
      <c r="B15" s="62">
        <v>41438</v>
      </c>
      <c r="C15" s="62" t="s">
        <v>72</v>
      </c>
      <c r="D15" s="63">
        <v>4</v>
      </c>
      <c r="E15" s="26">
        <v>2</v>
      </c>
      <c r="F15" s="27">
        <f t="shared" si="0"/>
        <v>33.333333333333329</v>
      </c>
    </row>
    <row r="16" spans="1:6" ht="15.75" thickBot="1" x14ac:dyDescent="0.3">
      <c r="A16" s="39" t="s">
        <v>73</v>
      </c>
      <c r="B16" s="40">
        <v>42510</v>
      </c>
      <c r="C16" s="40" t="s">
        <v>74</v>
      </c>
      <c r="D16" s="41">
        <v>4</v>
      </c>
      <c r="E16" s="26">
        <v>2</v>
      </c>
      <c r="F16" s="27">
        <f t="shared" si="0"/>
        <v>33.333333333333329</v>
      </c>
    </row>
    <row r="17" spans="1:6" x14ac:dyDescent="0.25">
      <c r="A17" s="64" t="s">
        <v>75</v>
      </c>
      <c r="B17" s="65">
        <v>84824</v>
      </c>
      <c r="C17" s="65" t="s">
        <v>76</v>
      </c>
      <c r="D17" s="66">
        <v>5</v>
      </c>
      <c r="E17" s="67">
        <v>6</v>
      </c>
      <c r="F17" s="27">
        <f t="shared" si="0"/>
        <v>100</v>
      </c>
    </row>
    <row r="18" spans="1:6" x14ac:dyDescent="0.25">
      <c r="A18" s="52" t="s">
        <v>77</v>
      </c>
      <c r="B18" s="53">
        <v>76085</v>
      </c>
      <c r="C18" s="53" t="s">
        <v>78</v>
      </c>
      <c r="D18" s="54">
        <v>5</v>
      </c>
      <c r="E18" s="31">
        <v>6</v>
      </c>
      <c r="F18" s="27">
        <f t="shared" si="0"/>
        <v>100</v>
      </c>
    </row>
    <row r="19" spans="1:6" x14ac:dyDescent="0.25">
      <c r="A19" s="61" t="s">
        <v>79</v>
      </c>
      <c r="B19" s="62">
        <v>43935</v>
      </c>
      <c r="C19" s="62" t="s">
        <v>80</v>
      </c>
      <c r="D19" s="63">
        <v>5</v>
      </c>
      <c r="E19" s="26">
        <v>2</v>
      </c>
      <c r="F19" s="27">
        <f t="shared" si="0"/>
        <v>33.333333333333329</v>
      </c>
    </row>
    <row r="20" spans="1:6" ht="15.75" thickBot="1" x14ac:dyDescent="0.3">
      <c r="A20" s="68" t="s">
        <v>81</v>
      </c>
      <c r="B20" s="69">
        <v>4961</v>
      </c>
      <c r="C20" s="69" t="s">
        <v>82</v>
      </c>
      <c r="D20" s="70">
        <v>5</v>
      </c>
      <c r="E20" s="26">
        <v>2</v>
      </c>
      <c r="F20" s="27">
        <f t="shared" si="0"/>
        <v>33.333333333333329</v>
      </c>
    </row>
    <row r="21" spans="1:6" x14ac:dyDescent="0.25">
      <c r="A21" s="71" t="s">
        <v>83</v>
      </c>
      <c r="B21" s="72">
        <v>86324</v>
      </c>
      <c r="C21" s="72" t="s">
        <v>84</v>
      </c>
      <c r="D21" s="73">
        <v>6</v>
      </c>
      <c r="E21" s="38">
        <v>6</v>
      </c>
      <c r="F21" s="27">
        <f t="shared" si="0"/>
        <v>100</v>
      </c>
    </row>
    <row r="22" spans="1:6" x14ac:dyDescent="0.25">
      <c r="A22" s="61" t="s">
        <v>85</v>
      </c>
      <c r="B22" s="62">
        <v>55271</v>
      </c>
      <c r="C22" s="62" t="s">
        <v>86</v>
      </c>
      <c r="D22" s="63">
        <v>6</v>
      </c>
      <c r="E22" s="26">
        <v>2</v>
      </c>
      <c r="F22" s="27">
        <f t="shared" si="0"/>
        <v>33.333333333333329</v>
      </c>
    </row>
    <row r="23" spans="1:6" x14ac:dyDescent="0.25">
      <c r="A23" s="74" t="s">
        <v>87</v>
      </c>
      <c r="B23" s="75">
        <v>54309</v>
      </c>
      <c r="C23" s="75" t="s">
        <v>88</v>
      </c>
      <c r="D23" s="76">
        <v>6</v>
      </c>
      <c r="E23" s="24">
        <v>6</v>
      </c>
      <c r="F23" s="27">
        <f t="shared" si="0"/>
        <v>100</v>
      </c>
    </row>
    <row r="24" spans="1:6" ht="15.75" thickBot="1" x14ac:dyDescent="0.3">
      <c r="A24" s="39" t="s">
        <v>89</v>
      </c>
      <c r="B24" s="40">
        <v>86070</v>
      </c>
      <c r="C24" s="40" t="s">
        <v>90</v>
      </c>
      <c r="D24" s="41">
        <v>6</v>
      </c>
      <c r="E24" s="26">
        <v>2</v>
      </c>
      <c r="F24" s="27">
        <f t="shared" si="0"/>
        <v>33.333333333333329</v>
      </c>
    </row>
    <row r="25" spans="1:6" x14ac:dyDescent="0.25">
      <c r="A25" s="77" t="s">
        <v>91</v>
      </c>
      <c r="B25" s="78">
        <v>42471</v>
      </c>
      <c r="C25" s="78" t="s">
        <v>92</v>
      </c>
      <c r="D25" s="79">
        <v>7</v>
      </c>
      <c r="E25" s="80">
        <v>5</v>
      </c>
      <c r="F25" s="27">
        <f t="shared" si="0"/>
        <v>83.333333333333343</v>
      </c>
    </row>
    <row r="26" spans="1:6" x14ac:dyDescent="0.25">
      <c r="A26" s="81" t="s">
        <v>93</v>
      </c>
      <c r="B26" s="82">
        <v>54033</v>
      </c>
      <c r="C26" s="82" t="s">
        <v>94</v>
      </c>
      <c r="D26" s="83">
        <v>7</v>
      </c>
      <c r="E26" s="67">
        <v>6</v>
      </c>
      <c r="F26" s="27">
        <f t="shared" si="0"/>
        <v>100</v>
      </c>
    </row>
    <row r="27" spans="1:6" x14ac:dyDescent="0.25">
      <c r="A27" s="35" t="s">
        <v>95</v>
      </c>
      <c r="B27" s="36">
        <v>68079</v>
      </c>
      <c r="C27" s="36" t="s">
        <v>96</v>
      </c>
      <c r="D27" s="37">
        <v>7</v>
      </c>
      <c r="E27" s="38">
        <v>6</v>
      </c>
      <c r="F27" s="27">
        <f t="shared" si="0"/>
        <v>100</v>
      </c>
    </row>
    <row r="28" spans="1:6" ht="15.75" thickBot="1" x14ac:dyDescent="0.3">
      <c r="A28" s="84" t="s">
        <v>97</v>
      </c>
      <c r="B28" s="85">
        <v>54763</v>
      </c>
      <c r="C28" s="85" t="s">
        <v>98</v>
      </c>
      <c r="D28" s="86">
        <v>7</v>
      </c>
      <c r="E28" s="48">
        <v>6</v>
      </c>
      <c r="F28" s="27">
        <f t="shared" si="0"/>
        <v>100</v>
      </c>
    </row>
    <row r="29" spans="1:6" x14ac:dyDescent="0.25">
      <c r="A29" s="87" t="s">
        <v>99</v>
      </c>
      <c r="B29" s="88">
        <v>41781</v>
      </c>
      <c r="C29" s="88" t="s">
        <v>100</v>
      </c>
      <c r="D29" s="89">
        <v>8</v>
      </c>
      <c r="E29" s="25">
        <v>6</v>
      </c>
      <c r="F29" s="27">
        <f t="shared" si="0"/>
        <v>100</v>
      </c>
    </row>
    <row r="30" spans="1:6" x14ac:dyDescent="0.25">
      <c r="A30" s="61" t="s">
        <v>101</v>
      </c>
      <c r="B30" s="62">
        <v>77411</v>
      </c>
      <c r="C30" s="62" t="s">
        <v>102</v>
      </c>
      <c r="D30" s="63">
        <v>8</v>
      </c>
      <c r="E30" s="26">
        <v>2</v>
      </c>
      <c r="F30" s="27">
        <f t="shared" si="0"/>
        <v>33.333333333333329</v>
      </c>
    </row>
    <row r="31" spans="1:6" x14ac:dyDescent="0.25">
      <c r="A31" s="61" t="s">
        <v>103</v>
      </c>
      <c r="B31" s="62">
        <v>74675</v>
      </c>
      <c r="C31" s="62" t="s">
        <v>104</v>
      </c>
      <c r="D31" s="63">
        <v>8</v>
      </c>
      <c r="E31" s="26">
        <v>2</v>
      </c>
      <c r="F31" s="27">
        <f t="shared" si="0"/>
        <v>33.333333333333329</v>
      </c>
    </row>
    <row r="32" spans="1:6" ht="15.75" thickBot="1" x14ac:dyDescent="0.3">
      <c r="A32" s="39" t="s">
        <v>105</v>
      </c>
      <c r="B32" s="40">
        <v>75048</v>
      </c>
      <c r="C32" s="40" t="s">
        <v>106</v>
      </c>
      <c r="D32" s="41">
        <v>8</v>
      </c>
      <c r="E32" s="26">
        <v>1</v>
      </c>
      <c r="F32" s="27">
        <f t="shared" si="0"/>
        <v>16.666666666666664</v>
      </c>
    </row>
    <row r="33" spans="1:6" x14ac:dyDescent="0.25">
      <c r="A33" s="87" t="s">
        <v>107</v>
      </c>
      <c r="B33" s="88">
        <v>82613</v>
      </c>
      <c r="C33" s="88" t="s">
        <v>108</v>
      </c>
      <c r="D33" s="89">
        <v>9</v>
      </c>
      <c r="E33" s="25">
        <v>6</v>
      </c>
      <c r="F33" s="27">
        <f t="shared" si="0"/>
        <v>100</v>
      </c>
    </row>
    <row r="34" spans="1:6" x14ac:dyDescent="0.25">
      <c r="A34" s="61" t="s">
        <v>109</v>
      </c>
      <c r="B34" s="62">
        <v>65843</v>
      </c>
      <c r="C34" s="62" t="s">
        <v>110</v>
      </c>
      <c r="D34" s="63">
        <v>9</v>
      </c>
      <c r="E34" s="26">
        <v>1</v>
      </c>
      <c r="F34" s="27">
        <f t="shared" si="0"/>
        <v>16.666666666666664</v>
      </c>
    </row>
    <row r="35" spans="1:6" x14ac:dyDescent="0.25">
      <c r="A35" s="61" t="s">
        <v>111</v>
      </c>
      <c r="B35" s="62">
        <v>53769</v>
      </c>
      <c r="C35" s="62" t="s">
        <v>112</v>
      </c>
      <c r="D35" s="63">
        <v>9</v>
      </c>
      <c r="E35" s="26">
        <v>2</v>
      </c>
      <c r="F35" s="27">
        <f t="shared" si="0"/>
        <v>33.333333333333329</v>
      </c>
    </row>
    <row r="36" spans="1:6" ht="15.75" thickBot="1" x14ac:dyDescent="0.3">
      <c r="A36" s="90" t="s">
        <v>113</v>
      </c>
      <c r="B36" s="91">
        <v>41771</v>
      </c>
      <c r="C36" s="91" t="s">
        <v>114</v>
      </c>
      <c r="D36" s="92">
        <v>9</v>
      </c>
      <c r="E36" s="24">
        <v>6</v>
      </c>
      <c r="F36" s="27">
        <f t="shared" si="0"/>
        <v>100</v>
      </c>
    </row>
    <row r="37" spans="1:6" x14ac:dyDescent="0.25">
      <c r="A37" s="71" t="s">
        <v>115</v>
      </c>
      <c r="B37" s="72">
        <v>77163</v>
      </c>
      <c r="C37" s="72" t="s">
        <v>116</v>
      </c>
      <c r="D37" s="73">
        <v>10</v>
      </c>
      <c r="E37" s="38">
        <v>6</v>
      </c>
      <c r="F37" s="27">
        <f t="shared" si="0"/>
        <v>100</v>
      </c>
    </row>
    <row r="38" spans="1:6" x14ac:dyDescent="0.25">
      <c r="A38" s="81" t="s">
        <v>117</v>
      </c>
      <c r="B38" s="82">
        <v>42813</v>
      </c>
      <c r="C38" s="82" t="s">
        <v>118</v>
      </c>
      <c r="D38" s="83">
        <v>10</v>
      </c>
      <c r="E38" s="67">
        <v>6</v>
      </c>
      <c r="F38" s="27">
        <f t="shared" si="0"/>
        <v>100</v>
      </c>
    </row>
    <row r="39" spans="1:6" x14ac:dyDescent="0.25">
      <c r="A39" s="61" t="s">
        <v>119</v>
      </c>
      <c r="B39" s="62">
        <v>65608</v>
      </c>
      <c r="C39" s="62" t="s">
        <v>120</v>
      </c>
      <c r="D39" s="63">
        <v>10</v>
      </c>
      <c r="E39" s="26">
        <v>2</v>
      </c>
      <c r="F39" s="27">
        <f t="shared" si="0"/>
        <v>33.333333333333329</v>
      </c>
    </row>
    <row r="40" spans="1:6" ht="15.75" thickBot="1" x14ac:dyDescent="0.3">
      <c r="A40" s="93" t="s">
        <v>121</v>
      </c>
      <c r="B40" s="94">
        <v>74621</v>
      </c>
      <c r="C40" s="94" t="s">
        <v>122</v>
      </c>
      <c r="D40" s="95">
        <v>10</v>
      </c>
      <c r="E40" s="67">
        <v>2</v>
      </c>
      <c r="F40" s="27">
        <f t="shared" si="0"/>
        <v>33.333333333333329</v>
      </c>
    </row>
    <row r="41" spans="1:6" x14ac:dyDescent="0.25">
      <c r="A41" s="42" t="s">
        <v>123</v>
      </c>
      <c r="B41" s="43">
        <v>42985</v>
      </c>
      <c r="C41" s="43" t="s">
        <v>124</v>
      </c>
      <c r="D41" s="44">
        <v>11</v>
      </c>
      <c r="E41" s="26">
        <v>2</v>
      </c>
      <c r="F41" s="27">
        <f t="shared" si="0"/>
        <v>33.333333333333329</v>
      </c>
    </row>
    <row r="42" spans="1:6" x14ac:dyDescent="0.25">
      <c r="A42" s="45" t="s">
        <v>125</v>
      </c>
      <c r="B42" s="46">
        <v>48817</v>
      </c>
      <c r="C42" s="46" t="s">
        <v>126</v>
      </c>
      <c r="D42" s="47">
        <v>11</v>
      </c>
      <c r="E42" s="48">
        <v>6</v>
      </c>
      <c r="F42" s="27">
        <f t="shared" si="0"/>
        <v>100</v>
      </c>
    </row>
    <row r="43" spans="1:6" ht="15.75" thickBot="1" x14ac:dyDescent="0.3">
      <c r="A43" s="90" t="s">
        <v>127</v>
      </c>
      <c r="B43" s="91">
        <v>62029</v>
      </c>
      <c r="C43" s="91" t="s">
        <v>128</v>
      </c>
      <c r="D43" s="92">
        <v>11</v>
      </c>
      <c r="E43" s="24">
        <v>2</v>
      </c>
      <c r="F43" s="27">
        <f t="shared" si="0"/>
        <v>33.333333333333329</v>
      </c>
    </row>
    <row r="44" spans="1:6" x14ac:dyDescent="0.25">
      <c r="A44" s="42" t="s">
        <v>129</v>
      </c>
      <c r="B44" s="43">
        <v>67694</v>
      </c>
      <c r="C44" s="43" t="s">
        <v>130</v>
      </c>
      <c r="D44" s="44">
        <v>12</v>
      </c>
      <c r="E44" s="26">
        <v>2</v>
      </c>
      <c r="F44" s="27">
        <f t="shared" si="0"/>
        <v>33.333333333333329</v>
      </c>
    </row>
    <row r="45" spans="1:6" x14ac:dyDescent="0.25">
      <c r="A45" s="61" t="s">
        <v>131</v>
      </c>
      <c r="B45" s="62">
        <v>65473</v>
      </c>
      <c r="C45" s="62" t="s">
        <v>132</v>
      </c>
      <c r="D45" s="63">
        <v>12</v>
      </c>
      <c r="E45" s="26">
        <v>2</v>
      </c>
      <c r="F45" s="27">
        <f t="shared" si="0"/>
        <v>33.333333333333329</v>
      </c>
    </row>
    <row r="46" spans="1:6" ht="15.75" thickBot="1" x14ac:dyDescent="0.3">
      <c r="A46" s="96" t="s">
        <v>133</v>
      </c>
      <c r="B46" s="97">
        <v>67750</v>
      </c>
      <c r="C46" s="97" t="s">
        <v>134</v>
      </c>
      <c r="D46" s="98">
        <v>12</v>
      </c>
      <c r="E46" s="25">
        <v>6</v>
      </c>
      <c r="F46" s="27">
        <f t="shared" si="0"/>
        <v>100</v>
      </c>
    </row>
    <row r="47" spans="1:6" x14ac:dyDescent="0.25">
      <c r="A47" s="42" t="s">
        <v>135</v>
      </c>
      <c r="B47" s="43">
        <v>33977</v>
      </c>
      <c r="C47" s="43" t="s">
        <v>136</v>
      </c>
      <c r="D47" s="44">
        <v>13</v>
      </c>
      <c r="E47" s="26">
        <v>1</v>
      </c>
      <c r="F47" s="27">
        <f t="shared" si="0"/>
        <v>16.666666666666664</v>
      </c>
    </row>
    <row r="48" spans="1:6" x14ac:dyDescent="0.25">
      <c r="A48" s="32" t="s">
        <v>137</v>
      </c>
      <c r="B48" s="33">
        <v>54363</v>
      </c>
      <c r="C48" s="33" t="s">
        <v>138</v>
      </c>
      <c r="D48" s="34">
        <v>13</v>
      </c>
      <c r="E48" s="25">
        <v>6</v>
      </c>
      <c r="F48" s="27">
        <f t="shared" si="0"/>
        <v>100</v>
      </c>
    </row>
    <row r="49" spans="1:6" x14ac:dyDescent="0.25">
      <c r="A49" s="74" t="s">
        <v>139</v>
      </c>
      <c r="B49" s="75">
        <v>49138</v>
      </c>
      <c r="C49" s="75" t="s">
        <v>140</v>
      </c>
      <c r="D49" s="76">
        <v>13</v>
      </c>
      <c r="E49" s="24">
        <v>6</v>
      </c>
      <c r="F49" s="27">
        <f t="shared" si="0"/>
        <v>100</v>
      </c>
    </row>
    <row r="50" spans="1:6" ht="15.75" thickBot="1" x14ac:dyDescent="0.3">
      <c r="A50" s="84" t="s">
        <v>141</v>
      </c>
      <c r="B50" s="85">
        <v>86932</v>
      </c>
      <c r="C50" s="85" t="s">
        <v>142</v>
      </c>
      <c r="D50" s="86">
        <v>13</v>
      </c>
      <c r="E50" s="48">
        <v>6</v>
      </c>
      <c r="F50" s="27">
        <f t="shared" si="0"/>
        <v>100</v>
      </c>
    </row>
    <row r="52" spans="1:6" x14ac:dyDescent="0.25">
      <c r="A52" s="99" t="s">
        <v>143</v>
      </c>
    </row>
  </sheetData>
  <autoFilter ref="A1:E5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showGridLines="0" topLeftCell="A13" workbookViewId="0">
      <selection activeCell="B33" sqref="B33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6.14062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v>41</v>
      </c>
      <c r="E2" s="18"/>
      <c r="F2" s="1"/>
    </row>
    <row r="3" spans="1:9" x14ac:dyDescent="0.25">
      <c r="A3" s="6">
        <v>2</v>
      </c>
      <c r="B3" s="8">
        <v>50</v>
      </c>
      <c r="E3" s="11" t="s">
        <v>28</v>
      </c>
      <c r="F3" s="12">
        <f>COUNTIF($B$2:$B$61,"&gt;=0")</f>
        <v>26</v>
      </c>
    </row>
    <row r="4" spans="1:9" x14ac:dyDescent="0.25">
      <c r="A4" s="6">
        <v>3</v>
      </c>
      <c r="B4" s="8">
        <v>74</v>
      </c>
      <c r="E4" s="11" t="s">
        <v>1</v>
      </c>
      <c r="F4" s="13">
        <f>AVERAGE($B$2:$B$61)</f>
        <v>60.307692307692307</v>
      </c>
    </row>
    <row r="5" spans="1:9" ht="15.75" thickBot="1" x14ac:dyDescent="0.3">
      <c r="A5" s="6">
        <v>4</v>
      </c>
      <c r="B5" s="8">
        <v>74</v>
      </c>
      <c r="E5" s="2" t="s">
        <v>2</v>
      </c>
      <c r="F5" s="14">
        <f>STDEV($B$2:$B$61)</f>
        <v>19.542301258079579</v>
      </c>
    </row>
    <row r="6" spans="1:9" ht="15.75" thickBot="1" x14ac:dyDescent="0.3">
      <c r="A6" s="6">
        <v>5</v>
      </c>
      <c r="B6" s="8">
        <v>54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v>65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v>55</v>
      </c>
      <c r="E8" t="s">
        <v>29</v>
      </c>
      <c r="F8" t="s">
        <v>11</v>
      </c>
      <c r="G8" s="3">
        <v>5</v>
      </c>
      <c r="H8" t="s">
        <v>26</v>
      </c>
      <c r="I8" s="16">
        <f>(COUNTIF($B$2:$B$61,"&lt;101")-COUNTIF($B$2:$B$61,"&lt;85"))/$F$3</f>
        <v>0.11538461538461539</v>
      </c>
    </row>
    <row r="9" spans="1:9" x14ac:dyDescent="0.25">
      <c r="A9" s="6">
        <v>8</v>
      </c>
      <c r="B9" s="8">
        <v>56</v>
      </c>
      <c r="E9" t="s">
        <v>29</v>
      </c>
      <c r="F9" t="s">
        <v>9</v>
      </c>
      <c r="G9" s="3">
        <v>5</v>
      </c>
      <c r="H9" t="s">
        <v>25</v>
      </c>
      <c r="I9" s="16">
        <f>(COUNTIF($B$2:$B$61,"&lt;85")-COUNTIF($B$2:$B$61,"&lt;80"))/$F$3</f>
        <v>3.8461538461538464E-2</v>
      </c>
    </row>
    <row r="10" spans="1:9" x14ac:dyDescent="0.25">
      <c r="A10" s="6">
        <v>9</v>
      </c>
      <c r="B10" s="8">
        <v>80</v>
      </c>
      <c r="E10" t="s">
        <v>29</v>
      </c>
      <c r="F10" t="s">
        <v>10</v>
      </c>
      <c r="G10" s="3">
        <v>4.5</v>
      </c>
      <c r="H10" t="s">
        <v>24</v>
      </c>
      <c r="I10" s="16">
        <f>(COUNTIF($B$2:$B$61,"&lt;80")-COUNTIF($B$2:$B$61,"&lt;75"))/$F$3</f>
        <v>3.8461538461538464E-2</v>
      </c>
    </row>
    <row r="11" spans="1:9" x14ac:dyDescent="0.25">
      <c r="A11" s="6">
        <v>10</v>
      </c>
      <c r="B11" s="8">
        <v>90</v>
      </c>
      <c r="E11" t="s">
        <v>30</v>
      </c>
      <c r="F11" t="s">
        <v>8</v>
      </c>
      <c r="G11" s="3">
        <v>4</v>
      </c>
      <c r="H11" t="s">
        <v>23</v>
      </c>
      <c r="I11" s="16">
        <f>(COUNTIF($B$2:$B$61,"&lt;75")-COUNTIF($B$2:$B$61,"&lt;70"))/$F$3</f>
        <v>0.15384615384615385</v>
      </c>
    </row>
    <row r="12" spans="1:9" x14ac:dyDescent="0.25">
      <c r="A12" s="6">
        <v>11</v>
      </c>
      <c r="B12" s="8">
        <v>78</v>
      </c>
      <c r="E12" t="s">
        <v>31</v>
      </c>
      <c r="F12" t="s">
        <v>38</v>
      </c>
      <c r="G12" s="3">
        <v>3.5</v>
      </c>
      <c r="H12" t="s">
        <v>22</v>
      </c>
      <c r="I12" s="16">
        <f>(COUNTIF($B$2:$B$61,"&lt;70")-COUNTIF($B$2:$B$61,"&lt;65"))/$F$3</f>
        <v>0.15384615384615385</v>
      </c>
    </row>
    <row r="13" spans="1:9" x14ac:dyDescent="0.25">
      <c r="A13" s="6">
        <v>12</v>
      </c>
      <c r="B13" s="8">
        <v>86</v>
      </c>
      <c r="E13" t="s">
        <v>32</v>
      </c>
      <c r="F13" t="s">
        <v>7</v>
      </c>
      <c r="G13" s="3">
        <v>3</v>
      </c>
      <c r="H13" t="s">
        <v>21</v>
      </c>
      <c r="I13" s="16">
        <f>(COUNTIF($B$2:$B$61,"&lt;65")-COUNTIF($B$2:$B$61,"&lt;60"))/$F$3</f>
        <v>0.11538461538461539</v>
      </c>
    </row>
    <row r="14" spans="1:9" x14ac:dyDescent="0.25">
      <c r="A14" s="6">
        <v>13</v>
      </c>
      <c r="B14" s="8">
        <v>20</v>
      </c>
      <c r="E14" t="s">
        <v>3</v>
      </c>
      <c r="F14" t="s">
        <v>6</v>
      </c>
      <c r="G14" s="3">
        <v>2.5</v>
      </c>
      <c r="H14" t="s">
        <v>20</v>
      </c>
      <c r="I14" s="16">
        <f>(COUNTIF($B$2:$B$61,"&lt;60")-COUNTIF($B$2:$B$61,"&lt;55"))/$F$3</f>
        <v>7.6923076923076927E-2</v>
      </c>
    </row>
    <row r="15" spans="1:9" x14ac:dyDescent="0.25">
      <c r="A15" s="6">
        <v>14</v>
      </c>
      <c r="B15" s="8">
        <v>11</v>
      </c>
      <c r="E15" t="s">
        <v>3</v>
      </c>
      <c r="F15" t="s">
        <v>37</v>
      </c>
      <c r="G15" s="3">
        <v>2</v>
      </c>
      <c r="H15" t="s">
        <v>19</v>
      </c>
      <c r="I15" s="16">
        <f>(COUNTIF($B$2:$B$61,"&lt;55")-COUNTIF($B$2:$B$61,"&lt;50"))/$F$3</f>
        <v>7.6923076923076927E-2</v>
      </c>
    </row>
    <row r="16" spans="1:9" x14ac:dyDescent="0.25">
      <c r="A16" s="6">
        <v>15</v>
      </c>
      <c r="B16" s="8">
        <v>34</v>
      </c>
      <c r="E16" t="s">
        <v>15</v>
      </c>
      <c r="F16" t="s">
        <v>5</v>
      </c>
      <c r="G16" s="3">
        <v>1.5</v>
      </c>
      <c r="H16" t="s">
        <v>14</v>
      </c>
      <c r="I16" s="16">
        <f>(COUNTIF($B$2:$B$61,"&lt;50")-COUNTIF($B$2:$B$61,"&lt;45"))/$F$3</f>
        <v>3.8461538461538464E-2</v>
      </c>
    </row>
    <row r="17" spans="1:9" x14ac:dyDescent="0.25">
      <c r="A17" s="6">
        <v>16</v>
      </c>
      <c r="B17" s="8">
        <v>45</v>
      </c>
      <c r="E17" t="s">
        <v>15</v>
      </c>
      <c r="F17" t="s">
        <v>4</v>
      </c>
      <c r="G17" s="3">
        <v>1</v>
      </c>
      <c r="H17" t="s">
        <v>18</v>
      </c>
      <c r="I17" s="16">
        <f>(COUNTIF($B$2:$B$61,"&lt;45")-COUNTIF($B$2:$B$61,"&lt;40"))/$F$3</f>
        <v>7.6923076923076927E-2</v>
      </c>
    </row>
    <row r="18" spans="1:9" ht="15.75" thickBot="1" x14ac:dyDescent="0.3">
      <c r="A18" s="6">
        <v>17</v>
      </c>
      <c r="B18" s="8">
        <v>43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COUNTIF($B$2:$B$61,"&lt;40")/COUNTIF($B$2:$B$61,"&gt;0")</f>
        <v>0.11538461538461539</v>
      </c>
    </row>
    <row r="19" spans="1:9" x14ac:dyDescent="0.25">
      <c r="A19" s="6">
        <v>18</v>
      </c>
      <c r="B19" s="8">
        <v>65</v>
      </c>
    </row>
    <row r="20" spans="1:9" x14ac:dyDescent="0.25">
      <c r="A20" s="6">
        <v>19</v>
      </c>
      <c r="B20" s="8">
        <v>62</v>
      </c>
    </row>
    <row r="21" spans="1:9" x14ac:dyDescent="0.25">
      <c r="A21" s="6">
        <v>20</v>
      </c>
      <c r="B21" s="8">
        <v>61</v>
      </c>
    </row>
    <row r="22" spans="1:9" x14ac:dyDescent="0.25">
      <c r="A22" s="6">
        <v>21</v>
      </c>
      <c r="B22" s="8">
        <v>60</v>
      </c>
    </row>
    <row r="23" spans="1:9" x14ac:dyDescent="0.25">
      <c r="A23" s="6">
        <v>22</v>
      </c>
      <c r="B23" s="8">
        <v>73</v>
      </c>
    </row>
    <row r="24" spans="1:9" x14ac:dyDescent="0.25">
      <c r="A24" s="6">
        <v>23</v>
      </c>
      <c r="B24" s="8">
        <v>72</v>
      </c>
    </row>
    <row r="25" spans="1:9" x14ac:dyDescent="0.25">
      <c r="A25" s="6">
        <v>24</v>
      </c>
      <c r="B25" s="8">
        <v>66</v>
      </c>
    </row>
    <row r="26" spans="1:9" x14ac:dyDescent="0.25">
      <c r="A26" s="6">
        <v>25</v>
      </c>
      <c r="B26" s="8">
        <v>67</v>
      </c>
    </row>
    <row r="27" spans="1:9" x14ac:dyDescent="0.25">
      <c r="A27" s="6">
        <v>26</v>
      </c>
      <c r="B27" s="8">
        <v>86</v>
      </c>
    </row>
    <row r="28" spans="1:9" x14ac:dyDescent="0.25">
      <c r="A28" s="6">
        <v>27</v>
      </c>
      <c r="B28" s="8"/>
    </row>
    <row r="29" spans="1:9" x14ac:dyDescent="0.25">
      <c r="A29" s="6">
        <v>28</v>
      </c>
      <c r="B29" s="8"/>
    </row>
    <row r="30" spans="1:9" x14ac:dyDescent="0.25">
      <c r="A30" s="6">
        <v>29</v>
      </c>
      <c r="B30" s="8"/>
    </row>
    <row r="31" spans="1:9" x14ac:dyDescent="0.25">
      <c r="A31" s="6">
        <v>30</v>
      </c>
      <c r="B31" s="8"/>
    </row>
    <row r="32" spans="1:9" x14ac:dyDescent="0.25">
      <c r="A32" s="6">
        <v>31</v>
      </c>
      <c r="B32" s="8"/>
    </row>
    <row r="33" spans="1:2" x14ac:dyDescent="0.25">
      <c r="A33" s="6">
        <v>32</v>
      </c>
      <c r="B33" s="8"/>
    </row>
    <row r="34" spans="1:2" x14ac:dyDescent="0.25">
      <c r="A34" s="6">
        <v>33</v>
      </c>
      <c r="B34" s="8"/>
    </row>
    <row r="35" spans="1:2" x14ac:dyDescent="0.25">
      <c r="A35" s="6">
        <v>34</v>
      </c>
      <c r="B35" s="8"/>
    </row>
    <row r="36" spans="1:2" x14ac:dyDescent="0.25">
      <c r="A36" s="6">
        <v>35</v>
      </c>
      <c r="B36" s="8"/>
    </row>
    <row r="37" spans="1:2" x14ac:dyDescent="0.25">
      <c r="A37" s="6">
        <v>36</v>
      </c>
      <c r="B37" s="8"/>
    </row>
    <row r="38" spans="1:2" x14ac:dyDescent="0.25">
      <c r="A38" s="6">
        <v>37</v>
      </c>
      <c r="B38" s="8"/>
    </row>
    <row r="39" spans="1:2" x14ac:dyDescent="0.25">
      <c r="A39" s="6">
        <v>38</v>
      </c>
      <c r="B39" s="8"/>
    </row>
    <row r="40" spans="1:2" x14ac:dyDescent="0.25">
      <c r="A40" s="6">
        <v>39</v>
      </c>
      <c r="B40" s="8"/>
    </row>
    <row r="41" spans="1:2" x14ac:dyDescent="0.25">
      <c r="A41" s="6">
        <v>40</v>
      </c>
      <c r="B41" s="8"/>
    </row>
    <row r="42" spans="1:2" x14ac:dyDescent="0.25">
      <c r="A42" s="6">
        <v>41</v>
      </c>
      <c r="B42" s="8"/>
    </row>
    <row r="43" spans="1:2" x14ac:dyDescent="0.25">
      <c r="A43" s="6">
        <v>42</v>
      </c>
      <c r="B43" s="8"/>
    </row>
    <row r="44" spans="1:2" x14ac:dyDescent="0.25">
      <c r="A44" s="6">
        <v>43</v>
      </c>
      <c r="B44" s="8"/>
    </row>
    <row r="45" spans="1:2" x14ac:dyDescent="0.25">
      <c r="A45" s="6">
        <v>44</v>
      </c>
      <c r="B45" s="8"/>
    </row>
    <row r="46" spans="1:2" x14ac:dyDescent="0.25">
      <c r="A46" s="6">
        <v>45</v>
      </c>
      <c r="B46" s="8"/>
    </row>
    <row r="47" spans="1:2" x14ac:dyDescent="0.25">
      <c r="A47" s="6">
        <v>46</v>
      </c>
      <c r="B47" s="8"/>
    </row>
    <row r="48" spans="1:2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conditionalFormatting sqref="F4">
    <cfRule type="expression" dxfId="0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/>
    <dataValidation type="decimal" allowBlank="1" showInputMessage="1" showErrorMessage="1" errorTitle="Error!" error="Please input numerical value between 0 to 100!" sqref="B2:B61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Mark</vt:lpstr>
      <vt:lpstr>Students-ANL201_JAN22_T04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Qian Qu (UniSIM)</dc:creator>
  <cp:lastModifiedBy>Munish Kumar</cp:lastModifiedBy>
  <dcterms:created xsi:type="dcterms:W3CDTF">2017-01-20T09:51:38Z</dcterms:created>
  <dcterms:modified xsi:type="dcterms:W3CDTF">2022-03-05T05:21:49Z</dcterms:modified>
</cp:coreProperties>
</file>