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kumar\Documents\GitHub\munishkumar-gh.github.io\SuSS\2022_Sem2_ANL252_Python_4_Biz\3_Lecturer\3_PCT\"/>
    </mc:Choice>
  </mc:AlternateContent>
  <xr:revisionPtr revIDLastSave="0" documentId="13_ncr:1_{04D47328-F638-41A4-9D05-9AEE83F6C4A0}" xr6:coauthVersionLast="47" xr6:coauthVersionMax="47" xr10:uidLastSave="{00000000-0000-0000-0000-000000000000}"/>
  <bookViews>
    <workbookView xWindow="17880" yWindow="195" windowWidth="10260" windowHeight="14940" activeTab="1" xr2:uid="{00000000-000D-0000-FFFF-FFFF00000000}"/>
  </bookViews>
  <sheets>
    <sheet name="Input Mark" sheetId="1" r:id="rId1"/>
    <sheet name="Marks" sheetId="4" r:id="rId2"/>
    <sheet name="Example" sheetId="2" state="hidden" r:id="rId3"/>
  </sheets>
  <definedNames>
    <definedName name="_xlnm._FilterDatabase" localSheetId="1" hidden="1">Marks!$A$1:$F$39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4" l="1"/>
  <c r="E6" i="4"/>
  <c r="E37" i="4"/>
  <c r="B37" i="1" s="1"/>
  <c r="E22" i="4"/>
  <c r="E19" i="4"/>
  <c r="E18" i="4"/>
  <c r="E31" i="4"/>
  <c r="B33" i="1" s="1"/>
  <c r="E10" i="4"/>
  <c r="E2" i="4"/>
  <c r="B31" i="1" s="1"/>
  <c r="E11" i="4"/>
  <c r="B30" i="1" s="1"/>
  <c r="E14" i="4"/>
  <c r="E3" i="4"/>
  <c r="E39" i="4"/>
  <c r="E15" i="4"/>
  <c r="E34" i="4"/>
  <c r="E27" i="4"/>
  <c r="E33" i="4"/>
  <c r="E24" i="4"/>
  <c r="E30" i="4"/>
  <c r="E26" i="4"/>
  <c r="E25" i="4"/>
  <c r="B19" i="1" s="1"/>
  <c r="E17" i="4"/>
  <c r="B18" i="1" s="1"/>
  <c r="E21" i="4"/>
  <c r="B17" i="1" s="1"/>
  <c r="E36" i="4"/>
  <c r="E13" i="4"/>
  <c r="B15" i="1" s="1"/>
  <c r="E38" i="4"/>
  <c r="E8" i="4"/>
  <c r="E29" i="4"/>
  <c r="E12" i="4"/>
  <c r="E16" i="4"/>
  <c r="E28" i="4"/>
  <c r="B9" i="1" s="1"/>
  <c r="E23" i="4"/>
  <c r="E32" i="4"/>
  <c r="E4" i="4"/>
  <c r="B6" i="1" s="1"/>
  <c r="E7" i="4"/>
  <c r="E20" i="4"/>
  <c r="B24" i="1" l="1"/>
  <c r="B36" i="1"/>
  <c r="B3" i="1"/>
  <c r="B25" i="1"/>
  <c r="B7" i="1"/>
  <c r="B26" i="1"/>
  <c r="B10" i="1"/>
  <c r="B12" i="1"/>
  <c r="B14" i="1"/>
  <c r="B38" i="1"/>
  <c r="B27" i="1"/>
  <c r="B39" i="1"/>
  <c r="B2" i="1"/>
  <c r="B16" i="1"/>
  <c r="B28" i="1"/>
  <c r="B8" i="1"/>
  <c r="B20" i="1"/>
  <c r="B32" i="1"/>
  <c r="B29" i="1"/>
  <c r="B21" i="1"/>
  <c r="B22" i="1"/>
  <c r="B34" i="1"/>
  <c r="B13" i="1"/>
  <c r="B11" i="1"/>
  <c r="B23" i="1"/>
  <c r="B35" i="1"/>
  <c r="I18" i="2"/>
  <c r="F5" i="2"/>
  <c r="F4" i="2"/>
  <c r="F3" i="2"/>
  <c r="I16" i="2" s="1"/>
  <c r="I9" i="2" l="1"/>
  <c r="I13" i="2"/>
  <c r="I17" i="2"/>
  <c r="I10" i="2"/>
  <c r="I14" i="2"/>
  <c r="I11" i="2"/>
  <c r="I15" i="2"/>
  <c r="I8" i="2"/>
  <c r="I12" i="2"/>
  <c r="F3" i="1"/>
  <c r="I18" i="1" l="1"/>
  <c r="I14" i="1"/>
  <c r="I9" i="1"/>
  <c r="I17" i="1"/>
  <c r="I13" i="1"/>
  <c r="I8" i="1"/>
  <c r="I16" i="1"/>
  <c r="I12" i="1"/>
  <c r="I10" i="1"/>
  <c r="I15" i="1"/>
  <c r="I11" i="1"/>
  <c r="F5" i="1"/>
  <c r="F4" i="1"/>
</calcChain>
</file>

<file path=xl/sharedStrings.xml><?xml version="1.0" encoding="utf-8"?>
<sst xmlns="http://schemas.openxmlformats.org/spreadsheetml/2006/main" count="209" uniqueCount="160">
  <si>
    <t>Mark</t>
  </si>
  <si>
    <t>Mean</t>
  </si>
  <si>
    <t>Std</t>
  </si>
  <si>
    <t>Pass</t>
  </si>
  <si>
    <t>D</t>
  </si>
  <si>
    <t>D+</t>
  </si>
  <si>
    <t>C+</t>
  </si>
  <si>
    <t>B-</t>
  </si>
  <si>
    <t>B+</t>
  </si>
  <si>
    <t>A</t>
  </si>
  <si>
    <t>A-</t>
  </si>
  <si>
    <t>A+</t>
  </si>
  <si>
    <t>Letter Grade</t>
  </si>
  <si>
    <t>GPV</t>
  </si>
  <si>
    <t>45-49</t>
  </si>
  <si>
    <t>Fail</t>
  </si>
  <si>
    <t>F</t>
  </si>
  <si>
    <t>&lt;40</t>
  </si>
  <si>
    <t>40-44</t>
  </si>
  <si>
    <t>50-54</t>
  </si>
  <si>
    <t>55-59</t>
  </si>
  <si>
    <t>60-64</t>
  </si>
  <si>
    <t>65-69</t>
  </si>
  <si>
    <t>70-74</t>
  </si>
  <si>
    <t>75-79</t>
  </si>
  <si>
    <t>80-84</t>
  </si>
  <si>
    <t>85-100</t>
  </si>
  <si>
    <t>%</t>
  </si>
  <si>
    <t># of Submissions</t>
  </si>
  <si>
    <t>1st Class</t>
  </si>
  <si>
    <t>2nd Upper</t>
  </si>
  <si>
    <t>2nd Lower</t>
  </si>
  <si>
    <t>3rd Class</t>
  </si>
  <si>
    <t>* Please input your marks in the grey cells</t>
  </si>
  <si>
    <t>Range</t>
  </si>
  <si>
    <t>TMA/GBA/ECA Submission</t>
  </si>
  <si>
    <t>Honours</t>
  </si>
  <si>
    <t>C</t>
  </si>
  <si>
    <t>B</t>
  </si>
  <si>
    <t xml:space="preserve">
</t>
  </si>
  <si>
    <t>Sortable name</t>
  </si>
  <si>
    <t>Email</t>
  </si>
  <si>
    <t>SIS Id</t>
  </si>
  <si>
    <t>Sum</t>
  </si>
  <si>
    <t>Total</t>
  </si>
  <si>
    <t>MUHAMMAD IRFAN MUHAIMIN BIN AHMAD JASMAN</t>
  </si>
  <si>
    <t>GAN KE YI</t>
  </si>
  <si>
    <t>CHENG KOK SIANG</t>
  </si>
  <si>
    <t>KENNETH LU TZE WEOI</t>
  </si>
  <si>
    <t>CHANG GUO RUI, JOEL</t>
  </si>
  <si>
    <t>TAN WENYING, AUDREY (CHEN WENYING)</t>
  </si>
  <si>
    <t>ONG JIA YING</t>
  </si>
  <si>
    <t>SHAWN TAN JIN CHUAN</t>
  </si>
  <si>
    <t>LIM ZHENG HUI</t>
  </si>
  <si>
    <t>KYNAN TAN</t>
  </si>
  <si>
    <t>SHUN PEI LING FELICIA</t>
  </si>
  <si>
    <t>JEFFREY LIM DAO FONG</t>
  </si>
  <si>
    <t>VIVIAN WEE SI MIN</t>
  </si>
  <si>
    <t>LEE PEI SHI</t>
  </si>
  <si>
    <t>TRICIA ANG LI YING</t>
  </si>
  <si>
    <t>NG RUI FENG JONATHAN</t>
  </si>
  <si>
    <t>LYNN TAN EE LENG</t>
  </si>
  <si>
    <t>PAY JIARRE LYN</t>
  </si>
  <si>
    <t>RETA D/O RAJAKUMAR</t>
  </si>
  <si>
    <t>TAN BOON MAY (CHEN WENMEI)</t>
  </si>
  <si>
    <t>OUDEA GAN MING ALEXANDRE</t>
  </si>
  <si>
    <t>TIMOTHY YAP WEI YU</t>
  </si>
  <si>
    <t>SHAWN NG ZHEN XIANG</t>
  </si>
  <si>
    <t>T'NG TING XU</t>
  </si>
  <si>
    <t>LIM SHU HAN</t>
  </si>
  <si>
    <t>WONG HANG SIN</t>
  </si>
  <si>
    <t>CHAN ZHI HAO</t>
  </si>
  <si>
    <t>LEE ZHU</t>
  </si>
  <si>
    <t>KRIS LENNINGS</t>
  </si>
  <si>
    <t>CHAN TECK FONG</t>
  </si>
  <si>
    <t>KOO CHI HANG</t>
  </si>
  <si>
    <t>TAN WEE MIN, ANDRE (CHEN WEIMIN)</t>
  </si>
  <si>
    <t>MAKO WANG JUN</t>
  </si>
  <si>
    <t>MUHAMMAD AZFAR BIN RAZAK</t>
  </si>
  <si>
    <t>NG WEI LING</t>
  </si>
  <si>
    <t>VAN LAL REM</t>
  </si>
  <si>
    <t>CHLOE TAN YING YIN</t>
  </si>
  <si>
    <t>TOH LI TING (ZHUO LITING)</t>
  </si>
  <si>
    <t>irfanmuhaimin001@suss.edu.sg</t>
  </si>
  <si>
    <t>K2172687</t>
  </si>
  <si>
    <t>kygan002@suss.edu.sg</t>
  </si>
  <si>
    <t>B1972108</t>
  </si>
  <si>
    <t>kscheng003@suss.edu.sg</t>
  </si>
  <si>
    <t>H2172257</t>
  </si>
  <si>
    <t>kennethlu002@suss.edu.sg</t>
  </si>
  <si>
    <t>B2010745</t>
  </si>
  <si>
    <t>joelchang001@suss.edu.sg</t>
  </si>
  <si>
    <t>Q1910355</t>
  </si>
  <si>
    <t>audreytan006@suss.edu.sg</t>
  </si>
  <si>
    <t>K2170805</t>
  </si>
  <si>
    <t>jyong003@suss.edu.sg</t>
  </si>
  <si>
    <t>B1410552</t>
  </si>
  <si>
    <t>shawntan013@suss.edu.sg</t>
  </si>
  <si>
    <t>J2172224</t>
  </si>
  <si>
    <t>zhlim010@suss.edu.sg</t>
  </si>
  <si>
    <t>K1711101</t>
  </si>
  <si>
    <t>kynantan001@suss.edu.sg</t>
  </si>
  <si>
    <t>Z2181984</t>
  </si>
  <si>
    <t>feliciashun001@suss.edu.sg</t>
  </si>
  <si>
    <t>H1882537</t>
  </si>
  <si>
    <t>jeffreylim009@suss.edu.sg</t>
  </si>
  <si>
    <t>Y2111639</t>
  </si>
  <si>
    <t>vivianwee002@suss.edu.sg</t>
  </si>
  <si>
    <t>E2010380</t>
  </si>
  <si>
    <t>pslee016@suss.edu.sg</t>
  </si>
  <si>
    <t>Y2210991</t>
  </si>
  <si>
    <t>triciaang001@suss.edu.sg</t>
  </si>
  <si>
    <t>J2081605</t>
  </si>
  <si>
    <t>jonathanng005@suss.edu.sg</t>
  </si>
  <si>
    <t>Y2210848</t>
  </si>
  <si>
    <t>lynntan004@suss.edu.sg</t>
  </si>
  <si>
    <t>E2210907</t>
  </si>
  <si>
    <t>jiarrepay001@suss.edu.sg</t>
  </si>
  <si>
    <t>Y1981896</t>
  </si>
  <si>
    <t>reta001@suss.edu.sg</t>
  </si>
  <si>
    <t>M2170763</t>
  </si>
  <si>
    <t>bmtan002@suss.edu.sg</t>
  </si>
  <si>
    <t>W2210814</t>
  </si>
  <si>
    <t>alexandreoudea001@suss.edu.sg</t>
  </si>
  <si>
    <t>K1882534</t>
  </si>
  <si>
    <t>timothyyap001@suss.edu.sg</t>
  </si>
  <si>
    <t>K2111660</t>
  </si>
  <si>
    <t>shawnng005@suss.edu.sg</t>
  </si>
  <si>
    <t>Q2172585</t>
  </si>
  <si>
    <t>txtng002@suss.edu.sg</t>
  </si>
  <si>
    <t>K2181584</t>
  </si>
  <si>
    <t>shlim058@suss.edu.sg</t>
  </si>
  <si>
    <t>B2082598</t>
  </si>
  <si>
    <t>hswong004@suss.edu.sg</t>
  </si>
  <si>
    <t>Q2071045</t>
  </si>
  <si>
    <t>zhchan009@suss.edu.sg</t>
  </si>
  <si>
    <t>N2070913</t>
  </si>
  <si>
    <t>leezhu001@suss.edu.sg</t>
  </si>
  <si>
    <t>Q2110768</t>
  </si>
  <si>
    <t>khidayatullah001@suss.edu.sg</t>
  </si>
  <si>
    <t>J1910196</t>
  </si>
  <si>
    <t>tfchan003@suss.edu.sg</t>
  </si>
  <si>
    <t>W2070448</t>
  </si>
  <si>
    <t>chkoo004@suss.edu.sg</t>
  </si>
  <si>
    <t>K2081853</t>
  </si>
  <si>
    <t>andretan003@suss.edu.sg</t>
  </si>
  <si>
    <t>E2070932</t>
  </si>
  <si>
    <t>makowang001@suss.edu.sg</t>
  </si>
  <si>
    <t>Y2172686</t>
  </si>
  <si>
    <t>muhammadazfar004@suss.edu.sg</t>
  </si>
  <si>
    <t>H2170546</t>
  </si>
  <si>
    <t>wlng015@suss.edu.sg</t>
  </si>
  <si>
    <t>B2210595</t>
  </si>
  <si>
    <t>vanlalrem001@suss.edu.sg</t>
  </si>
  <si>
    <t>Z2172902</t>
  </si>
  <si>
    <t>chloetan002@suss.edu.sg</t>
  </si>
  <si>
    <t>W2082681</t>
  </si>
  <si>
    <t>lttoh003@suss.edu.sg</t>
  </si>
  <si>
    <t>M2172239</t>
  </si>
  <si>
    <t>Participation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</si>
</sst>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_ ;\-#,##0.0\ "/>
    <numFmt numFmtId="165" formatCode="_-* #,##0_-;\-* #,##0_-;_-* &quot;-&quot;??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2" borderId="1" xfId="0" applyFill="1" applyBorder="1"/>
    <xf numFmtId="0" fontId="3" fillId="0" borderId="0" xfId="0" applyFont="1"/>
    <xf numFmtId="0" fontId="2" fillId="0" borderId="0" xfId="0" applyFont="1" applyBorder="1"/>
    <xf numFmtId="165" fontId="4" fillId="0" borderId="0" xfId="1" applyNumberFormat="1" applyFont="1" applyFill="1" applyBorder="1"/>
    <xf numFmtId="43" fontId="4" fillId="0" borderId="0" xfId="1" applyFont="1" applyFill="1" applyBorder="1"/>
    <xf numFmtId="43" fontId="4" fillId="0" borderId="1" xfId="1" applyFont="1" applyFill="1" applyBorder="1"/>
    <xf numFmtId="0" fontId="2" fillId="0" borderId="1" xfId="0" applyFont="1" applyFill="1" applyBorder="1" applyAlignment="1">
      <alignment horizontal="right"/>
    </xf>
    <xf numFmtId="166" fontId="4" fillId="0" borderId="0" xfId="2" applyNumberFormat="1" applyFont="1" applyFill="1"/>
    <xf numFmtId="166" fontId="4" fillId="0" borderId="1" xfId="2" applyNumberFormat="1" applyFont="1" applyFill="1" applyBorder="1"/>
    <xf numFmtId="0" fontId="5" fillId="0" borderId="1" xfId="0" applyFont="1" applyBorder="1"/>
    <xf numFmtId="0" fontId="4" fillId="0" borderId="0" xfId="2" applyNumberFormat="1" applyFont="1" applyFill="1"/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0" fillId="3" borderId="0" xfId="0" applyFill="1" applyBorder="1" applyAlignment="1">
      <alignment horizontal="left" wrapText="1"/>
    </xf>
    <xf numFmtId="1" fontId="7" fillId="6" borderId="5" xfId="0" applyNumberFormat="1" applyFont="1" applyFill="1" applyBorder="1" applyAlignment="1">
      <alignment horizontal="center"/>
    </xf>
    <xf numFmtId="1" fontId="6" fillId="0" borderId="13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0.22222222222222221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</c:v>
                </c:pt>
                <c:pt idx="10">
                  <c:v>2.8571428571428571E-2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73B-BEE7-83D83E1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400480104"/>
        <c:axId val="400476968"/>
      </c:barChart>
      <c:catAx>
        <c:axId val="40048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76968"/>
        <c:crosses val="autoZero"/>
        <c:auto val="1"/>
        <c:lblAlgn val="ctr"/>
        <c:lblOffset val="100"/>
        <c:noMultiLvlLbl val="0"/>
      </c:catAx>
      <c:valAx>
        <c:axId val="400476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801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Example!$I$8:$I$18</c:f>
              <c:numCache>
                <c:formatCode>0.0%</c:formatCode>
                <c:ptCount val="11"/>
                <c:pt idx="0">
                  <c:v>0.11538461538461539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0.11538461538461539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3.8461538461538464E-2</c:v>
                </c:pt>
                <c:pt idx="9">
                  <c:v>7.6923076923076927E-2</c:v>
                </c:pt>
                <c:pt idx="10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B-4234-8185-F5ED9BB6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400475400"/>
        <c:axId val="400482456"/>
      </c:barChart>
      <c:catAx>
        <c:axId val="40047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82456"/>
        <c:crosses val="autoZero"/>
        <c:auto val="1"/>
        <c:lblAlgn val="ctr"/>
        <c:lblOffset val="100"/>
        <c:noMultiLvlLbl val="0"/>
      </c:catAx>
      <c:valAx>
        <c:axId val="400482456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754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oneCellAnchor>
    <xdr:from>
      <xdr:col>2</xdr:col>
      <xdr:colOff>609599</xdr:colOff>
      <xdr:row>35</xdr:row>
      <xdr:rowOff>9525</xdr:rowOff>
    </xdr:from>
    <xdr:ext cx="6877051" cy="341947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61C8A3-CE36-4488-A166-251A0E7FEE9D}"/>
            </a:ext>
          </a:extLst>
        </xdr:cNvPr>
        <xdr:cNvSpPr txBox="1"/>
      </xdr:nvSpPr>
      <xdr:spPr>
        <a:xfrm>
          <a:off x="2657474" y="6905625"/>
          <a:ext cx="6877051" cy="34194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SG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SG" sz="1100"/>
        </a:p>
        <a:p>
          <a:r>
            <a:rPr lang="en-SG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SG" sz="1100"/>
            <a:t>(1) student copied assignment questions into the report.</a:t>
          </a:r>
        </a:p>
        <a:p>
          <a:r>
            <a:rPr lang="en-SG" sz="1100"/>
            <a:t>(2j student has a set of standard references commonly used by others</a:t>
          </a:r>
        </a:p>
        <a:p>
          <a:r>
            <a:rPr lang="en-SG" sz="1100"/>
            <a:t>(3) student has a large chunk of text cited using verbatim quote</a:t>
          </a:r>
        </a:p>
        <a:p>
          <a:r>
            <a:rPr lang="en-SG" sz="1100"/>
            <a:t>(4) student included an article as supplement of assignment</a:t>
          </a:r>
        </a:p>
        <a:p>
          <a:r>
            <a:rPr lang="en-SG" sz="1100"/>
            <a:t>(5) student did not use good paraphrasing technique, and you has penalised the work with mark deduction</a:t>
          </a:r>
        </a:p>
        <a:p>
          <a:r>
            <a:rPr lang="en-SG" sz="1100"/>
            <a:t>(6) suspected plagiarism case. You have submitted it to the exam department for investigation.</a:t>
          </a:r>
        </a:p>
        <a:p>
          <a:endParaRPr lang="en-SG" sz="1100"/>
        </a:p>
        <a:p>
          <a:endParaRPr lang="en-SG" sz="1100"/>
        </a:p>
        <a:p>
          <a:r>
            <a:rPr lang="en-SG" sz="1100"/>
            <a:t>Format for reporting cases with high Turnitin score</a:t>
          </a:r>
        </a:p>
        <a:p>
          <a:r>
            <a:rPr lang="en-SG" sz="1100"/>
            <a:t>Student name, pi number, Turnitin score, Action/finding</a:t>
          </a:r>
        </a:p>
        <a:p>
          <a:endParaRPr lang="en-SG" sz="1100"/>
        </a:p>
        <a:p>
          <a:r>
            <a:rPr lang="en-SG" sz="1100"/>
            <a:t>Course coordinator will need to verify marker submission. HoP will do random sampling of such cases to check.</a:t>
          </a:r>
        </a:p>
        <a:p>
          <a:endParaRPr lang="en-SG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showGridLines="0" workbookViewId="0">
      <selection activeCell="P13" sqref="P13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7.710937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f>Marks!E2</f>
        <v>50</v>
      </c>
      <c r="E2" s="18"/>
      <c r="F2" s="1"/>
    </row>
    <row r="3" spans="1:9" x14ac:dyDescent="0.25">
      <c r="A3" s="6">
        <v>2</v>
      </c>
      <c r="B3" s="8">
        <f>Marks!E3</f>
        <v>83.333333333333343</v>
      </c>
      <c r="E3" s="11" t="s">
        <v>28</v>
      </c>
      <c r="F3" s="12">
        <f>COUNTIF($B$2:$B$61,"&gt;=0")</f>
        <v>36</v>
      </c>
    </row>
    <row r="4" spans="1:9" x14ac:dyDescent="0.25">
      <c r="A4" s="6">
        <v>3</v>
      </c>
      <c r="B4" s="8"/>
      <c r="E4" s="11" t="s">
        <v>1</v>
      </c>
      <c r="F4" s="13">
        <f>IF(F3&gt;0,AVERAGE($B$2:$B$61),"")</f>
        <v>68.981481481481467</v>
      </c>
    </row>
    <row r="5" spans="1:9" ht="15.75" thickBot="1" x14ac:dyDescent="0.3">
      <c r="A5" s="6">
        <v>4</v>
      </c>
      <c r="B5" s="8"/>
      <c r="E5" s="2" t="s">
        <v>2</v>
      </c>
      <c r="F5" s="14">
        <f>IF(F3&gt;1,STDEV($B$2:$B$61),"")</f>
        <v>18.323710798444864</v>
      </c>
    </row>
    <row r="6" spans="1:9" ht="15.75" thickBot="1" x14ac:dyDescent="0.3">
      <c r="A6" s="6">
        <v>5</v>
      </c>
      <c r="B6" s="8">
        <f>Marks!E6</f>
        <v>50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f>Marks!E7</f>
        <v>66.666666666666657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f>Marks!E8</f>
        <v>66.666666666666657</v>
      </c>
      <c r="E8" t="s">
        <v>29</v>
      </c>
      <c r="F8" t="s">
        <v>11</v>
      </c>
      <c r="G8" s="3">
        <v>5</v>
      </c>
      <c r="H8" t="s">
        <v>26</v>
      </c>
      <c r="I8" s="19">
        <f>IF($F$3&gt;0,(COUNTIF($B$2:$B$61,"&lt;101")-COUNTIF($B$2:$B$61,"&lt;85"))/$F$3,"")</f>
        <v>0</v>
      </c>
    </row>
    <row r="9" spans="1:9" x14ac:dyDescent="0.25">
      <c r="A9" s="6">
        <v>8</v>
      </c>
      <c r="B9" s="8">
        <f>Marks!E9</f>
        <v>0</v>
      </c>
      <c r="E9" t="s">
        <v>29</v>
      </c>
      <c r="F9" t="s">
        <v>9</v>
      </c>
      <c r="G9" s="3">
        <v>5</v>
      </c>
      <c r="H9" t="s">
        <v>25</v>
      </c>
      <c r="I9" s="16">
        <f>IF($F$3&gt;0,(COUNTIF($B$2:$B$61,"&lt;85")-COUNTIF($B$2:$B$61,"&lt;80"))/$F$3,"")</f>
        <v>0.5</v>
      </c>
    </row>
    <row r="10" spans="1:9" x14ac:dyDescent="0.25">
      <c r="A10" s="6">
        <v>9</v>
      </c>
      <c r="B10" s="8">
        <f>Marks!E10</f>
        <v>50</v>
      </c>
      <c r="E10" t="s">
        <v>29</v>
      </c>
      <c r="F10" t="s">
        <v>10</v>
      </c>
      <c r="G10" s="3">
        <v>4.5</v>
      </c>
      <c r="H10" t="s">
        <v>24</v>
      </c>
      <c r="I10" s="16">
        <f>IF($F$3&gt;0,(COUNTIF($B$2:$B$61,"&lt;80")-COUNTIF($B$2:$B$61,"&lt;75"))/$F$3,"")</f>
        <v>0</v>
      </c>
    </row>
    <row r="11" spans="1:9" x14ac:dyDescent="0.25">
      <c r="A11" s="6">
        <v>10</v>
      </c>
      <c r="B11" s="8">
        <f>Marks!E11</f>
        <v>83.333333333333343</v>
      </c>
      <c r="E11" t="s">
        <v>30</v>
      </c>
      <c r="F11" t="s">
        <v>8</v>
      </c>
      <c r="G11" s="3">
        <v>4</v>
      </c>
      <c r="H11" t="s">
        <v>23</v>
      </c>
      <c r="I11" s="16">
        <f>IF($F$3&gt;0,(COUNTIF($B$2:$B$61,"&lt;75")-COUNTIF($B$2:$B$61,"&lt;70"))/$F$3,"")</f>
        <v>0</v>
      </c>
    </row>
    <row r="12" spans="1:9" x14ac:dyDescent="0.25">
      <c r="A12" s="6">
        <v>11</v>
      </c>
      <c r="B12" s="8">
        <f>Marks!E12</f>
        <v>83.333333333333343</v>
      </c>
      <c r="E12" t="s">
        <v>31</v>
      </c>
      <c r="F12" t="s">
        <v>38</v>
      </c>
      <c r="G12" s="3">
        <v>3.5</v>
      </c>
      <c r="H12" t="s">
        <v>22</v>
      </c>
      <c r="I12" s="16">
        <f>IF($F$3&gt;0,(COUNTIF($B$2:$B$61,"&lt;70")-COUNTIF($B$2:$B$61,"&lt;65"))/$F$3,"")</f>
        <v>0.22222222222222221</v>
      </c>
    </row>
    <row r="13" spans="1:9" x14ac:dyDescent="0.25">
      <c r="A13" s="6">
        <v>12</v>
      </c>
      <c r="B13" s="8">
        <f>Marks!E13</f>
        <v>83.333333333333343</v>
      </c>
      <c r="E13" t="s">
        <v>32</v>
      </c>
      <c r="F13" t="s">
        <v>7</v>
      </c>
      <c r="G13" s="3">
        <v>3</v>
      </c>
      <c r="H13" t="s">
        <v>21</v>
      </c>
      <c r="I13" s="16">
        <f>IF($F$3&gt;0,(COUNTIF($B$2:$B$61,"&lt;65")-COUNTIF($B$2:$B$61,"&lt;60"))/$F$3,"")</f>
        <v>0</v>
      </c>
    </row>
    <row r="14" spans="1:9" x14ac:dyDescent="0.25">
      <c r="A14" s="6">
        <v>13</v>
      </c>
      <c r="B14" s="8">
        <f>Marks!E14</f>
        <v>50</v>
      </c>
      <c r="E14" t="s">
        <v>3</v>
      </c>
      <c r="F14" t="s">
        <v>6</v>
      </c>
      <c r="G14" s="3">
        <v>2.5</v>
      </c>
      <c r="H14" t="s">
        <v>20</v>
      </c>
      <c r="I14" s="16">
        <f>IF($F$3&gt;0,(COUNTIF($B$2:$B$61,"&lt;60")-COUNTIF($B$2:$B$61,"&lt;55"))/$F$3,"")</f>
        <v>0</v>
      </c>
    </row>
    <row r="15" spans="1:9" x14ac:dyDescent="0.25">
      <c r="A15" s="6">
        <v>14</v>
      </c>
      <c r="B15" s="8">
        <f>Marks!E15</f>
        <v>83.333333333333343</v>
      </c>
      <c r="E15" t="s">
        <v>3</v>
      </c>
      <c r="F15" t="s">
        <v>37</v>
      </c>
      <c r="G15" s="3">
        <v>2</v>
      </c>
      <c r="H15" t="s">
        <v>19</v>
      </c>
      <c r="I15" s="16">
        <f>IF($F$3&gt;0,(COUNTIF($B$2:$B$61,"&lt;55")-COUNTIF($B$2:$B$61,"&lt;50"))/$F$3,"")</f>
        <v>0.25</v>
      </c>
    </row>
    <row r="16" spans="1:9" x14ac:dyDescent="0.25">
      <c r="A16" s="6">
        <v>15</v>
      </c>
      <c r="B16" s="8">
        <f>Marks!E16</f>
        <v>50</v>
      </c>
      <c r="E16" t="s">
        <v>15</v>
      </c>
      <c r="F16" t="s">
        <v>5</v>
      </c>
      <c r="G16" s="3">
        <v>1.5</v>
      </c>
      <c r="H16" t="s">
        <v>14</v>
      </c>
      <c r="I16" s="16">
        <f>IF($F$3&gt;0,(COUNTIF($B$2:$B$61,"&lt;50")-COUNTIF($B$2:$B$61,"&lt;45"))/$F$3,"")</f>
        <v>0</v>
      </c>
    </row>
    <row r="17" spans="1:9" x14ac:dyDescent="0.25">
      <c r="A17" s="6">
        <v>16</v>
      </c>
      <c r="B17" s="8">
        <f>Marks!E17</f>
        <v>66.666666666666657</v>
      </c>
      <c r="E17" t="s">
        <v>15</v>
      </c>
      <c r="F17" t="s">
        <v>4</v>
      </c>
      <c r="G17" s="3">
        <v>1</v>
      </c>
      <c r="H17" t="s">
        <v>18</v>
      </c>
      <c r="I17" s="16">
        <f>IF($F$3&gt;0,(COUNTIF($B$2:$B$61,"&lt;45")-COUNTIF($B$2:$B$61,"&lt;40"))/$F$3,"")</f>
        <v>0</v>
      </c>
    </row>
    <row r="18" spans="1:9" ht="15.75" thickBot="1" x14ac:dyDescent="0.3">
      <c r="A18" s="6">
        <v>17</v>
      </c>
      <c r="B18" s="8">
        <f>Marks!E18</f>
        <v>50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IF($F$3&gt;0,COUNTIF($B$2:$B$61,"&lt;40")/COUNTIF($B$2:$B$61,"&gt;0"),"")</f>
        <v>2.8571428571428571E-2</v>
      </c>
    </row>
    <row r="19" spans="1:9" x14ac:dyDescent="0.25">
      <c r="A19" s="6">
        <v>18</v>
      </c>
      <c r="B19" s="8">
        <f>Marks!E19</f>
        <v>83.333333333333343</v>
      </c>
    </row>
    <row r="20" spans="1:9" x14ac:dyDescent="0.25">
      <c r="A20" s="6">
        <v>19</v>
      </c>
      <c r="B20" s="8">
        <f>Marks!E20</f>
        <v>66.666666666666657</v>
      </c>
    </row>
    <row r="21" spans="1:9" x14ac:dyDescent="0.25">
      <c r="A21" s="6">
        <v>20</v>
      </c>
      <c r="B21" s="8">
        <f>Marks!E21</f>
        <v>66.666666666666657</v>
      </c>
    </row>
    <row r="22" spans="1:9" x14ac:dyDescent="0.25">
      <c r="A22" s="6">
        <v>21</v>
      </c>
      <c r="B22" s="8">
        <f>Marks!E22</f>
        <v>66.666666666666657</v>
      </c>
    </row>
    <row r="23" spans="1:9" x14ac:dyDescent="0.25">
      <c r="A23" s="6">
        <v>22</v>
      </c>
      <c r="B23" s="8">
        <f>Marks!E23</f>
        <v>50</v>
      </c>
    </row>
    <row r="24" spans="1:9" x14ac:dyDescent="0.25">
      <c r="A24" s="6">
        <v>23</v>
      </c>
      <c r="B24" s="8">
        <f>Marks!E24</f>
        <v>83.333333333333343</v>
      </c>
    </row>
    <row r="25" spans="1:9" x14ac:dyDescent="0.25">
      <c r="A25" s="6">
        <v>24</v>
      </c>
      <c r="B25" s="8">
        <f>Marks!E25</f>
        <v>50</v>
      </c>
    </row>
    <row r="26" spans="1:9" x14ac:dyDescent="0.25">
      <c r="A26" s="6">
        <v>25</v>
      </c>
      <c r="B26" s="8">
        <f>Marks!E26</f>
        <v>83.333333333333343</v>
      </c>
    </row>
    <row r="27" spans="1:9" x14ac:dyDescent="0.25">
      <c r="A27" s="6">
        <v>26</v>
      </c>
      <c r="B27" s="8">
        <f>Marks!E27</f>
        <v>83.333333333333343</v>
      </c>
    </row>
    <row r="28" spans="1:9" x14ac:dyDescent="0.25">
      <c r="A28" s="6">
        <v>27</v>
      </c>
      <c r="B28" s="8">
        <f>Marks!E28</f>
        <v>83.333333333333343</v>
      </c>
    </row>
    <row r="29" spans="1:9" x14ac:dyDescent="0.25">
      <c r="A29" s="6">
        <v>28</v>
      </c>
      <c r="B29" s="8">
        <f>Marks!E29</f>
        <v>83.333333333333343</v>
      </c>
    </row>
    <row r="30" spans="1:9" x14ac:dyDescent="0.25">
      <c r="A30" s="6">
        <v>29</v>
      </c>
      <c r="B30" s="8">
        <f>Marks!E30</f>
        <v>83.333333333333343</v>
      </c>
    </row>
    <row r="31" spans="1:9" x14ac:dyDescent="0.25">
      <c r="A31" s="6">
        <v>30</v>
      </c>
      <c r="B31" s="8">
        <f>Marks!E31</f>
        <v>83.333333333333343</v>
      </c>
    </row>
    <row r="32" spans="1:9" x14ac:dyDescent="0.25">
      <c r="A32" s="6">
        <v>31</v>
      </c>
      <c r="B32" s="8">
        <f>Marks!E32</f>
        <v>83.333333333333343</v>
      </c>
    </row>
    <row r="33" spans="1:11" x14ac:dyDescent="0.25">
      <c r="A33" s="6">
        <v>32</v>
      </c>
      <c r="B33" s="8">
        <f>Marks!E33</f>
        <v>83.333333333333343</v>
      </c>
    </row>
    <row r="34" spans="1:11" x14ac:dyDescent="0.25">
      <c r="A34" s="6">
        <v>33</v>
      </c>
      <c r="B34" s="8">
        <f>Marks!E34</f>
        <v>83.333333333333343</v>
      </c>
      <c r="D34" s="39" t="s">
        <v>39</v>
      </c>
      <c r="E34" s="39"/>
      <c r="F34" s="39"/>
      <c r="G34" s="39"/>
      <c r="H34" s="39"/>
      <c r="I34" s="39"/>
      <c r="J34" s="39"/>
      <c r="K34" s="39"/>
    </row>
    <row r="35" spans="1:11" x14ac:dyDescent="0.25">
      <c r="A35" s="6">
        <v>34</v>
      </c>
      <c r="B35" s="8">
        <f>Marks!E35</f>
        <v>66.666666666666657</v>
      </c>
    </row>
    <row r="36" spans="1:11" x14ac:dyDescent="0.25">
      <c r="A36" s="6">
        <v>35</v>
      </c>
      <c r="B36" s="8">
        <f>Marks!E36</f>
        <v>83.333333333333343</v>
      </c>
    </row>
    <row r="37" spans="1:11" x14ac:dyDescent="0.25">
      <c r="A37" s="6">
        <v>36</v>
      </c>
      <c r="B37" s="8">
        <f>Marks!E37</f>
        <v>50</v>
      </c>
    </row>
    <row r="38" spans="1:11" x14ac:dyDescent="0.25">
      <c r="A38" s="6">
        <v>37</v>
      </c>
      <c r="B38" s="8">
        <f>Marks!E38</f>
        <v>66.666666666666657</v>
      </c>
    </row>
    <row r="39" spans="1:11" x14ac:dyDescent="0.25">
      <c r="A39" s="6">
        <v>38</v>
      </c>
      <c r="B39" s="8">
        <f>Marks!E39</f>
        <v>83.333333333333343</v>
      </c>
    </row>
    <row r="40" spans="1:11" x14ac:dyDescent="0.25">
      <c r="A40" s="6">
        <v>39</v>
      </c>
      <c r="B40" s="8"/>
    </row>
    <row r="41" spans="1:11" x14ac:dyDescent="0.25">
      <c r="A41" s="6">
        <v>40</v>
      </c>
      <c r="B41" s="8"/>
    </row>
    <row r="42" spans="1:11" x14ac:dyDescent="0.25">
      <c r="A42" s="6">
        <v>41</v>
      </c>
      <c r="B42" s="8"/>
    </row>
    <row r="43" spans="1:11" x14ac:dyDescent="0.25">
      <c r="A43" s="6">
        <v>42</v>
      </c>
      <c r="B43" s="8"/>
    </row>
    <row r="44" spans="1:11" x14ac:dyDescent="0.25">
      <c r="A44" s="6">
        <v>43</v>
      </c>
      <c r="B44" s="8"/>
    </row>
    <row r="45" spans="1:11" x14ac:dyDescent="0.25">
      <c r="A45" s="6">
        <v>44</v>
      </c>
      <c r="B45" s="8"/>
    </row>
    <row r="46" spans="1:11" x14ac:dyDescent="0.25">
      <c r="A46" s="6">
        <v>45</v>
      </c>
      <c r="B46" s="8"/>
    </row>
    <row r="47" spans="1:11" x14ac:dyDescent="0.25">
      <c r="A47" s="6">
        <v>46</v>
      </c>
      <c r="B47" s="8"/>
    </row>
    <row r="48" spans="1:11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mergeCells count="1">
    <mergeCell ref="D34:K34"/>
  </mergeCells>
  <conditionalFormatting sqref="F4">
    <cfRule type="expression" dxfId="1" priority="1">
      <formula>"or(""&lt;60"",""&gt;64"")"</formula>
    </cfRule>
  </conditionalFormatting>
  <dataValidations count="2">
    <dataValidation type="decimal" allowBlank="1" showInputMessage="1" showErrorMessage="1" errorTitle="Error!" error="Please input numerical value between 0 to 100!" sqref="B2:B61" xr:uid="{00000000-0002-0000-0000-000000000000}">
      <formula1>0</formula1>
      <formula2>100</formula2>
    </dataValidation>
    <dataValidation errorStyle="warning" allowBlank="1" showInputMessage="1" showErrorMessage="1" errorTitle="Mean is outside target range!!" sqref="F4" xr:uid="{00000000-0002-0000-0000-000001000000}"/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9"/>
  <sheetViews>
    <sheetView tabSelected="1" workbookViewId="0">
      <selection activeCell="E26" sqref="E26:E34"/>
    </sheetView>
  </sheetViews>
  <sheetFormatPr defaultRowHeight="12.75" outlineLevelCol="1" x14ac:dyDescent="0.2"/>
  <cols>
    <col min="1" max="1" width="40.7109375" style="25" bestFit="1" customWidth="1"/>
    <col min="2" max="2" width="26.140625" style="25" hidden="1" customWidth="1" outlineLevel="1"/>
    <col min="3" max="3" width="10" style="25" hidden="1" customWidth="1" outlineLevel="1"/>
    <col min="4" max="4" width="13.5703125" style="24" hidden="1" customWidth="1" outlineLevel="1"/>
    <col min="5" max="5" width="13.5703125" style="44" customWidth="1" collapsed="1"/>
    <col min="6" max="6" width="9.140625" style="24"/>
    <col min="7" max="16384" width="9.140625" style="25"/>
  </cols>
  <sheetData>
    <row r="1" spans="1:6" ht="13.5" thickBot="1" x14ac:dyDescent="0.25">
      <c r="A1" s="20" t="s">
        <v>40</v>
      </c>
      <c r="B1" s="21" t="s">
        <v>41</v>
      </c>
      <c r="C1" s="22" t="s">
        <v>42</v>
      </c>
      <c r="D1" s="23" t="s">
        <v>159</v>
      </c>
      <c r="E1" s="40" t="s">
        <v>43</v>
      </c>
      <c r="F1" s="24" t="s">
        <v>44</v>
      </c>
    </row>
    <row r="2" spans="1:6" x14ac:dyDescent="0.2">
      <c r="A2" s="31" t="s">
        <v>74</v>
      </c>
      <c r="B2" s="32" t="s">
        <v>141</v>
      </c>
      <c r="C2" s="33" t="s">
        <v>142</v>
      </c>
      <c r="D2" s="34">
        <v>3</v>
      </c>
      <c r="E2" s="41">
        <f>SUM(D2:D2)/$F$2*100</f>
        <v>50</v>
      </c>
      <c r="F2" s="24">
        <v>6</v>
      </c>
    </row>
    <row r="3" spans="1:6" x14ac:dyDescent="0.2">
      <c r="A3" s="26" t="s">
        <v>71</v>
      </c>
      <c r="B3" s="27" t="s">
        <v>135</v>
      </c>
      <c r="C3" s="28" t="s">
        <v>136</v>
      </c>
      <c r="D3" s="29">
        <v>5</v>
      </c>
      <c r="E3" s="42">
        <f>SUM(D3:D3)/$F$2*100</f>
        <v>83.333333333333343</v>
      </c>
    </row>
    <row r="4" spans="1:6" x14ac:dyDescent="0.2">
      <c r="A4" s="26" t="s">
        <v>49</v>
      </c>
      <c r="B4" s="27" t="s">
        <v>91</v>
      </c>
      <c r="C4" s="28" t="s">
        <v>92</v>
      </c>
      <c r="D4" s="29">
        <v>3</v>
      </c>
      <c r="E4" s="42">
        <f>SUM(D4:D4)/$F$2*100</f>
        <v>50</v>
      </c>
    </row>
    <row r="5" spans="1:6" x14ac:dyDescent="0.2">
      <c r="A5" s="26" t="s">
        <v>47</v>
      </c>
      <c r="B5" s="27" t="s">
        <v>87</v>
      </c>
      <c r="C5" s="28" t="s">
        <v>88</v>
      </c>
      <c r="D5" s="29"/>
      <c r="E5" s="42"/>
      <c r="F5" s="30"/>
    </row>
    <row r="6" spans="1:6" x14ac:dyDescent="0.2">
      <c r="A6" s="26" t="s">
        <v>81</v>
      </c>
      <c r="B6" s="27" t="s">
        <v>155</v>
      </c>
      <c r="C6" s="28" t="s">
        <v>156</v>
      </c>
      <c r="D6" s="29">
        <v>3</v>
      </c>
      <c r="E6" s="42">
        <f>SUM(D6:D6)/$F$2*100</f>
        <v>50</v>
      </c>
    </row>
    <row r="7" spans="1:6" x14ac:dyDescent="0.2">
      <c r="A7" s="26" t="s">
        <v>46</v>
      </c>
      <c r="B7" s="27" t="s">
        <v>85</v>
      </c>
      <c r="C7" s="28" t="s">
        <v>86</v>
      </c>
      <c r="D7" s="29">
        <v>4</v>
      </c>
      <c r="E7" s="42">
        <f>SUM(D7:D7)/$F$2*100</f>
        <v>66.666666666666657</v>
      </c>
    </row>
    <row r="8" spans="1:6" x14ac:dyDescent="0.2">
      <c r="A8" s="26" t="s">
        <v>56</v>
      </c>
      <c r="B8" s="27" t="s">
        <v>105</v>
      </c>
      <c r="C8" s="28" t="s">
        <v>106</v>
      </c>
      <c r="D8" s="29">
        <v>4</v>
      </c>
      <c r="E8" s="42">
        <f>SUM(D8:D8)/$F$2*100</f>
        <v>66.666666666666657</v>
      </c>
    </row>
    <row r="9" spans="1:6" x14ac:dyDescent="0.2">
      <c r="A9" s="26" t="s">
        <v>48</v>
      </c>
      <c r="B9" s="27" t="s">
        <v>89</v>
      </c>
      <c r="C9" s="28" t="s">
        <v>90</v>
      </c>
      <c r="D9" s="29"/>
      <c r="E9" s="42"/>
    </row>
    <row r="10" spans="1:6" x14ac:dyDescent="0.2">
      <c r="A10" s="26" t="s">
        <v>75</v>
      </c>
      <c r="B10" s="27" t="s">
        <v>143</v>
      </c>
      <c r="C10" s="28" t="s">
        <v>144</v>
      </c>
      <c r="D10" s="29">
        <v>3</v>
      </c>
      <c r="E10" s="42">
        <f>SUM(D10:D10)/$F$2*100</f>
        <v>50</v>
      </c>
    </row>
    <row r="11" spans="1:6" x14ac:dyDescent="0.2">
      <c r="A11" s="26" t="s">
        <v>73</v>
      </c>
      <c r="B11" s="27" t="s">
        <v>139</v>
      </c>
      <c r="C11" s="28" t="s">
        <v>140</v>
      </c>
      <c r="D11" s="29">
        <v>5</v>
      </c>
      <c r="E11" s="42">
        <f>SUM(D11:D11)/$F$2*100</f>
        <v>83.333333333333343</v>
      </c>
    </row>
    <row r="12" spans="1:6" x14ac:dyDescent="0.2">
      <c r="A12" s="26" t="s">
        <v>54</v>
      </c>
      <c r="B12" s="27" t="s">
        <v>101</v>
      </c>
      <c r="C12" s="28" t="s">
        <v>102</v>
      </c>
      <c r="D12" s="29">
        <v>5</v>
      </c>
      <c r="E12" s="42">
        <f>SUM(D12:D12)/$F$2*100</f>
        <v>83.333333333333343</v>
      </c>
    </row>
    <row r="13" spans="1:6" x14ac:dyDescent="0.2">
      <c r="A13" s="26" t="s">
        <v>58</v>
      </c>
      <c r="B13" s="27" t="s">
        <v>109</v>
      </c>
      <c r="C13" s="28" t="s">
        <v>110</v>
      </c>
      <c r="D13" s="29">
        <v>5</v>
      </c>
      <c r="E13" s="42">
        <f>SUM(D13:D13)/$F$2*100</f>
        <v>83.333333333333343</v>
      </c>
    </row>
    <row r="14" spans="1:6" x14ac:dyDescent="0.2">
      <c r="A14" s="26" t="s">
        <v>72</v>
      </c>
      <c r="B14" s="27" t="s">
        <v>137</v>
      </c>
      <c r="C14" s="28" t="s">
        <v>138</v>
      </c>
      <c r="D14" s="29">
        <v>3</v>
      </c>
      <c r="E14" s="42">
        <f>SUM(D14:D14)/$F$2*100</f>
        <v>50</v>
      </c>
    </row>
    <row r="15" spans="1:6" x14ac:dyDescent="0.2">
      <c r="A15" s="26" t="s">
        <v>69</v>
      </c>
      <c r="B15" s="27" t="s">
        <v>131</v>
      </c>
      <c r="C15" s="28" t="s">
        <v>132</v>
      </c>
      <c r="D15" s="29">
        <v>5</v>
      </c>
      <c r="E15" s="42">
        <f>SUM(D15:D15)/$F$2*100</f>
        <v>83.333333333333343</v>
      </c>
    </row>
    <row r="16" spans="1:6" x14ac:dyDescent="0.2">
      <c r="A16" s="26" t="s">
        <v>53</v>
      </c>
      <c r="B16" s="27" t="s">
        <v>99</v>
      </c>
      <c r="C16" s="28" t="s">
        <v>100</v>
      </c>
      <c r="D16" s="29">
        <v>3</v>
      </c>
      <c r="E16" s="42">
        <f>SUM(D16:D16)/$F$2*100</f>
        <v>50</v>
      </c>
    </row>
    <row r="17" spans="1:5" x14ac:dyDescent="0.2">
      <c r="A17" s="26" t="s">
        <v>61</v>
      </c>
      <c r="B17" s="27" t="s">
        <v>115</v>
      </c>
      <c r="C17" s="28" t="s">
        <v>116</v>
      </c>
      <c r="D17" s="29">
        <v>4</v>
      </c>
      <c r="E17" s="42">
        <f>SUM(D17:D17)/$F$2*100</f>
        <v>66.666666666666657</v>
      </c>
    </row>
    <row r="18" spans="1:5" x14ac:dyDescent="0.2">
      <c r="A18" s="26" t="s">
        <v>77</v>
      </c>
      <c r="B18" s="27" t="s">
        <v>147</v>
      </c>
      <c r="C18" s="28" t="s">
        <v>148</v>
      </c>
      <c r="D18" s="29">
        <v>3</v>
      </c>
      <c r="E18" s="42">
        <f>SUM(D18:D18)/$F$2*100</f>
        <v>50</v>
      </c>
    </row>
    <row r="19" spans="1:5" x14ac:dyDescent="0.2">
      <c r="A19" s="26" t="s">
        <v>78</v>
      </c>
      <c r="B19" s="27" t="s">
        <v>149</v>
      </c>
      <c r="C19" s="28" t="s">
        <v>150</v>
      </c>
      <c r="D19" s="29">
        <v>5</v>
      </c>
      <c r="E19" s="42">
        <f>SUM(D19:D19)/$F$2*100</f>
        <v>83.333333333333343</v>
      </c>
    </row>
    <row r="20" spans="1:5" x14ac:dyDescent="0.2">
      <c r="A20" s="26" t="s">
        <v>45</v>
      </c>
      <c r="B20" s="27" t="s">
        <v>83</v>
      </c>
      <c r="C20" s="28" t="s">
        <v>84</v>
      </c>
      <c r="D20" s="29">
        <v>4</v>
      </c>
      <c r="E20" s="42">
        <f>SUM(D20:D20)/$F$2*100</f>
        <v>66.666666666666657</v>
      </c>
    </row>
    <row r="21" spans="1:5" x14ac:dyDescent="0.2">
      <c r="A21" s="26" t="s">
        <v>60</v>
      </c>
      <c r="B21" s="27" t="s">
        <v>113</v>
      </c>
      <c r="C21" s="28" t="s">
        <v>114</v>
      </c>
      <c r="D21" s="29">
        <v>4</v>
      </c>
      <c r="E21" s="42">
        <f>SUM(D21:D21)/$F$2*100</f>
        <v>66.666666666666657</v>
      </c>
    </row>
    <row r="22" spans="1:5" x14ac:dyDescent="0.2">
      <c r="A22" s="26" t="s">
        <v>79</v>
      </c>
      <c r="B22" s="27" t="s">
        <v>151</v>
      </c>
      <c r="C22" s="28" t="s">
        <v>152</v>
      </c>
      <c r="D22" s="29">
        <v>4</v>
      </c>
      <c r="E22" s="42">
        <f>SUM(D22:D22)/$F$2*100</f>
        <v>66.666666666666657</v>
      </c>
    </row>
    <row r="23" spans="1:5" x14ac:dyDescent="0.2">
      <c r="A23" s="26" t="s">
        <v>51</v>
      </c>
      <c r="B23" s="27" t="s">
        <v>95</v>
      </c>
      <c r="C23" s="28" t="s">
        <v>96</v>
      </c>
      <c r="D23" s="29">
        <v>3</v>
      </c>
      <c r="E23" s="42">
        <f>SUM(D23:D23)/$F$2*100</f>
        <v>50</v>
      </c>
    </row>
    <row r="24" spans="1:5" x14ac:dyDescent="0.2">
      <c r="A24" s="26" t="s">
        <v>65</v>
      </c>
      <c r="B24" s="27" t="s">
        <v>123</v>
      </c>
      <c r="C24" s="28" t="s">
        <v>124</v>
      </c>
      <c r="D24" s="29">
        <v>5</v>
      </c>
      <c r="E24" s="42">
        <f>SUM(D24:D24)/$F$2*100</f>
        <v>83.333333333333343</v>
      </c>
    </row>
    <row r="25" spans="1:5" x14ac:dyDescent="0.2">
      <c r="A25" s="26" t="s">
        <v>62</v>
      </c>
      <c r="B25" s="27" t="s">
        <v>117</v>
      </c>
      <c r="C25" s="28" t="s">
        <v>118</v>
      </c>
      <c r="D25" s="29">
        <v>3</v>
      </c>
      <c r="E25" s="42">
        <f>SUM(D25:D25)/$F$2*100</f>
        <v>50</v>
      </c>
    </row>
    <row r="26" spans="1:5" x14ac:dyDescent="0.2">
      <c r="A26" s="26" t="s">
        <v>63</v>
      </c>
      <c r="B26" s="27" t="s">
        <v>119</v>
      </c>
      <c r="C26" s="28" t="s">
        <v>120</v>
      </c>
      <c r="D26" s="29">
        <v>5</v>
      </c>
      <c r="E26" s="42">
        <f>SUM(D26:D26)/$F$2*100</f>
        <v>83.333333333333343</v>
      </c>
    </row>
    <row r="27" spans="1:5" x14ac:dyDescent="0.2">
      <c r="A27" s="26" t="s">
        <v>67</v>
      </c>
      <c r="B27" s="27" t="s">
        <v>127</v>
      </c>
      <c r="C27" s="28" t="s">
        <v>128</v>
      </c>
      <c r="D27" s="29">
        <v>5</v>
      </c>
      <c r="E27" s="42">
        <f>SUM(D27:D27)/$F$2*100</f>
        <v>83.333333333333343</v>
      </c>
    </row>
    <row r="28" spans="1:5" x14ac:dyDescent="0.2">
      <c r="A28" s="26" t="s">
        <v>52</v>
      </c>
      <c r="B28" s="27" t="s">
        <v>97</v>
      </c>
      <c r="C28" s="28" t="s">
        <v>98</v>
      </c>
      <c r="D28" s="29">
        <v>5</v>
      </c>
      <c r="E28" s="42">
        <f>SUM(D28:D28)/$F$2*100</f>
        <v>83.333333333333343</v>
      </c>
    </row>
    <row r="29" spans="1:5" x14ac:dyDescent="0.2">
      <c r="A29" s="26" t="s">
        <v>55</v>
      </c>
      <c r="B29" s="27" t="s">
        <v>103</v>
      </c>
      <c r="C29" s="28" t="s">
        <v>104</v>
      </c>
      <c r="D29" s="29">
        <v>5</v>
      </c>
      <c r="E29" s="42">
        <f>SUM(D29:D29)/$F$2*100</f>
        <v>83.333333333333343</v>
      </c>
    </row>
    <row r="30" spans="1:5" x14ac:dyDescent="0.2">
      <c r="A30" s="26" t="s">
        <v>64</v>
      </c>
      <c r="B30" s="27" t="s">
        <v>121</v>
      </c>
      <c r="C30" s="28" t="s">
        <v>122</v>
      </c>
      <c r="D30" s="29">
        <v>5</v>
      </c>
      <c r="E30" s="42">
        <f>SUM(D30:D30)/$F$2*100</f>
        <v>83.333333333333343</v>
      </c>
    </row>
    <row r="31" spans="1:5" x14ac:dyDescent="0.2">
      <c r="A31" s="26" t="s">
        <v>76</v>
      </c>
      <c r="B31" s="27" t="s">
        <v>145</v>
      </c>
      <c r="C31" s="28" t="s">
        <v>146</v>
      </c>
      <c r="D31" s="29">
        <v>5</v>
      </c>
      <c r="E31" s="42">
        <f>SUM(D31:D31)/$F$2*100</f>
        <v>83.333333333333343</v>
      </c>
    </row>
    <row r="32" spans="1:5" x14ac:dyDescent="0.2">
      <c r="A32" s="26" t="s">
        <v>50</v>
      </c>
      <c r="B32" s="27" t="s">
        <v>93</v>
      </c>
      <c r="C32" s="28" t="s">
        <v>94</v>
      </c>
      <c r="D32" s="29">
        <v>5</v>
      </c>
      <c r="E32" s="42">
        <f>SUM(D32:D32)/$F$2*100</f>
        <v>83.333333333333343</v>
      </c>
    </row>
    <row r="33" spans="1:6" x14ac:dyDescent="0.2">
      <c r="A33" s="26" t="s">
        <v>66</v>
      </c>
      <c r="B33" s="27" t="s">
        <v>125</v>
      </c>
      <c r="C33" s="28" t="s">
        <v>126</v>
      </c>
      <c r="D33" s="29">
        <v>5</v>
      </c>
      <c r="E33" s="42">
        <f>SUM(D33:D33)/$F$2*100</f>
        <v>83.333333333333343</v>
      </c>
    </row>
    <row r="34" spans="1:6" s="30" customFormat="1" x14ac:dyDescent="0.2">
      <c r="A34" s="26" t="s">
        <v>68</v>
      </c>
      <c r="B34" s="27" t="s">
        <v>129</v>
      </c>
      <c r="C34" s="28" t="s">
        <v>130</v>
      </c>
      <c r="D34" s="29">
        <v>5</v>
      </c>
      <c r="E34" s="42">
        <f>SUM(D34:D34)/$F$2*100</f>
        <v>83.333333333333343</v>
      </c>
      <c r="F34" s="24"/>
    </row>
    <row r="35" spans="1:6" x14ac:dyDescent="0.2">
      <c r="A35" s="26" t="s">
        <v>82</v>
      </c>
      <c r="B35" s="27" t="s">
        <v>157</v>
      </c>
      <c r="C35" s="28" t="s">
        <v>158</v>
      </c>
      <c r="D35" s="29">
        <v>4</v>
      </c>
      <c r="E35" s="42">
        <f>SUM(D35:D35)/$F$2*100</f>
        <v>66.666666666666657</v>
      </c>
    </row>
    <row r="36" spans="1:6" x14ac:dyDescent="0.2">
      <c r="A36" s="26" t="s">
        <v>59</v>
      </c>
      <c r="B36" s="27" t="s">
        <v>111</v>
      </c>
      <c r="C36" s="28" t="s">
        <v>112</v>
      </c>
      <c r="D36" s="29">
        <v>5</v>
      </c>
      <c r="E36" s="42">
        <f>SUM(D36:D36)/$F$2*100</f>
        <v>83.333333333333343</v>
      </c>
    </row>
    <row r="37" spans="1:6" x14ac:dyDescent="0.2">
      <c r="A37" s="26" t="s">
        <v>80</v>
      </c>
      <c r="B37" s="27" t="s">
        <v>153</v>
      </c>
      <c r="C37" s="28" t="s">
        <v>154</v>
      </c>
      <c r="D37" s="29">
        <v>3</v>
      </c>
      <c r="E37" s="42">
        <f>SUM(D37:D37)/$F$2*100</f>
        <v>50</v>
      </c>
    </row>
    <row r="38" spans="1:6" x14ac:dyDescent="0.2">
      <c r="A38" s="26" t="s">
        <v>57</v>
      </c>
      <c r="B38" s="27" t="s">
        <v>107</v>
      </c>
      <c r="C38" s="28" t="s">
        <v>108</v>
      </c>
      <c r="D38" s="29">
        <v>4</v>
      </c>
      <c r="E38" s="42">
        <f>SUM(D38:D38)/$F$2*100</f>
        <v>66.666666666666657</v>
      </c>
    </row>
    <row r="39" spans="1:6" ht="13.5" thickBot="1" x14ac:dyDescent="0.25">
      <c r="A39" s="35" t="s">
        <v>70</v>
      </c>
      <c r="B39" s="36" t="s">
        <v>133</v>
      </c>
      <c r="C39" s="37" t="s">
        <v>134</v>
      </c>
      <c r="D39" s="38">
        <v>5</v>
      </c>
      <c r="E39" s="43">
        <f>SUM(D39:D39)/$F$2*100</f>
        <v>83.333333333333343</v>
      </c>
    </row>
  </sheetData>
  <autoFilter ref="A1:F39" xr:uid="{00000000-0009-0000-0000-000002000000}">
    <sortState xmlns:xlrd2="http://schemas.microsoft.com/office/spreadsheetml/2017/richdata2" ref="A2:F34">
      <sortCondition ref="A2:A34"/>
    </sortState>
  </autoFilter>
  <sortState xmlns:xlrd2="http://schemas.microsoft.com/office/spreadsheetml/2017/richdata2" ref="A2:E39">
    <sortCondition ref="A2:A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1"/>
  <sheetViews>
    <sheetView showGridLines="0" workbookViewId="0">
      <selection activeCell="F8" sqref="F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6.14062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v>41</v>
      </c>
      <c r="E2" s="18"/>
      <c r="F2" s="1"/>
    </row>
    <row r="3" spans="1:9" x14ac:dyDescent="0.25">
      <c r="A3" s="6">
        <v>2</v>
      </c>
      <c r="B3" s="8">
        <v>50</v>
      </c>
      <c r="E3" s="11" t="s">
        <v>28</v>
      </c>
      <c r="F3" s="12">
        <f>COUNTIF($B$2:$B$61,"&gt;=0")</f>
        <v>26</v>
      </c>
    </row>
    <row r="4" spans="1:9" x14ac:dyDescent="0.25">
      <c r="A4" s="6">
        <v>3</v>
      </c>
      <c r="B4" s="8">
        <v>74</v>
      </c>
      <c r="E4" s="11" t="s">
        <v>1</v>
      </c>
      <c r="F4" s="13">
        <f>AVERAGE($B$2:$B$61)</f>
        <v>60.307692307692307</v>
      </c>
    </row>
    <row r="5" spans="1:9" ht="15.75" thickBot="1" x14ac:dyDescent="0.3">
      <c r="A5" s="6">
        <v>4</v>
      </c>
      <c r="B5" s="8">
        <v>74</v>
      </c>
      <c r="E5" s="2" t="s">
        <v>2</v>
      </c>
      <c r="F5" s="14">
        <f>STDEV($B$2:$B$61)</f>
        <v>19.542301258079579</v>
      </c>
    </row>
    <row r="6" spans="1:9" ht="15.75" thickBot="1" x14ac:dyDescent="0.3">
      <c r="A6" s="6">
        <v>5</v>
      </c>
      <c r="B6" s="8">
        <v>54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v>65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v>55</v>
      </c>
      <c r="E8" t="s">
        <v>29</v>
      </c>
      <c r="F8" t="s">
        <v>11</v>
      </c>
      <c r="G8" s="3">
        <v>5</v>
      </c>
      <c r="H8" t="s">
        <v>26</v>
      </c>
      <c r="I8" s="16">
        <f>(COUNTIF($B$2:$B$61,"&lt;101")-COUNTIF($B$2:$B$61,"&lt;85"))/$F$3</f>
        <v>0.11538461538461539</v>
      </c>
    </row>
    <row r="9" spans="1:9" x14ac:dyDescent="0.25">
      <c r="A9" s="6">
        <v>8</v>
      </c>
      <c r="B9" s="8">
        <v>56</v>
      </c>
      <c r="E9" t="s">
        <v>29</v>
      </c>
      <c r="F9" t="s">
        <v>9</v>
      </c>
      <c r="G9" s="3">
        <v>5</v>
      </c>
      <c r="H9" t="s">
        <v>25</v>
      </c>
      <c r="I9" s="16">
        <f>(COUNTIF($B$2:$B$61,"&lt;85")-COUNTIF($B$2:$B$61,"&lt;80"))/$F$3</f>
        <v>3.8461538461538464E-2</v>
      </c>
    </row>
    <row r="10" spans="1:9" x14ac:dyDescent="0.25">
      <c r="A10" s="6">
        <v>9</v>
      </c>
      <c r="B10" s="8">
        <v>80</v>
      </c>
      <c r="E10" t="s">
        <v>29</v>
      </c>
      <c r="F10" t="s">
        <v>10</v>
      </c>
      <c r="G10" s="3">
        <v>4.5</v>
      </c>
      <c r="H10" t="s">
        <v>24</v>
      </c>
      <c r="I10" s="16">
        <f>(COUNTIF($B$2:$B$61,"&lt;80")-COUNTIF($B$2:$B$61,"&lt;75"))/$F$3</f>
        <v>3.8461538461538464E-2</v>
      </c>
    </row>
    <row r="11" spans="1:9" x14ac:dyDescent="0.25">
      <c r="A11" s="6">
        <v>10</v>
      </c>
      <c r="B11" s="8">
        <v>90</v>
      </c>
      <c r="E11" t="s">
        <v>30</v>
      </c>
      <c r="F11" t="s">
        <v>8</v>
      </c>
      <c r="G11" s="3">
        <v>4</v>
      </c>
      <c r="H11" t="s">
        <v>23</v>
      </c>
      <c r="I11" s="16">
        <f>(COUNTIF($B$2:$B$61,"&lt;75")-COUNTIF($B$2:$B$61,"&lt;70"))/$F$3</f>
        <v>0.15384615384615385</v>
      </c>
    </row>
    <row r="12" spans="1:9" x14ac:dyDescent="0.25">
      <c r="A12" s="6">
        <v>11</v>
      </c>
      <c r="B12" s="8">
        <v>78</v>
      </c>
      <c r="E12" t="s">
        <v>31</v>
      </c>
      <c r="F12" t="s">
        <v>38</v>
      </c>
      <c r="G12" s="3">
        <v>3.5</v>
      </c>
      <c r="H12" t="s">
        <v>22</v>
      </c>
      <c r="I12" s="16">
        <f>(COUNTIF($B$2:$B$61,"&lt;70")-COUNTIF($B$2:$B$61,"&lt;65"))/$F$3</f>
        <v>0.15384615384615385</v>
      </c>
    </row>
    <row r="13" spans="1:9" x14ac:dyDescent="0.25">
      <c r="A13" s="6">
        <v>12</v>
      </c>
      <c r="B13" s="8">
        <v>86</v>
      </c>
      <c r="E13" t="s">
        <v>32</v>
      </c>
      <c r="F13" t="s">
        <v>7</v>
      </c>
      <c r="G13" s="3">
        <v>3</v>
      </c>
      <c r="H13" t="s">
        <v>21</v>
      </c>
      <c r="I13" s="16">
        <f>(COUNTIF($B$2:$B$61,"&lt;65")-COUNTIF($B$2:$B$61,"&lt;60"))/$F$3</f>
        <v>0.11538461538461539</v>
      </c>
    </row>
    <row r="14" spans="1:9" x14ac:dyDescent="0.25">
      <c r="A14" s="6">
        <v>13</v>
      </c>
      <c r="B14" s="8">
        <v>20</v>
      </c>
      <c r="E14" t="s">
        <v>3</v>
      </c>
      <c r="F14" t="s">
        <v>6</v>
      </c>
      <c r="G14" s="3">
        <v>2.5</v>
      </c>
      <c r="H14" t="s">
        <v>20</v>
      </c>
      <c r="I14" s="16">
        <f>(COUNTIF($B$2:$B$61,"&lt;60")-COUNTIF($B$2:$B$61,"&lt;55"))/$F$3</f>
        <v>7.6923076923076927E-2</v>
      </c>
    </row>
    <row r="15" spans="1:9" x14ac:dyDescent="0.25">
      <c r="A15" s="6">
        <v>14</v>
      </c>
      <c r="B15" s="8">
        <v>11</v>
      </c>
      <c r="E15" t="s">
        <v>3</v>
      </c>
      <c r="F15" t="s">
        <v>37</v>
      </c>
      <c r="G15" s="3">
        <v>2</v>
      </c>
      <c r="H15" t="s">
        <v>19</v>
      </c>
      <c r="I15" s="16">
        <f>(COUNTIF($B$2:$B$61,"&lt;55")-COUNTIF($B$2:$B$61,"&lt;50"))/$F$3</f>
        <v>7.6923076923076927E-2</v>
      </c>
    </row>
    <row r="16" spans="1:9" x14ac:dyDescent="0.25">
      <c r="A16" s="6">
        <v>15</v>
      </c>
      <c r="B16" s="8">
        <v>34</v>
      </c>
      <c r="E16" t="s">
        <v>15</v>
      </c>
      <c r="F16" t="s">
        <v>5</v>
      </c>
      <c r="G16" s="3">
        <v>1.5</v>
      </c>
      <c r="H16" t="s">
        <v>14</v>
      </c>
      <c r="I16" s="16">
        <f>(COUNTIF($B$2:$B$61,"&lt;50")-COUNTIF($B$2:$B$61,"&lt;45"))/$F$3</f>
        <v>3.8461538461538464E-2</v>
      </c>
    </row>
    <row r="17" spans="1:9" x14ac:dyDescent="0.25">
      <c r="A17" s="6">
        <v>16</v>
      </c>
      <c r="B17" s="8">
        <v>45</v>
      </c>
      <c r="E17" t="s">
        <v>15</v>
      </c>
      <c r="F17" t="s">
        <v>4</v>
      </c>
      <c r="G17" s="3">
        <v>1</v>
      </c>
      <c r="H17" t="s">
        <v>18</v>
      </c>
      <c r="I17" s="16">
        <f>(COUNTIF($B$2:$B$61,"&lt;45")-COUNTIF($B$2:$B$61,"&lt;40"))/$F$3</f>
        <v>7.6923076923076927E-2</v>
      </c>
    </row>
    <row r="18" spans="1:9" ht="15.75" thickBot="1" x14ac:dyDescent="0.3">
      <c r="A18" s="6">
        <v>17</v>
      </c>
      <c r="B18" s="8">
        <v>43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COUNTIF($B$2:$B$61,"&lt;40")/COUNTIF($B$2:$B$61,"&gt;0")</f>
        <v>0.11538461538461539</v>
      </c>
    </row>
    <row r="19" spans="1:9" x14ac:dyDescent="0.25">
      <c r="A19" s="6">
        <v>18</v>
      </c>
      <c r="B19" s="8">
        <v>65</v>
      </c>
    </row>
    <row r="20" spans="1:9" x14ac:dyDescent="0.25">
      <c r="A20" s="6">
        <v>19</v>
      </c>
      <c r="B20" s="8">
        <v>62</v>
      </c>
    </row>
    <row r="21" spans="1:9" x14ac:dyDescent="0.25">
      <c r="A21" s="6">
        <v>20</v>
      </c>
      <c r="B21" s="8">
        <v>61</v>
      </c>
    </row>
    <row r="22" spans="1:9" x14ac:dyDescent="0.25">
      <c r="A22" s="6">
        <v>21</v>
      </c>
      <c r="B22" s="8">
        <v>60</v>
      </c>
    </row>
    <row r="23" spans="1:9" x14ac:dyDescent="0.25">
      <c r="A23" s="6">
        <v>22</v>
      </c>
      <c r="B23" s="8">
        <v>73</v>
      </c>
    </row>
    <row r="24" spans="1:9" x14ac:dyDescent="0.25">
      <c r="A24" s="6">
        <v>23</v>
      </c>
      <c r="B24" s="8">
        <v>72</v>
      </c>
    </row>
    <row r="25" spans="1:9" x14ac:dyDescent="0.25">
      <c r="A25" s="6">
        <v>24</v>
      </c>
      <c r="B25" s="8">
        <v>66</v>
      </c>
    </row>
    <row r="26" spans="1:9" x14ac:dyDescent="0.25">
      <c r="A26" s="6">
        <v>25</v>
      </c>
      <c r="B26" s="8">
        <v>67</v>
      </c>
    </row>
    <row r="27" spans="1:9" x14ac:dyDescent="0.25">
      <c r="A27" s="6">
        <v>26</v>
      </c>
      <c r="B27" s="8">
        <v>86</v>
      </c>
    </row>
    <row r="28" spans="1:9" x14ac:dyDescent="0.25">
      <c r="A28" s="6">
        <v>27</v>
      </c>
      <c r="B28" s="8"/>
    </row>
    <row r="29" spans="1:9" x14ac:dyDescent="0.25">
      <c r="A29" s="6">
        <v>28</v>
      </c>
      <c r="B29" s="8"/>
    </row>
    <row r="30" spans="1:9" x14ac:dyDescent="0.25">
      <c r="A30" s="6">
        <v>29</v>
      </c>
      <c r="B30" s="8"/>
    </row>
    <row r="31" spans="1:9" x14ac:dyDescent="0.25">
      <c r="A31" s="6">
        <v>30</v>
      </c>
      <c r="B31" s="8"/>
    </row>
    <row r="32" spans="1:9" x14ac:dyDescent="0.25">
      <c r="A32" s="6">
        <v>31</v>
      </c>
      <c r="B32" s="8"/>
    </row>
    <row r="33" spans="1:2" x14ac:dyDescent="0.25">
      <c r="A33" s="6">
        <v>32</v>
      </c>
      <c r="B33" s="8"/>
    </row>
    <row r="34" spans="1:2" x14ac:dyDescent="0.25">
      <c r="A34" s="6">
        <v>33</v>
      </c>
      <c r="B34" s="8"/>
    </row>
    <row r="35" spans="1:2" x14ac:dyDescent="0.25">
      <c r="A35" s="6">
        <v>34</v>
      </c>
      <c r="B35" s="8"/>
    </row>
    <row r="36" spans="1:2" x14ac:dyDescent="0.25">
      <c r="A36" s="6">
        <v>35</v>
      </c>
      <c r="B36" s="8"/>
    </row>
    <row r="37" spans="1:2" x14ac:dyDescent="0.25">
      <c r="A37" s="6">
        <v>36</v>
      </c>
      <c r="B37" s="8"/>
    </row>
    <row r="38" spans="1:2" x14ac:dyDescent="0.25">
      <c r="A38" s="6">
        <v>37</v>
      </c>
      <c r="B38" s="8"/>
    </row>
    <row r="39" spans="1:2" x14ac:dyDescent="0.25">
      <c r="A39" s="6">
        <v>38</v>
      </c>
      <c r="B39" s="8"/>
    </row>
    <row r="40" spans="1:2" x14ac:dyDescent="0.25">
      <c r="A40" s="6">
        <v>39</v>
      </c>
      <c r="B40" s="8"/>
    </row>
    <row r="41" spans="1:2" x14ac:dyDescent="0.25">
      <c r="A41" s="6">
        <v>40</v>
      </c>
      <c r="B41" s="8"/>
    </row>
    <row r="42" spans="1:2" x14ac:dyDescent="0.25">
      <c r="A42" s="6">
        <v>41</v>
      </c>
      <c r="B42" s="8"/>
    </row>
    <row r="43" spans="1:2" x14ac:dyDescent="0.25">
      <c r="A43" s="6">
        <v>42</v>
      </c>
      <c r="B43" s="8"/>
    </row>
    <row r="44" spans="1:2" x14ac:dyDescent="0.25">
      <c r="A44" s="6">
        <v>43</v>
      </c>
      <c r="B44" s="8"/>
    </row>
    <row r="45" spans="1:2" x14ac:dyDescent="0.25">
      <c r="A45" s="6">
        <v>44</v>
      </c>
      <c r="B45" s="8"/>
    </row>
    <row r="46" spans="1:2" x14ac:dyDescent="0.25">
      <c r="A46" s="6">
        <v>45</v>
      </c>
      <c r="B46" s="8"/>
    </row>
    <row r="47" spans="1:2" x14ac:dyDescent="0.25">
      <c r="A47" s="6">
        <v>46</v>
      </c>
      <c r="B47" s="8"/>
    </row>
    <row r="48" spans="1:2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conditionalFormatting sqref="F4">
    <cfRule type="expression" dxfId="0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 xr:uid="{00000000-0002-0000-0300-000000000000}"/>
    <dataValidation type="decimal" allowBlank="1" showInputMessage="1" showErrorMessage="1" errorTitle="Error!" error="Please input numerical value between 0 to 100!" sqref="B2:B61" xr:uid="{00000000-0002-0000-0300-000001000000}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Mark</vt:lpstr>
      <vt:lpstr>Marks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Qian Qu (UniSIM)</dc:creator>
  <cp:lastModifiedBy>Munish Kumar</cp:lastModifiedBy>
  <dcterms:created xsi:type="dcterms:W3CDTF">2017-01-20T09:51:38Z</dcterms:created>
  <dcterms:modified xsi:type="dcterms:W3CDTF">2022-09-07T05:40:00Z</dcterms:modified>
</cp:coreProperties>
</file>