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ant\Documents\GitHub\SuSS\2022_ANL201_Viz_Biz\4_Assignments\ECA\"/>
    </mc:Choice>
  </mc:AlternateContent>
  <bookViews>
    <workbookView xWindow="135" yWindow="465" windowWidth="16665" windowHeight="17535" tabRatio="811" activeTab="1"/>
  </bookViews>
  <sheets>
    <sheet name="Sheet1" sheetId="1" r:id="rId1"/>
    <sheet name="Students-ANL201_JAN22_T04" sheetId="4" r:id="rId2"/>
    <sheet name="Input Mark" sheetId="5" r:id="rId3"/>
    <sheet name="Analytics_per_Qn" sheetId="6" r:id="rId4"/>
    <sheet name="Stats" sheetId="7" r:id="rId5"/>
    <sheet name="Bloom" sheetId="8" r:id="rId6"/>
  </sheets>
  <externalReferences>
    <externalReference r:id="rId7"/>
  </externalReferences>
  <definedNames>
    <definedName name="_xlnm._FilterDatabase" localSheetId="1" hidden="1">'Students-ANL201_JAN22_T04'!$A$2:$H$51</definedName>
    <definedName name="_xlnm.Print_Titles" localSheetId="0">Sheet1!$18:$18</definedName>
  </definedNames>
  <calcPr calcId="152511"/>
  <fileRecoveryPr repairLoad="1"/>
</workbook>
</file>

<file path=xl/calcChain.xml><?xml version="1.0" encoding="utf-8"?>
<calcChain xmlns="http://schemas.openxmlformats.org/spreadsheetml/2006/main">
  <c r="Q4" i="4" l="1"/>
  <c r="E20" i="1" s="1"/>
  <c r="R4" i="4"/>
  <c r="F20" i="1" s="1"/>
  <c r="R5" i="4"/>
  <c r="F21" i="1" s="1"/>
  <c r="R6" i="4"/>
  <c r="F22" i="1" s="1"/>
  <c r="R7" i="4"/>
  <c r="F23" i="1" s="1"/>
  <c r="Q8" i="4"/>
  <c r="E24" i="1" s="1"/>
  <c r="R8" i="4"/>
  <c r="F24" i="1" s="1"/>
  <c r="R9" i="4"/>
  <c r="F25" i="1" s="1"/>
  <c r="Q10" i="4"/>
  <c r="E26" i="1" s="1"/>
  <c r="R10" i="4"/>
  <c r="F26" i="1" s="1"/>
  <c r="Q11" i="4"/>
  <c r="E27" i="1" s="1"/>
  <c r="R11" i="4"/>
  <c r="F27" i="1" s="1"/>
  <c r="Q12" i="4"/>
  <c r="E28" i="1" s="1"/>
  <c r="R12" i="4"/>
  <c r="F28" i="1" s="1"/>
  <c r="R13" i="4"/>
  <c r="F29" i="1" s="1"/>
  <c r="Q14" i="4"/>
  <c r="E30" i="1" s="1"/>
  <c r="R14" i="4"/>
  <c r="F30" i="1" s="1"/>
  <c r="R15" i="4"/>
  <c r="F31" i="1" s="1"/>
  <c r="R16" i="4"/>
  <c r="F32" i="1" s="1"/>
  <c r="R17" i="4"/>
  <c r="F33" i="1" s="1"/>
  <c r="R18" i="4"/>
  <c r="F34" i="1" s="1"/>
  <c r="R19" i="4"/>
  <c r="F35" i="1" s="1"/>
  <c r="Q20" i="4"/>
  <c r="E36" i="1" s="1"/>
  <c r="R20" i="4"/>
  <c r="F36" i="1" s="1"/>
  <c r="Q21" i="4"/>
  <c r="E37" i="1" s="1"/>
  <c r="R21" i="4"/>
  <c r="F37" i="1" s="1"/>
  <c r="R22" i="4"/>
  <c r="F38" i="1" s="1"/>
  <c r="Q23" i="4"/>
  <c r="E39" i="1" s="1"/>
  <c r="R23" i="4"/>
  <c r="F39" i="1" s="1"/>
  <c r="R24" i="4"/>
  <c r="F40" i="1" s="1"/>
  <c r="Q25" i="4"/>
  <c r="E41" i="1" s="1"/>
  <c r="R25" i="4"/>
  <c r="F41" i="1" s="1"/>
  <c r="R26" i="4"/>
  <c r="F42" i="1" s="1"/>
  <c r="R27" i="4"/>
  <c r="F43" i="1" s="1"/>
  <c r="Q28" i="4"/>
  <c r="E44" i="1" s="1"/>
  <c r="R28" i="4"/>
  <c r="F44" i="1" s="1"/>
  <c r="R29" i="4"/>
  <c r="F45" i="1" s="1"/>
  <c r="Q30" i="4"/>
  <c r="E46" i="1" s="1"/>
  <c r="R30" i="4"/>
  <c r="F46" i="1" s="1"/>
  <c r="Q31" i="4"/>
  <c r="E47" i="1" s="1"/>
  <c r="R31" i="4"/>
  <c r="F47" i="1" s="1"/>
  <c r="R32" i="4"/>
  <c r="F48" i="1" s="1"/>
  <c r="Q33" i="4"/>
  <c r="E49" i="1" s="1"/>
  <c r="R33" i="4"/>
  <c r="F49" i="1" s="1"/>
  <c r="Q34" i="4"/>
  <c r="E50" i="1" s="1"/>
  <c r="R34" i="4"/>
  <c r="F50" i="1" s="1"/>
  <c r="Q35" i="4"/>
  <c r="E51" i="1" s="1"/>
  <c r="R35" i="4"/>
  <c r="F51" i="1" s="1"/>
  <c r="R36" i="4"/>
  <c r="F52" i="1" s="1"/>
  <c r="R37" i="4"/>
  <c r="F53" i="1" s="1"/>
  <c r="R38" i="4"/>
  <c r="F54" i="1" s="1"/>
  <c r="Q39" i="4"/>
  <c r="E55" i="1" s="1"/>
  <c r="R39" i="4"/>
  <c r="F55" i="1" s="1"/>
  <c r="R40" i="4"/>
  <c r="F56" i="1" s="1"/>
  <c r="R41" i="4"/>
  <c r="F57" i="1" s="1"/>
  <c r="Q42" i="4"/>
  <c r="E58" i="1" s="1"/>
  <c r="R42" i="4"/>
  <c r="F58" i="1" s="1"/>
  <c r="R43" i="4"/>
  <c r="F59" i="1" s="1"/>
  <c r="R44" i="4"/>
  <c r="F60" i="1" s="1"/>
  <c r="R45" i="4"/>
  <c r="F61" i="1" s="1"/>
  <c r="Q46" i="4"/>
  <c r="E62" i="1" s="1"/>
  <c r="R46" i="4"/>
  <c r="F62" i="1" s="1"/>
  <c r="R47" i="4"/>
  <c r="F63" i="1" s="1"/>
  <c r="Q48" i="4"/>
  <c r="E64" i="1" s="1"/>
  <c r="R48" i="4"/>
  <c r="F64" i="1" s="1"/>
  <c r="Q49" i="4"/>
  <c r="E65" i="1" s="1"/>
  <c r="R49" i="4"/>
  <c r="F65" i="1" s="1"/>
  <c r="R50" i="4"/>
  <c r="F66" i="1" s="1"/>
  <c r="Q51" i="4"/>
  <c r="E67" i="1" s="1"/>
  <c r="R51" i="4"/>
  <c r="F67" i="1" s="1"/>
  <c r="R3" i="4"/>
  <c r="F19" i="1" s="1"/>
  <c r="N51" i="4"/>
  <c r="N48" i="4"/>
  <c r="N44" i="4"/>
  <c r="N43" i="4"/>
  <c r="N39" i="4"/>
  <c r="N37" i="4"/>
  <c r="N35" i="4"/>
  <c r="N33" i="4"/>
  <c r="N29" i="4"/>
  <c r="N28" i="4"/>
  <c r="N27" i="4"/>
  <c r="N21" i="4"/>
  <c r="N20" i="4"/>
  <c r="N19" i="4"/>
  <c r="N18" i="4"/>
  <c r="N17" i="4"/>
  <c r="N16" i="4"/>
  <c r="N14" i="4"/>
  <c r="N9" i="4"/>
  <c r="N8" i="4"/>
  <c r="N7" i="4"/>
  <c r="N6" i="4"/>
  <c r="N2" i="4"/>
  <c r="L51" i="4"/>
  <c r="L50" i="4"/>
  <c r="Q45" i="4" s="1"/>
  <c r="E61" i="1" s="1"/>
  <c r="L49" i="4"/>
  <c r="N49" i="4" s="1"/>
  <c r="L48" i="4"/>
  <c r="L47" i="4"/>
  <c r="N47" i="4" s="1"/>
  <c r="L46" i="4"/>
  <c r="Q22" i="4" s="1"/>
  <c r="E38" i="1" s="1"/>
  <c r="L45" i="4"/>
  <c r="Q3" i="4" s="1"/>
  <c r="E19" i="1" s="1"/>
  <c r="L44" i="4"/>
  <c r="L43" i="4"/>
  <c r="L42" i="4"/>
  <c r="N42" i="4" s="1"/>
  <c r="L41" i="4"/>
  <c r="Q27" i="4" s="1"/>
  <c r="E43" i="1" s="1"/>
  <c r="L40" i="4"/>
  <c r="Q24" i="4" s="1"/>
  <c r="E40" i="1" s="1"/>
  <c r="L39" i="4"/>
  <c r="L38" i="4"/>
  <c r="Q9" i="4" s="1"/>
  <c r="E25" i="1" s="1"/>
  <c r="L37" i="4"/>
  <c r="L36" i="4"/>
  <c r="L35" i="4"/>
  <c r="L34" i="4"/>
  <c r="Q5" i="4" s="1"/>
  <c r="E21" i="1" s="1"/>
  <c r="L33" i="4"/>
  <c r="L32" i="4"/>
  <c r="N32" i="4" s="1"/>
  <c r="L31" i="4"/>
  <c r="N31" i="4" s="1"/>
  <c r="L30" i="4"/>
  <c r="Q40" i="4" s="1"/>
  <c r="E56" i="1" s="1"/>
  <c r="L29" i="4"/>
  <c r="L28" i="4"/>
  <c r="L27" i="4"/>
  <c r="L26" i="4"/>
  <c r="N26" i="4" s="1"/>
  <c r="L25" i="4"/>
  <c r="N25" i="4" s="1"/>
  <c r="L24" i="4"/>
  <c r="Q13" i="4" s="1"/>
  <c r="E29" i="1" s="1"/>
  <c r="L23" i="4"/>
  <c r="Q47" i="4" s="1"/>
  <c r="E63" i="1" s="1"/>
  <c r="L22" i="4"/>
  <c r="N22" i="4" s="1"/>
  <c r="L21" i="4"/>
  <c r="L20" i="4"/>
  <c r="L19" i="4"/>
  <c r="L18" i="4"/>
  <c r="L17" i="4"/>
  <c r="L16" i="4"/>
  <c r="L15" i="4"/>
  <c r="N15" i="4" s="1"/>
  <c r="L14" i="4"/>
  <c r="L13" i="4"/>
  <c r="N13" i="4" s="1"/>
  <c r="L12" i="4"/>
  <c r="N12" i="4" s="1"/>
  <c r="L11" i="4"/>
  <c r="Q50" i="4" s="1"/>
  <c r="E66" i="1" s="1"/>
  <c r="L10" i="4"/>
  <c r="N10" i="4" s="1"/>
  <c r="L9" i="4"/>
  <c r="L8" i="4"/>
  <c r="L7" i="4"/>
  <c r="L6" i="4"/>
  <c r="L5" i="4"/>
  <c r="N5" i="4" s="1"/>
  <c r="L4" i="4"/>
  <c r="Q6" i="4" s="1"/>
  <c r="E22" i="1" s="1"/>
  <c r="L3" i="4"/>
  <c r="N3" i="4" s="1"/>
  <c r="L2" i="4"/>
  <c r="R2" i="4"/>
  <c r="Q2" i="4"/>
  <c r="N23" i="4" l="1"/>
  <c r="B22" i="5" s="1"/>
  <c r="Q32" i="4"/>
  <c r="E48" i="1" s="1"/>
  <c r="N30" i="4"/>
  <c r="Q29" i="4"/>
  <c r="E45" i="1" s="1"/>
  <c r="N41" i="4"/>
  <c r="B40" i="5" s="1"/>
  <c r="Q26" i="4"/>
  <c r="E42" i="1" s="1"/>
  <c r="Q15" i="4"/>
  <c r="E31" i="1" s="1"/>
  <c r="N40" i="4"/>
  <c r="N46" i="4"/>
  <c r="Q19" i="4"/>
  <c r="E35" i="1" s="1"/>
  <c r="Q18" i="4"/>
  <c r="E34" i="1" s="1"/>
  <c r="Q17" i="4"/>
  <c r="E33" i="1" s="1"/>
  <c r="Q16" i="4"/>
  <c r="E32" i="1" s="1"/>
  <c r="N24" i="4"/>
  <c r="B23" i="5" s="1"/>
  <c r="Q41" i="4"/>
  <c r="E57" i="1" s="1"/>
  <c r="Q44" i="4"/>
  <c r="E60" i="1" s="1"/>
  <c r="N50" i="4"/>
  <c r="Q43" i="4"/>
  <c r="E59" i="1" s="1"/>
  <c r="N11" i="4"/>
  <c r="B10" i="5" s="1"/>
  <c r="Q37" i="4"/>
  <c r="E53" i="1" s="1"/>
  <c r="Q7" i="4"/>
  <c r="E23" i="1" s="1"/>
  <c r="N4" i="4"/>
  <c r="N38" i="4"/>
  <c r="B37" i="5" s="1"/>
  <c r="Q38" i="4"/>
  <c r="E54" i="1" s="1"/>
  <c r="Q36" i="4"/>
  <c r="E52" i="1" s="1"/>
  <c r="N34" i="4"/>
  <c r="N45" i="4"/>
  <c r="B44" i="5" s="1"/>
  <c r="B7" i="5"/>
  <c r="B49" i="5"/>
  <c r="B48" i="5"/>
  <c r="B47" i="5"/>
  <c r="B46" i="5"/>
  <c r="B45" i="5"/>
  <c r="B43" i="5"/>
  <c r="B42" i="5"/>
  <c r="B41" i="5"/>
  <c r="B39" i="5"/>
  <c r="B38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1" i="5"/>
  <c r="B20" i="5"/>
  <c r="B19" i="5"/>
  <c r="B18" i="5"/>
  <c r="B17" i="5"/>
  <c r="B16" i="5"/>
  <c r="B15" i="5"/>
  <c r="B14" i="5"/>
  <c r="B13" i="5"/>
  <c r="B12" i="5"/>
  <c r="B11" i="5"/>
  <c r="B9" i="5"/>
  <c r="B8" i="5"/>
  <c r="B6" i="5"/>
  <c r="B5" i="5"/>
  <c r="B4" i="5"/>
  <c r="B3" i="5"/>
  <c r="B2" i="5"/>
  <c r="B50" i="5"/>
  <c r="E2" i="8" l="1"/>
  <c r="F2" i="8" s="1"/>
  <c r="E7" i="8"/>
  <c r="F7" i="8" s="1"/>
  <c r="E6" i="8"/>
  <c r="F6" i="8" s="1"/>
  <c r="E5" i="8"/>
  <c r="F5" i="8" s="1"/>
  <c r="E4" i="8"/>
  <c r="F4" i="8" s="1"/>
  <c r="E3" i="8"/>
  <c r="F3" i="8" s="1"/>
  <c r="F3" i="5"/>
  <c r="R18" i="5" s="1"/>
  <c r="J9" i="5" l="1"/>
  <c r="J11" i="5"/>
  <c r="J13" i="5"/>
  <c r="J15" i="5"/>
  <c r="J17" i="5"/>
  <c r="O18" i="5"/>
  <c r="U18" i="5"/>
  <c r="P18" i="5"/>
  <c r="V18" i="5"/>
  <c r="F5" i="5"/>
  <c r="M18" i="5"/>
  <c r="S18" i="5"/>
  <c r="I9" i="5"/>
  <c r="I11" i="5"/>
  <c r="I13" i="5"/>
  <c r="I15" i="5"/>
  <c r="I17" i="5"/>
  <c r="N18" i="5"/>
  <c r="T18" i="5"/>
  <c r="F4" i="5"/>
  <c r="I8" i="5"/>
  <c r="I10" i="5"/>
  <c r="I12" i="5"/>
  <c r="I14" i="5"/>
  <c r="I16" i="5"/>
  <c r="I18" i="5"/>
  <c r="Q18" i="5"/>
  <c r="W18" i="5"/>
  <c r="J8" i="5"/>
  <c r="J10" i="5"/>
  <c r="J12" i="5"/>
  <c r="J14" i="5"/>
  <c r="J16" i="5"/>
  <c r="J18" i="5"/>
  <c r="G60" i="1" l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J64" i="1" l="1"/>
  <c r="J61" i="1"/>
  <c r="J60" i="1"/>
  <c r="J67" i="1"/>
  <c r="J63" i="1"/>
  <c r="J66" i="1"/>
  <c r="J65" i="1"/>
  <c r="J62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J59" i="1" l="1"/>
  <c r="J53" i="1"/>
  <c r="J51" i="1"/>
  <c r="J47" i="1"/>
  <c r="J49" i="1"/>
  <c r="J56" i="1"/>
  <c r="J45" i="1"/>
  <c r="J50" i="1"/>
  <c r="J57" i="1"/>
  <c r="J55" i="1"/>
  <c r="J48" i="1"/>
  <c r="J58" i="1"/>
  <c r="J46" i="1"/>
  <c r="J54" i="1"/>
  <c r="J52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J43" i="1" l="1"/>
  <c r="J37" i="1"/>
  <c r="J39" i="1"/>
  <c r="J33" i="1"/>
  <c r="J40" i="1"/>
  <c r="J35" i="1"/>
  <c r="J41" i="1"/>
  <c r="J31" i="1"/>
  <c r="J42" i="1"/>
  <c r="J32" i="1"/>
  <c r="J36" i="1"/>
  <c r="J44" i="1"/>
  <c r="J30" i="1"/>
  <c r="J34" i="1"/>
  <c r="J38" i="1"/>
  <c r="G19" i="1"/>
  <c r="G20" i="1"/>
  <c r="G21" i="1"/>
  <c r="G22" i="1"/>
  <c r="G23" i="1"/>
  <c r="G24" i="1"/>
  <c r="G25" i="1"/>
  <c r="G26" i="1"/>
  <c r="G27" i="1"/>
  <c r="G28" i="1"/>
  <c r="G29" i="1"/>
  <c r="I23" i="1" l="1"/>
  <c r="G13" i="1" l="1"/>
  <c r="G14" i="1"/>
  <c r="G12" i="1"/>
  <c r="H13" i="1"/>
  <c r="I13" i="1"/>
  <c r="H14" i="1"/>
  <c r="I14" i="1"/>
  <c r="I12" i="1"/>
  <c r="H12" i="1"/>
  <c r="H21" i="1"/>
  <c r="I21" i="1"/>
  <c r="H22" i="1"/>
  <c r="I22" i="1"/>
  <c r="H23" i="1"/>
  <c r="H24" i="1"/>
  <c r="I24" i="1"/>
  <c r="H25" i="1"/>
  <c r="I25" i="1"/>
  <c r="H26" i="1"/>
  <c r="I26" i="1"/>
  <c r="H27" i="1"/>
  <c r="I27" i="1"/>
  <c r="H28" i="1"/>
  <c r="I28" i="1"/>
  <c r="H29" i="1"/>
  <c r="I29" i="1"/>
  <c r="I20" i="1"/>
  <c r="H20" i="1"/>
  <c r="I19" i="1"/>
  <c r="H19" i="1"/>
  <c r="J14" i="1" l="1"/>
  <c r="J12" i="1"/>
  <c r="J13" i="1"/>
  <c r="J28" i="1"/>
  <c r="J21" i="1"/>
  <c r="J25" i="1"/>
  <c r="J27" i="1"/>
  <c r="J23" i="1"/>
  <c r="J26" i="1"/>
  <c r="J22" i="1"/>
  <c r="J24" i="1"/>
  <c r="J29" i="1"/>
  <c r="J20" i="1"/>
  <c r="J19" i="1"/>
  <c r="I4" i="1" l="1"/>
</calcChain>
</file>

<file path=xl/sharedStrings.xml><?xml version="1.0" encoding="utf-8"?>
<sst xmlns="http://schemas.openxmlformats.org/spreadsheetml/2006/main" count="382" uniqueCount="260">
  <si>
    <t>S/N</t>
  </si>
  <si>
    <t>Student PI</t>
  </si>
  <si>
    <t>Name</t>
  </si>
  <si>
    <t>ECA MARKER'S SCORE SUMMARY SHEET</t>
  </si>
  <si>
    <t>Course:</t>
  </si>
  <si>
    <t>ECA cut-off date:</t>
  </si>
  <si>
    <t>ECA return date:</t>
  </si>
  <si>
    <t>Tutorial Group:</t>
  </si>
  <si>
    <t>Remarks</t>
  </si>
  <si>
    <t>Marker:</t>
  </si>
  <si>
    <t>Total of marked scripts:</t>
  </si>
  <si>
    <t>Tutor PI:</t>
  </si>
  <si>
    <t>Please do not re-format or delete any column from the score sheet.</t>
  </si>
  <si>
    <t>Total
100%</t>
  </si>
  <si>
    <t>Report
100%</t>
  </si>
  <si>
    <t>PP
100%</t>
  </si>
  <si>
    <t>Mr AA</t>
  </si>
  <si>
    <t>Mr BB</t>
  </si>
  <si>
    <t>Mr CC</t>
  </si>
  <si>
    <t>X1234567</t>
  </si>
  <si>
    <t>Y1234567</t>
  </si>
  <si>
    <t>Z1234567</t>
  </si>
  <si>
    <t>Report
80%</t>
  </si>
  <si>
    <t>PP
20%</t>
  </si>
  <si>
    <t>Total
200%</t>
  </si>
  <si>
    <t>Example: Marker is only required to fill in cells highlighted in yellow. Scores computed in orange cells are to be keyed into SUSS gradebook.</t>
  </si>
  <si>
    <t>ANL201 Data Visualisation for Business</t>
  </si>
  <si>
    <t>T04</t>
  </si>
  <si>
    <t>Munish Kumar</t>
  </si>
  <si>
    <t>M2090099</t>
  </si>
  <si>
    <t>AZMAN ANWARUDDIN</t>
  </si>
  <si>
    <t>K2082051</t>
  </si>
  <si>
    <t>CALABIO BRYAN JOSHUA TANGLAO</t>
  </si>
  <si>
    <t>H2071044</t>
  </si>
  <si>
    <t>CEDILLO STEPHEN LEONARDO</t>
  </si>
  <si>
    <t>W0902485</t>
  </si>
  <si>
    <t>CHOO BRITNEY LOUISE</t>
  </si>
  <si>
    <t>Y2082111</t>
  </si>
  <si>
    <t>CHUA HE ZHENG</t>
  </si>
  <si>
    <t>N1870763</t>
  </si>
  <si>
    <t>CHUA SIEW HUI REGINA</t>
  </si>
  <si>
    <t>CE213672</t>
  </si>
  <si>
    <t xml:space="preserve">DARYLL MATTHEW RETNAM </t>
  </si>
  <si>
    <t>M2110517</t>
  </si>
  <si>
    <t>EDGAR KOH TUNG HENG</t>
  </si>
  <si>
    <t>M2111352</t>
  </si>
  <si>
    <t>FONG AI XIN, LINDSAY</t>
  </si>
  <si>
    <t>B1911542</t>
  </si>
  <si>
    <t>GOAY RONG RONG</t>
  </si>
  <si>
    <t>K1910164</t>
  </si>
  <si>
    <t>GOH ZHEN HAN</t>
  </si>
  <si>
    <t>E1981846</t>
  </si>
  <si>
    <t>HO PEI QI</t>
  </si>
  <si>
    <t>Y2170140</t>
  </si>
  <si>
    <t>ISMUNI MUHAMMAD SYAFIQ</t>
  </si>
  <si>
    <t>H1881086</t>
  </si>
  <si>
    <t>LAI JAMES</t>
  </si>
  <si>
    <t>Y1981480</t>
  </si>
  <si>
    <t>LAI JAMES WEI MING</t>
  </si>
  <si>
    <t>Y1981214</t>
  </si>
  <si>
    <t>LEE JIA LE</t>
  </si>
  <si>
    <t>J1981884</t>
  </si>
  <si>
    <t>LEE SI EN JUSTIN</t>
  </si>
  <si>
    <t>H2081856</t>
  </si>
  <si>
    <t>LEONG HON SUM SHERMAINE (LIANG HANXIN)</t>
  </si>
  <si>
    <t>Z1870099</t>
  </si>
  <si>
    <t>LIM SHI YAO</t>
  </si>
  <si>
    <t>J1870197</t>
  </si>
  <si>
    <t>LIM WEI ZHI</t>
  </si>
  <si>
    <t>K2070639</t>
  </si>
  <si>
    <t>LUM YU XIANG PRAISE</t>
  </si>
  <si>
    <t>K1770169</t>
  </si>
  <si>
    <t>MUHAMMAD FARHAN BIN ZOULKPELY</t>
  </si>
  <si>
    <t>B2070742</t>
  </si>
  <si>
    <t>MUNIR MUHAMMAD</t>
  </si>
  <si>
    <t>J1981898</t>
  </si>
  <si>
    <t>NEO QIAO ZHI</t>
  </si>
  <si>
    <t>J1981308</t>
  </si>
  <si>
    <t>NEO TZYY CHYNG</t>
  </si>
  <si>
    <t>N2110756</t>
  </si>
  <si>
    <t>NG EN CHUO</t>
  </si>
  <si>
    <t>W1981195</t>
  </si>
  <si>
    <t>NG HUI TING CHERYL</t>
  </si>
  <si>
    <t>Z2082141</t>
  </si>
  <si>
    <t>NG ZI XUAN, ZENIA</t>
  </si>
  <si>
    <t>B2111232</t>
  </si>
  <si>
    <t>NUR NATASA BINTE MOHAMED SHAH</t>
  </si>
  <si>
    <t>Q2172554</t>
  </si>
  <si>
    <t>ONG CHOON WEE</t>
  </si>
  <si>
    <t>Z2082124</t>
  </si>
  <si>
    <t>OON EE HAI</t>
  </si>
  <si>
    <t>Q2011729</t>
  </si>
  <si>
    <t>P B MOHAMED YUSOF ANSARI</t>
  </si>
  <si>
    <t>E1870782</t>
  </si>
  <si>
    <t>QUEK MEI JUN</t>
  </si>
  <si>
    <t>J2081575</t>
  </si>
  <si>
    <t>SHARIFAH SUKAINAH BINTE SYED AMEER IZZUD-DEEN ALSAGOFF</t>
  </si>
  <si>
    <t>J2170108</t>
  </si>
  <si>
    <t>SHAWN NG ZHEN XIANG</t>
  </si>
  <si>
    <t>Q2172585</t>
  </si>
  <si>
    <t>SHIRLEY YEO SHU ZHEN</t>
  </si>
  <si>
    <t>Z2112040</t>
  </si>
  <si>
    <t>SITI NABILAH BINTE SULAIMAN</t>
  </si>
  <si>
    <t>W1970280</t>
  </si>
  <si>
    <t>TAN GUO QING</t>
  </si>
  <si>
    <t>Y1870443</t>
  </si>
  <si>
    <t>TAN JUN JIE</t>
  </si>
  <si>
    <t>B2010399</t>
  </si>
  <si>
    <t>TAN LIANG YU</t>
  </si>
  <si>
    <t>E2170074</t>
  </si>
  <si>
    <t>TAN WEN FEI</t>
  </si>
  <si>
    <t>H1981204</t>
  </si>
  <si>
    <t>TAN ZHEN XUAN</t>
  </si>
  <si>
    <t>Q2110723</t>
  </si>
  <si>
    <t>TERRENCE VIRENDRA KUMAR S/O KANAGALINGAM</t>
  </si>
  <si>
    <t>Q1910603</t>
  </si>
  <si>
    <t>VIVIAN TEO MAN LING</t>
  </si>
  <si>
    <t>W2111095</t>
  </si>
  <si>
    <t>WEE REN HUI</t>
  </si>
  <si>
    <t>Q1972124</t>
  </si>
  <si>
    <t>WENDY YEO SIN YEE (WENDY YANG XINYI)</t>
  </si>
  <si>
    <t>B1511087</t>
  </si>
  <si>
    <t>WENG CAIHONG</t>
  </si>
  <si>
    <t>Q1870465</t>
  </si>
  <si>
    <t>YANG SAW</t>
  </si>
  <si>
    <t>N2081923</t>
  </si>
  <si>
    <t>YAP ALICE JIA WEN</t>
  </si>
  <si>
    <t>B1881322</t>
  </si>
  <si>
    <t>Student</t>
  </si>
  <si>
    <t>ID</t>
  </si>
  <si>
    <t>SIS Login ID</t>
  </si>
  <si>
    <t>1a</t>
  </si>
  <si>
    <t>1b</t>
  </si>
  <si>
    <t>1c</t>
  </si>
  <si>
    <t>1d</t>
  </si>
  <si>
    <t>Total</t>
  </si>
  <si>
    <t>wftan003</t>
  </si>
  <si>
    <t>britneychoo001</t>
  </si>
  <si>
    <t>LAI WEI MING, JAMES</t>
  </si>
  <si>
    <t>jameslai001</t>
  </si>
  <si>
    <t>lytan015</t>
  </si>
  <si>
    <t>ecng003</t>
  </si>
  <si>
    <t>lindsayfong001</t>
  </si>
  <si>
    <t>pqho001</t>
  </si>
  <si>
    <t>qzneo001</t>
  </si>
  <si>
    <t>SAW ZHENG YANG</t>
  </si>
  <si>
    <t>zysaw003</t>
  </si>
  <si>
    <t>justinlee005</t>
  </si>
  <si>
    <t>cherylng006</t>
  </si>
  <si>
    <t>zeniang001</t>
  </si>
  <si>
    <t>jjtan020</t>
  </si>
  <si>
    <t>sylim027</t>
  </si>
  <si>
    <t>pbmohamed001</t>
  </si>
  <si>
    <t>nurnatasa001</t>
  </si>
  <si>
    <t>edgarkoh001</t>
  </si>
  <si>
    <t>shermaineleong001</t>
  </si>
  <si>
    <t>wendyyeo002</t>
  </si>
  <si>
    <t>shawnng005</t>
  </si>
  <si>
    <t>rhwee001</t>
  </si>
  <si>
    <t>zhgoh005</t>
  </si>
  <si>
    <t>sharifah040</t>
  </si>
  <si>
    <t>hzchua001</t>
  </si>
  <si>
    <t>MUHAMMAD MUNIR BIN ABDULLAH</t>
  </si>
  <si>
    <t>munir004</t>
  </si>
  <si>
    <t>mjquek001</t>
  </si>
  <si>
    <t>sitinabilah009</t>
  </si>
  <si>
    <t>gqtan004</t>
  </si>
  <si>
    <t>shirleyyeo001</t>
  </si>
  <si>
    <t>zxtan016</t>
  </si>
  <si>
    <t>vivianteo003</t>
  </si>
  <si>
    <t>slcedillo001</t>
  </si>
  <si>
    <t>calabio001</t>
  </si>
  <si>
    <t>JAMES LAI HOU XIAN</t>
  </si>
  <si>
    <t>jameslai002</t>
  </si>
  <si>
    <t>chweng001</t>
  </si>
  <si>
    <t>DARYLL MATTHEW RETNAM</t>
  </si>
  <si>
    <t>daryll001</t>
  </si>
  <si>
    <t>ALICE YAP JIA WEN</t>
  </si>
  <si>
    <t>aliceyap001</t>
  </si>
  <si>
    <t>muhammadfarhan033</t>
  </si>
  <si>
    <t>tcneo003</t>
  </si>
  <si>
    <t>MUHAMMAD SYAFIQ BIN ISMUNI</t>
  </si>
  <si>
    <t>muhammadsyafiq013</t>
  </si>
  <si>
    <t>rrgoay001</t>
  </si>
  <si>
    <t>ehoon002</t>
  </si>
  <si>
    <t>ANWARUDDIN BIN AZMAN</t>
  </si>
  <si>
    <t>anwaruddin002</t>
  </si>
  <si>
    <t>wzlim003</t>
  </si>
  <si>
    <t>cwong008</t>
  </si>
  <si>
    <t>praiselum001</t>
  </si>
  <si>
    <t>jllee007</t>
  </si>
  <si>
    <t>terrencevirendra001</t>
  </si>
  <si>
    <t>reginachua002</t>
  </si>
  <si>
    <t>Range</t>
  </si>
  <si>
    <t>85-100</t>
  </si>
  <si>
    <t>80-84</t>
  </si>
  <si>
    <t>75-79</t>
  </si>
  <si>
    <t>70-74</t>
  </si>
  <si>
    <t>65-69</t>
  </si>
  <si>
    <t>60-64</t>
  </si>
  <si>
    <t>55-59</t>
  </si>
  <si>
    <t>50-54</t>
  </si>
  <si>
    <t>45-49</t>
  </si>
  <si>
    <t>40-44</t>
  </si>
  <si>
    <t>&lt;40</t>
  </si>
  <si>
    <t>Count</t>
  </si>
  <si>
    <t>TMA/GBA/ECA Submission</t>
  </si>
  <si>
    <t>Mark</t>
  </si>
  <si>
    <t>* Please input your marks in the grey cells</t>
  </si>
  <si>
    <t># of Submissions</t>
  </si>
  <si>
    <t>Mean</t>
  </si>
  <si>
    <t>Std</t>
  </si>
  <si>
    <t>Honours</t>
  </si>
  <si>
    <t>Letter Grade</t>
  </si>
  <si>
    <t>GPV</t>
  </si>
  <si>
    <t>%</t>
  </si>
  <si>
    <t>1st Class</t>
  </si>
  <si>
    <t>A+</t>
  </si>
  <si>
    <t>A</t>
  </si>
  <si>
    <t>A-</t>
  </si>
  <si>
    <t>2nd Upper</t>
  </si>
  <si>
    <t>B+</t>
  </si>
  <si>
    <t>2nd Lower</t>
  </si>
  <si>
    <t>B</t>
  </si>
  <si>
    <t>3rd Class</t>
  </si>
  <si>
    <t>B-</t>
  </si>
  <si>
    <t>Pass</t>
  </si>
  <si>
    <t>C+</t>
  </si>
  <si>
    <t>C</t>
  </si>
  <si>
    <t>Fail</t>
  </si>
  <si>
    <t>D+</t>
  </si>
  <si>
    <t>D</t>
  </si>
  <si>
    <t>F</t>
  </si>
  <si>
    <t xml:space="preserve">
</t>
  </si>
  <si>
    <t xml:space="preserve"> Learning Outcomes </t>
  </si>
  <si>
    <t>Bloom’s Level</t>
  </si>
  <si>
    <t>Question Number</t>
  </si>
  <si>
    <t>Mean Score</t>
  </si>
  <si>
    <t>Pass Rate</t>
  </si>
  <si>
    <t>Evaluate the appropriateness of business performance measures against
business strategy adopted</t>
  </si>
  <si>
    <t>Discuss the design principles of performance reports and dashboards</t>
  </si>
  <si>
    <t>Describe an overview of business performance measurement strategy.</t>
  </si>
  <si>
    <t>Use appropriate visualization based on given data</t>
  </si>
  <si>
    <t>Summarise data through the use of business performance reports with the aid of data visualisation software</t>
  </si>
  <si>
    <t>Develop business performance
dashboards using data visualisation software</t>
  </si>
  <si>
    <t>B2</t>
  </si>
  <si>
    <t>B6</t>
  </si>
  <si>
    <t>B3</t>
  </si>
  <si>
    <t>1(a), 1(b)</t>
  </si>
  <si>
    <t xml:space="preserve">1(c) </t>
  </si>
  <si>
    <t>1(d), 1(g)</t>
  </si>
  <si>
    <t xml:space="preserve">1(e) </t>
  </si>
  <si>
    <t>1(f), 1(h)</t>
  </si>
  <si>
    <t>Max Score</t>
  </si>
  <si>
    <t>1e</t>
  </si>
  <si>
    <t>1f</t>
  </si>
  <si>
    <t>1g</t>
  </si>
  <si>
    <t>1h</t>
  </si>
  <si>
    <t>Tab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</si>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</sst>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#,##0.0_ ;\-#,##0.0\ "/>
    <numFmt numFmtId="166" formatCode="0.0%"/>
    <numFmt numFmtId="167" formatCode="0.0"/>
  </numFmts>
  <fonts count="22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u/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theme="1"/>
      <name val="Verdana"/>
      <family val="2"/>
    </font>
    <font>
      <sz val="11"/>
      <name val="Calibri"/>
      <family val="2"/>
    </font>
    <font>
      <sz val="9"/>
      <color rgb="FF000000"/>
      <name val="Arial Narrow"/>
      <family val="2"/>
    </font>
    <font>
      <b/>
      <sz val="10"/>
      <name val="Ariel"/>
    </font>
    <font>
      <sz val="10"/>
      <name val="Ariel"/>
    </font>
    <font>
      <b/>
      <sz val="10"/>
      <color rgb="FF000000"/>
      <name val="Ariel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Alignment="1" applyProtection="1">
      <alignment wrapText="1"/>
      <protection locked="0"/>
    </xf>
    <xf numFmtId="0" fontId="3" fillId="0" borderId="0" xfId="0" applyFont="1" applyAlignment="1" applyProtection="1"/>
    <xf numFmtId="0" fontId="0" fillId="0" borderId="0" xfId="0" applyProtection="1"/>
    <xf numFmtId="0" fontId="2" fillId="0" borderId="0" xfId="0" applyFont="1" applyBorder="1" applyAlignment="1" applyProtection="1">
      <alignment horizontal="left"/>
    </xf>
    <xf numFmtId="0" fontId="5" fillId="0" borderId="0" xfId="0" applyFont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0" fillId="0" borderId="0" xfId="0" applyAlignment="1" applyProtection="1">
      <alignment wrapText="1"/>
    </xf>
    <xf numFmtId="0" fontId="2" fillId="0" borderId="0" xfId="0" applyFont="1" applyAlignment="1" applyProtection="1">
      <alignment horizontal="right" vertical="center" wrapText="1"/>
    </xf>
    <xf numFmtId="0" fontId="2" fillId="0" borderId="0" xfId="0" applyFont="1" applyAlignment="1" applyProtection="1">
      <alignment horizontal="left"/>
    </xf>
    <xf numFmtId="0" fontId="7" fillId="0" borderId="0" xfId="0" applyFont="1" applyBorder="1" applyAlignment="1" applyProtection="1">
      <alignment horizontal="center" wrapText="1"/>
      <protection locked="0"/>
    </xf>
    <xf numFmtId="0" fontId="7" fillId="0" borderId="0" xfId="0" applyFont="1" applyBorder="1" applyAlignment="1" applyProtection="1">
      <alignment horizontal="center" wrapText="1"/>
    </xf>
    <xf numFmtId="1" fontId="7" fillId="0" borderId="0" xfId="0" applyNumberFormat="1" applyFont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wrapText="1"/>
      <protection locked="0"/>
    </xf>
    <xf numFmtId="0" fontId="8" fillId="0" borderId="0" xfId="0" applyFont="1" applyFill="1" applyBorder="1" applyAlignment="1" applyProtection="1">
      <alignment horizontal="center" wrapText="1"/>
      <protection locked="0"/>
    </xf>
    <xf numFmtId="0" fontId="7" fillId="0" borderId="0" xfId="0" applyFont="1" applyFill="1" applyBorder="1" applyAlignment="1" applyProtection="1">
      <alignment horizontal="center" wrapText="1"/>
    </xf>
    <xf numFmtId="49" fontId="7" fillId="0" borderId="0" xfId="0" applyNumberFormat="1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alignment horizontal="center"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center"/>
      <protection locked="0"/>
    </xf>
    <xf numFmtId="49" fontId="7" fillId="0" borderId="0" xfId="0" applyNumberFormat="1" applyFont="1" applyFill="1" applyBorder="1" applyAlignment="1" applyProtection="1">
      <alignment horizontal="left"/>
      <protection locked="0"/>
    </xf>
    <xf numFmtId="0" fontId="2" fillId="6" borderId="0" xfId="0" applyFont="1" applyFill="1" applyBorder="1" applyAlignment="1" applyProtection="1"/>
    <xf numFmtId="0" fontId="0" fillId="6" borderId="0" xfId="0" applyFill="1" applyBorder="1" applyProtection="1"/>
    <xf numFmtId="0" fontId="2" fillId="0" borderId="1" xfId="0" applyFont="1" applyFill="1" applyBorder="1" applyAlignment="1" applyProtection="1"/>
    <xf numFmtId="0" fontId="0" fillId="0" borderId="0" xfId="0" applyFill="1" applyProtection="1"/>
    <xf numFmtId="49" fontId="7" fillId="0" borderId="4" xfId="0" applyNumberFormat="1" applyFont="1" applyBorder="1" applyAlignment="1" applyProtection="1">
      <alignment horizontal="left"/>
      <protection locked="0"/>
    </xf>
    <xf numFmtId="49" fontId="7" fillId="0" borderId="5" xfId="0" applyNumberFormat="1" applyFont="1" applyBorder="1" applyAlignment="1" applyProtection="1">
      <alignment horizontal="left"/>
      <protection locked="0"/>
    </xf>
    <xf numFmtId="0" fontId="8" fillId="0" borderId="5" xfId="0" applyFont="1" applyFill="1" applyBorder="1" applyAlignment="1" applyProtection="1">
      <alignment horizontal="center" wrapText="1"/>
      <protection locked="0"/>
    </xf>
    <xf numFmtId="0" fontId="7" fillId="0" borderId="2" xfId="0" applyFont="1" applyFill="1" applyBorder="1" applyAlignment="1" applyProtection="1">
      <alignment wrapText="1"/>
      <protection locked="0"/>
    </xf>
    <xf numFmtId="0" fontId="6" fillId="3" borderId="2" xfId="0" applyFont="1" applyFill="1" applyBorder="1" applyProtection="1"/>
    <xf numFmtId="0" fontId="6" fillId="3" borderId="2" xfId="0" applyFont="1" applyFill="1" applyBorder="1" applyAlignment="1" applyProtection="1">
      <alignment horizontal="center" wrapText="1"/>
    </xf>
    <xf numFmtId="0" fontId="6" fillId="3" borderId="4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 wrapText="1"/>
    </xf>
    <xf numFmtId="0" fontId="7" fillId="4" borderId="2" xfId="0" applyFont="1" applyFill="1" applyBorder="1" applyAlignment="1" applyProtection="1">
      <alignment horizontal="center" wrapText="1"/>
      <protection locked="0"/>
    </xf>
    <xf numFmtId="49" fontId="7" fillId="0" borderId="7" xfId="0" applyNumberFormat="1" applyFont="1" applyBorder="1" applyAlignment="1" applyProtection="1">
      <alignment horizontal="left"/>
      <protection locked="0"/>
    </xf>
    <xf numFmtId="49" fontId="7" fillId="0" borderId="8" xfId="0" applyNumberFormat="1" applyFont="1" applyBorder="1" applyAlignment="1" applyProtection="1">
      <alignment horizontal="left"/>
      <protection locked="0"/>
    </xf>
    <xf numFmtId="49" fontId="7" fillId="0" borderId="9" xfId="0" applyNumberFormat="1" applyFont="1" applyBorder="1" applyAlignment="1" applyProtection="1">
      <protection locked="0"/>
    </xf>
    <xf numFmtId="49" fontId="7" fillId="0" borderId="10" xfId="0" applyNumberFormat="1" applyFont="1" applyBorder="1" applyAlignment="1" applyProtection="1">
      <protection locked="0"/>
    </xf>
    <xf numFmtId="0" fontId="7" fillId="0" borderId="2" xfId="0" applyFont="1" applyFill="1" applyBorder="1" applyAlignment="1" applyProtection="1">
      <alignment wrapText="1"/>
      <protection locked="0"/>
    </xf>
    <xf numFmtId="0" fontId="6" fillId="3" borderId="2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/>
    </xf>
    <xf numFmtId="1" fontId="7" fillId="0" borderId="2" xfId="0" applyNumberFormat="1" applyFont="1" applyBorder="1" applyAlignment="1" applyProtection="1">
      <alignment horizontal="center" wrapText="1"/>
    </xf>
    <xf numFmtId="0" fontId="7" fillId="0" borderId="2" xfId="0" applyFont="1" applyBorder="1" applyAlignment="1" applyProtection="1">
      <alignment horizontal="center" wrapText="1"/>
    </xf>
    <xf numFmtId="1" fontId="7" fillId="5" borderId="2" xfId="0" applyNumberFormat="1" applyFont="1" applyFill="1" applyBorder="1" applyAlignment="1" applyProtection="1">
      <alignment horizontal="center" wrapText="1"/>
    </xf>
    <xf numFmtId="0" fontId="9" fillId="0" borderId="2" xfId="0" applyFont="1" applyFill="1" applyBorder="1" applyAlignment="1"/>
    <xf numFmtId="0" fontId="10" fillId="0" borderId="2" xfId="0" applyNumberFormat="1" applyFont="1" applyFill="1" applyBorder="1" applyAlignment="1">
      <alignment vertical="top" wrapText="1" readingOrder="1"/>
    </xf>
    <xf numFmtId="0" fontId="0" fillId="0" borderId="2" xfId="0" applyBorder="1" applyAlignment="1" applyProtection="1">
      <alignment wrapText="1"/>
    </xf>
    <xf numFmtId="0" fontId="0" fillId="0" borderId="2" xfId="0" applyBorder="1" applyProtection="1"/>
    <xf numFmtId="0" fontId="11" fillId="0" borderId="0" xfId="0" applyFont="1" applyBorder="1" applyAlignment="1" applyProtection="1">
      <alignment horizontal="left"/>
    </xf>
    <xf numFmtId="15" fontId="11" fillId="0" borderId="3" xfId="0" applyNumberFormat="1" applyFont="1" applyBorder="1" applyAlignment="1" applyProtection="1">
      <alignment horizontal="left"/>
      <protection locked="0"/>
    </xf>
    <xf numFmtId="0" fontId="12" fillId="0" borderId="3" xfId="0" applyFont="1" applyBorder="1" applyAlignment="1" applyProtection="1">
      <alignment horizontal="left"/>
    </xf>
    <xf numFmtId="0" fontId="12" fillId="0" borderId="3" xfId="0" applyFont="1" applyBorder="1" applyAlignment="1" applyProtection="1"/>
    <xf numFmtId="0" fontId="12" fillId="0" borderId="3" xfId="0" applyFont="1" applyBorder="1" applyProtection="1"/>
    <xf numFmtId="15" fontId="11" fillId="2" borderId="1" xfId="0" applyNumberFormat="1" applyFont="1" applyFill="1" applyBorder="1" applyAlignment="1" applyProtection="1">
      <alignment horizontal="center"/>
      <protection locked="0"/>
    </xf>
    <xf numFmtId="0" fontId="11" fillId="0" borderId="1" xfId="0" applyFont="1" applyBorder="1" applyAlignment="1" applyProtection="1"/>
    <xf numFmtId="0" fontId="11" fillId="0" borderId="1" xfId="0" applyFont="1" applyBorder="1" applyAlignment="1" applyProtection="1">
      <alignment horizontal="center"/>
      <protection locked="0"/>
    </xf>
    <xf numFmtId="0" fontId="11" fillId="0" borderId="0" xfId="0" applyFont="1" applyProtection="1"/>
    <xf numFmtId="0" fontId="12" fillId="0" borderId="0" xfId="0" applyFont="1" applyBorder="1" applyProtection="1">
      <protection locked="0"/>
    </xf>
    <xf numFmtId="0" fontId="12" fillId="0" borderId="0" xfId="0" applyFont="1" applyProtection="1"/>
    <xf numFmtId="0" fontId="11" fillId="0" borderId="0" xfId="0" applyFont="1" applyAlignment="1" applyProtection="1">
      <alignment horizontal="right"/>
    </xf>
    <xf numFmtId="0" fontId="12" fillId="0" borderId="0" xfId="0" applyFont="1" applyProtection="1">
      <protection locked="0"/>
    </xf>
    <xf numFmtId="0" fontId="11" fillId="0" borderId="0" xfId="0" applyFont="1" applyAlignment="1" applyProtection="1">
      <alignment horizontal="left"/>
    </xf>
    <xf numFmtId="0" fontId="12" fillId="0" borderId="0" xfId="0" applyFont="1" applyBorder="1" applyAlignment="1" applyProtection="1">
      <alignment horizontal="left"/>
    </xf>
    <xf numFmtId="0" fontId="11" fillId="0" borderId="2" xfId="0" applyFont="1" applyBorder="1" applyAlignment="1" applyProtection="1">
      <alignment horizontal="center"/>
      <protection locked="0"/>
    </xf>
    <xf numFmtId="0" fontId="13" fillId="0" borderId="1" xfId="0" applyFont="1" applyBorder="1"/>
    <xf numFmtId="0" fontId="6" fillId="7" borderId="2" xfId="0" applyFont="1" applyFill="1" applyBorder="1" applyAlignment="1" applyProtection="1">
      <alignment horizontal="center" wrapText="1"/>
    </xf>
    <xf numFmtId="0" fontId="7" fillId="7" borderId="2" xfId="0" applyFont="1" applyFill="1" applyBorder="1" applyAlignment="1" applyProtection="1">
      <alignment horizontal="center" wrapText="1"/>
    </xf>
    <xf numFmtId="0" fontId="10" fillId="0" borderId="2" xfId="0" applyNumberFormat="1" applyFont="1" applyFill="1" applyBorder="1" applyAlignment="1">
      <alignment horizontal="left" vertical="top" wrapText="1" readingOrder="1"/>
    </xf>
    <xf numFmtId="0" fontId="15" fillId="0" borderId="20" xfId="1" applyFont="1" applyFill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16" fillId="0" borderId="21" xfId="2" applyNumberFormat="1" applyFont="1" applyFill="1" applyBorder="1" applyAlignment="1">
      <alignment horizontal="center" vertical="center"/>
    </xf>
    <xf numFmtId="0" fontId="16" fillId="0" borderId="25" xfId="2" applyNumberFormat="1" applyFont="1" applyFill="1" applyBorder="1" applyAlignment="1">
      <alignment horizontal="center" vertical="center"/>
    </xf>
    <xf numFmtId="0" fontId="15" fillId="0" borderId="26" xfId="1" applyFont="1" applyBorder="1"/>
    <xf numFmtId="0" fontId="15" fillId="0" borderId="26" xfId="1" applyFont="1" applyBorder="1" applyAlignment="1">
      <alignment horizontal="right"/>
    </xf>
    <xf numFmtId="0" fontId="1" fillId="0" borderId="0" xfId="1"/>
    <xf numFmtId="0" fontId="17" fillId="0" borderId="0" xfId="1" applyFont="1"/>
    <xf numFmtId="0" fontId="1" fillId="0" borderId="0" xfId="1" applyBorder="1" applyAlignment="1">
      <alignment horizontal="left"/>
    </xf>
    <xf numFmtId="0" fontId="1" fillId="10" borderId="0" xfId="1" applyFill="1" applyBorder="1"/>
    <xf numFmtId="0" fontId="18" fillId="0" borderId="26" xfId="1" applyFont="1" applyBorder="1"/>
    <xf numFmtId="0" fontId="1" fillId="0" borderId="26" xfId="1" applyBorder="1"/>
    <xf numFmtId="0" fontId="15" fillId="0" borderId="0" xfId="1" applyFont="1" applyBorder="1"/>
    <xf numFmtId="164" fontId="16" fillId="0" borderId="0" xfId="3" applyNumberFormat="1" applyFont="1" applyFill="1" applyBorder="1"/>
    <xf numFmtId="43" fontId="16" fillId="0" borderId="0" xfId="3" applyFont="1" applyFill="1" applyBorder="1"/>
    <xf numFmtId="43" fontId="16" fillId="0" borderId="26" xfId="3" applyFont="1" applyFill="1" applyBorder="1"/>
    <xf numFmtId="0" fontId="15" fillId="0" borderId="26" xfId="1" applyFont="1" applyFill="1" applyBorder="1" applyAlignment="1">
      <alignment horizontal="right"/>
    </xf>
    <xf numFmtId="0" fontId="15" fillId="0" borderId="26" xfId="1" applyFont="1" applyFill="1" applyBorder="1" applyAlignment="1">
      <alignment horizontal="center" vertical="center"/>
    </xf>
    <xf numFmtId="165" fontId="0" fillId="0" borderId="0" xfId="3" applyNumberFormat="1" applyFont="1" applyAlignment="1">
      <alignment horizontal="left"/>
    </xf>
    <xf numFmtId="0" fontId="16" fillId="0" borderId="0" xfId="2" applyNumberFormat="1" applyFont="1" applyFill="1"/>
    <xf numFmtId="0" fontId="16" fillId="0" borderId="0" xfId="2" applyNumberFormat="1" applyFont="1" applyFill="1" applyAlignment="1">
      <alignment horizontal="center" vertical="center"/>
    </xf>
    <xf numFmtId="166" fontId="16" fillId="0" borderId="0" xfId="2" applyNumberFormat="1" applyFont="1" applyFill="1"/>
    <xf numFmtId="165" fontId="0" fillId="0" borderId="26" xfId="3" applyNumberFormat="1" applyFont="1" applyBorder="1" applyAlignment="1">
      <alignment horizontal="left"/>
    </xf>
    <xf numFmtId="166" fontId="16" fillId="0" borderId="26" xfId="2" applyNumberFormat="1" applyFont="1" applyFill="1" applyBorder="1"/>
    <xf numFmtId="0" fontId="16" fillId="0" borderId="26" xfId="2" applyNumberFormat="1" applyFont="1" applyFill="1" applyBorder="1" applyAlignment="1">
      <alignment horizontal="center" vertical="center"/>
    </xf>
    <xf numFmtId="0" fontId="1" fillId="0" borderId="26" xfId="1" applyBorder="1" applyAlignment="1">
      <alignment horizontal="left"/>
    </xf>
    <xf numFmtId="0" fontId="1" fillId="10" borderId="26" xfId="1" applyFill="1" applyBorder="1"/>
    <xf numFmtId="0" fontId="1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9" fillId="8" borderId="0" xfId="1" applyFont="1" applyFill="1"/>
    <xf numFmtId="0" fontId="19" fillId="0" borderId="13" xfId="1" applyFont="1" applyFill="1" applyBorder="1" applyAlignment="1">
      <alignment horizontal="center" vertical="center"/>
    </xf>
    <xf numFmtId="0" fontId="19" fillId="0" borderId="14" xfId="1" applyFont="1" applyFill="1" applyBorder="1" applyAlignment="1">
      <alignment horizontal="center" vertical="center"/>
    </xf>
    <xf numFmtId="0" fontId="19" fillId="0" borderId="18" xfId="1" applyFont="1" applyFill="1" applyBorder="1" applyAlignment="1">
      <alignment horizontal="center" vertical="center"/>
    </xf>
    <xf numFmtId="0" fontId="19" fillId="0" borderId="2" xfId="1" applyFont="1" applyFill="1" applyBorder="1" applyAlignment="1">
      <alignment horizontal="center" vertical="center"/>
    </xf>
    <xf numFmtId="0" fontId="19" fillId="0" borderId="4" xfId="1" applyFont="1" applyFill="1" applyBorder="1" applyAlignment="1">
      <alignment horizontal="center" vertical="center"/>
    </xf>
    <xf numFmtId="0" fontId="19" fillId="0" borderId="19" xfId="1" applyFont="1" applyFill="1" applyBorder="1" applyAlignment="1">
      <alignment horizontal="center" vertical="center"/>
    </xf>
    <xf numFmtId="0" fontId="19" fillId="0" borderId="20" xfId="1" applyFont="1" applyFill="1" applyBorder="1" applyAlignment="1">
      <alignment horizontal="center" vertical="center"/>
    </xf>
    <xf numFmtId="0" fontId="19" fillId="0" borderId="21" xfId="1" applyFont="1" applyFill="1" applyBorder="1" applyAlignment="1">
      <alignment horizontal="center" vertical="center"/>
    </xf>
    <xf numFmtId="0" fontId="19" fillId="0" borderId="23" xfId="1" applyFont="1" applyFill="1" applyBorder="1" applyAlignment="1">
      <alignment horizontal="center" vertical="center"/>
    </xf>
    <xf numFmtId="0" fontId="19" fillId="0" borderId="24" xfId="1" applyFont="1" applyFill="1" applyBorder="1" applyAlignment="1">
      <alignment horizontal="center" vertical="center"/>
    </xf>
    <xf numFmtId="0" fontId="19" fillId="8" borderId="0" xfId="1" applyFont="1" applyFill="1" applyAlignment="1">
      <alignment horizontal="center" vertical="center"/>
    </xf>
    <xf numFmtId="0" fontId="19" fillId="11" borderId="18" xfId="1" applyFont="1" applyFill="1" applyBorder="1" applyAlignment="1">
      <alignment horizontal="center" vertical="center"/>
    </xf>
    <xf numFmtId="0" fontId="19" fillId="11" borderId="2" xfId="1" applyFont="1" applyFill="1" applyBorder="1" applyAlignment="1">
      <alignment horizontal="center" vertical="center"/>
    </xf>
    <xf numFmtId="0" fontId="19" fillId="11" borderId="4" xfId="1" applyFont="1" applyFill="1" applyBorder="1" applyAlignment="1">
      <alignment horizontal="center" vertical="center"/>
    </xf>
    <xf numFmtId="0" fontId="19" fillId="11" borderId="19" xfId="1" applyFont="1" applyFill="1" applyBorder="1" applyAlignment="1">
      <alignment horizontal="center" vertical="center"/>
    </xf>
    <xf numFmtId="0" fontId="19" fillId="12" borderId="20" xfId="1" applyFont="1" applyFill="1" applyBorder="1" applyAlignment="1">
      <alignment horizontal="center" vertical="center"/>
    </xf>
    <xf numFmtId="0" fontId="19" fillId="12" borderId="21" xfId="1" applyFont="1" applyFill="1" applyBorder="1" applyAlignment="1">
      <alignment horizontal="center" vertical="center"/>
    </xf>
    <xf numFmtId="0" fontId="19" fillId="12" borderId="27" xfId="1" applyFont="1" applyFill="1" applyBorder="1" applyAlignment="1">
      <alignment horizontal="center" vertical="center"/>
    </xf>
    <xf numFmtId="0" fontId="19" fillId="12" borderId="25" xfId="1" applyFont="1" applyFill="1" applyBorder="1" applyAlignment="1">
      <alignment horizontal="center" vertical="center"/>
    </xf>
    <xf numFmtId="0" fontId="19" fillId="12" borderId="18" xfId="1" applyFont="1" applyFill="1" applyBorder="1" applyAlignment="1">
      <alignment horizontal="center" vertical="center"/>
    </xf>
    <xf numFmtId="0" fontId="19" fillId="12" borderId="2" xfId="1" applyFont="1" applyFill="1" applyBorder="1" applyAlignment="1">
      <alignment horizontal="center" vertical="center"/>
    </xf>
    <xf numFmtId="0" fontId="19" fillId="12" borderId="4" xfId="1" applyFont="1" applyFill="1" applyBorder="1" applyAlignment="1">
      <alignment horizontal="center" vertical="center"/>
    </xf>
    <xf numFmtId="0" fontId="19" fillId="12" borderId="19" xfId="1" applyFont="1" applyFill="1" applyBorder="1" applyAlignment="1">
      <alignment horizontal="center" vertical="center"/>
    </xf>
    <xf numFmtId="0" fontId="19" fillId="8" borderId="0" xfId="1" applyFont="1" applyFill="1" applyAlignment="1">
      <alignment horizontal="center"/>
    </xf>
    <xf numFmtId="0" fontId="19" fillId="8" borderId="0" xfId="1" applyFont="1" applyFill="1" applyAlignment="1">
      <alignment wrapText="1"/>
    </xf>
    <xf numFmtId="0" fontId="9" fillId="0" borderId="2" xfId="0" applyFont="1" applyFill="1" applyBorder="1" applyAlignment="1" applyProtection="1"/>
    <xf numFmtId="0" fontId="19" fillId="8" borderId="16" xfId="1" applyFont="1" applyFill="1" applyBorder="1" applyAlignment="1">
      <alignment horizontal="center" vertical="center"/>
    </xf>
    <xf numFmtId="0" fontId="19" fillId="8" borderId="17" xfId="1" applyFont="1" applyFill="1" applyBorder="1" applyAlignment="1">
      <alignment horizontal="center" vertical="center"/>
    </xf>
    <xf numFmtId="0" fontId="20" fillId="9" borderId="16" xfId="1" applyFont="1" applyFill="1" applyBorder="1" applyAlignment="1">
      <alignment horizontal="center" vertical="center"/>
    </xf>
    <xf numFmtId="0" fontId="20" fillId="9" borderId="17" xfId="1" applyFont="1" applyFill="1" applyBorder="1" applyAlignment="1">
      <alignment horizontal="center" vertical="center"/>
    </xf>
    <xf numFmtId="0" fontId="20" fillId="9" borderId="28" xfId="1" applyFont="1" applyFill="1" applyBorder="1" applyAlignment="1">
      <alignment horizontal="center" vertical="center"/>
    </xf>
    <xf numFmtId="0" fontId="20" fillId="9" borderId="29" xfId="1" applyFont="1" applyFill="1" applyBorder="1" applyAlignment="1">
      <alignment horizontal="center" vertical="center"/>
    </xf>
    <xf numFmtId="0" fontId="20" fillId="5" borderId="11" xfId="1" applyFont="1" applyFill="1" applyBorder="1" applyAlignment="1">
      <alignment horizontal="center" vertical="center"/>
    </xf>
    <xf numFmtId="0" fontId="20" fillId="5" borderId="12" xfId="1" applyFont="1" applyFill="1" applyBorder="1" applyAlignment="1">
      <alignment horizontal="center" vertical="center"/>
    </xf>
    <xf numFmtId="0" fontId="20" fillId="5" borderId="31" xfId="1" applyFont="1" applyFill="1" applyBorder="1" applyAlignment="1">
      <alignment horizontal="center" vertical="center"/>
    </xf>
    <xf numFmtId="0" fontId="20" fillId="5" borderId="32" xfId="1" applyFont="1" applyFill="1" applyBorder="1" applyAlignment="1">
      <alignment horizontal="center" vertical="center"/>
    </xf>
    <xf numFmtId="0" fontId="19" fillId="11" borderId="13" xfId="1" applyFont="1" applyFill="1" applyBorder="1" applyAlignment="1">
      <alignment horizontal="center" vertical="center"/>
    </xf>
    <xf numFmtId="0" fontId="19" fillId="11" borderId="14" xfId="1" applyFont="1" applyFill="1" applyBorder="1" applyAlignment="1">
      <alignment horizontal="center" vertical="center"/>
    </xf>
    <xf numFmtId="0" fontId="19" fillId="11" borderId="20" xfId="1" applyFont="1" applyFill="1" applyBorder="1" applyAlignment="1">
      <alignment horizontal="center" vertical="center"/>
    </xf>
    <xf numFmtId="0" fontId="19" fillId="11" borderId="21" xfId="1" applyFont="1" applyFill="1" applyBorder="1" applyAlignment="1">
      <alignment horizontal="center" vertical="center"/>
    </xf>
    <xf numFmtId="0" fontId="19" fillId="11" borderId="23" xfId="1" applyFont="1" applyFill="1" applyBorder="1" applyAlignment="1">
      <alignment horizontal="center" vertical="center"/>
    </xf>
    <xf numFmtId="0" fontId="19" fillId="11" borderId="24" xfId="1" applyFont="1" applyFill="1" applyBorder="1" applyAlignment="1">
      <alignment horizontal="center" vertical="center"/>
    </xf>
    <xf numFmtId="0" fontId="19" fillId="11" borderId="9" xfId="1" applyFont="1" applyFill="1" applyBorder="1" applyAlignment="1">
      <alignment horizontal="center" vertical="center"/>
    </xf>
    <xf numFmtId="0" fontId="19" fillId="11" borderId="30" xfId="1" applyFont="1" applyFill="1" applyBorder="1" applyAlignment="1">
      <alignment horizontal="center" vertical="center"/>
    </xf>
    <xf numFmtId="0" fontId="6" fillId="3" borderId="6" xfId="0" applyFont="1" applyFill="1" applyBorder="1" applyAlignment="1" applyProtection="1">
      <alignment horizontal="left"/>
    </xf>
    <xf numFmtId="0" fontId="6" fillId="3" borderId="2" xfId="0" applyFont="1" applyFill="1" applyBorder="1" applyAlignment="1" applyProtection="1">
      <alignment horizontal="left"/>
    </xf>
    <xf numFmtId="0" fontId="11" fillId="0" borderId="0" xfId="0" applyFont="1" applyAlignment="1" applyProtection="1">
      <alignment horizontal="right" vertical="center" wrapText="1"/>
    </xf>
    <xf numFmtId="0" fontId="11" fillId="0" borderId="0" xfId="0" applyFont="1" applyAlignment="1" applyProtection="1">
      <alignment horizontal="left"/>
    </xf>
    <xf numFmtId="0" fontId="11" fillId="0" borderId="0" xfId="0" applyFont="1" applyBorder="1" applyAlignment="1" applyProtection="1">
      <alignment horizontal="right"/>
    </xf>
    <xf numFmtId="0" fontId="3" fillId="0" borderId="0" xfId="0" applyFont="1" applyAlignment="1" applyProtection="1">
      <alignment horizontal="center"/>
    </xf>
    <xf numFmtId="0" fontId="11" fillId="0" borderId="3" xfId="0" applyFont="1" applyBorder="1" applyAlignment="1" applyProtection="1">
      <alignment horizontal="right"/>
    </xf>
    <xf numFmtId="0" fontId="11" fillId="0" borderId="1" xfId="0" applyFont="1" applyBorder="1" applyAlignment="1" applyProtection="1">
      <alignment horizontal="left"/>
      <protection locked="0"/>
    </xf>
    <xf numFmtId="0" fontId="1" fillId="8" borderId="0" xfId="1" applyFill="1" applyBorder="1" applyAlignment="1">
      <alignment horizontal="left" wrapText="1"/>
    </xf>
    <xf numFmtId="0" fontId="19" fillId="12" borderId="13" xfId="1" applyFont="1" applyFill="1" applyBorder="1" applyAlignment="1">
      <alignment horizontal="center" vertical="center"/>
    </xf>
    <xf numFmtId="0" fontId="19" fillId="12" borderId="14" xfId="1" applyFont="1" applyFill="1" applyBorder="1" applyAlignment="1">
      <alignment horizontal="center" vertical="center"/>
    </xf>
    <xf numFmtId="0" fontId="21" fillId="13" borderId="13" xfId="1" applyFont="1" applyFill="1" applyBorder="1" applyAlignment="1">
      <alignment horizontal="center" vertical="center"/>
    </xf>
    <xf numFmtId="0" fontId="21" fillId="13" borderId="14" xfId="1" applyFont="1" applyFill="1" applyBorder="1" applyAlignment="1">
      <alignment horizontal="center" vertical="center"/>
    </xf>
    <xf numFmtId="0" fontId="21" fillId="13" borderId="18" xfId="1" applyFont="1" applyFill="1" applyBorder="1" applyAlignment="1">
      <alignment horizontal="center" vertical="center"/>
    </xf>
    <xf numFmtId="0" fontId="21" fillId="13" borderId="2" xfId="1" applyFont="1" applyFill="1" applyBorder="1" applyAlignment="1">
      <alignment horizontal="center" vertical="center"/>
    </xf>
    <xf numFmtId="0" fontId="21" fillId="13" borderId="4" xfId="1" applyFont="1" applyFill="1" applyBorder="1" applyAlignment="1">
      <alignment horizontal="center" vertical="center"/>
    </xf>
    <xf numFmtId="0" fontId="21" fillId="13" borderId="19" xfId="1" applyFont="1" applyFill="1" applyBorder="1" applyAlignment="1">
      <alignment horizontal="center" vertical="center"/>
    </xf>
    <xf numFmtId="0" fontId="21" fillId="13" borderId="22" xfId="1" applyFont="1" applyFill="1" applyBorder="1" applyAlignment="1">
      <alignment horizontal="center" vertical="center"/>
    </xf>
    <xf numFmtId="0" fontId="21" fillId="13" borderId="6" xfId="1" applyFont="1" applyFill="1" applyBorder="1" applyAlignment="1">
      <alignment horizontal="center" vertical="center"/>
    </xf>
  </cellXfs>
  <cellStyles count="4">
    <cellStyle name="Comma 2" xfId="3"/>
    <cellStyle name="Normal" xfId="0" builtinId="0"/>
    <cellStyle name="Normal 2" xfId="1"/>
    <cellStyle name="Percent 2" xfId="2"/>
  </cellStyles>
  <dxfs count="1">
    <dxf>
      <font>
        <b/>
        <i val="0"/>
        <color rgb="FFFF0000"/>
      </font>
    </dxf>
  </dxfs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4.0816326530612242E-2</c:v>
                </c:pt>
                <c:pt idx="1">
                  <c:v>4.0816326530612242E-2</c:v>
                </c:pt>
                <c:pt idx="2">
                  <c:v>6.1224489795918366E-2</c:v>
                </c:pt>
                <c:pt idx="3">
                  <c:v>0.16326530612244897</c:v>
                </c:pt>
                <c:pt idx="4">
                  <c:v>0.24489795918367346</c:v>
                </c:pt>
                <c:pt idx="5">
                  <c:v>6.1224489795918366E-2</c:v>
                </c:pt>
                <c:pt idx="6">
                  <c:v>0.10204081632653061</c:v>
                </c:pt>
                <c:pt idx="7">
                  <c:v>4.0816326530612242E-2</c:v>
                </c:pt>
                <c:pt idx="8">
                  <c:v>0</c:v>
                </c:pt>
                <c:pt idx="9">
                  <c:v>0</c:v>
                </c:pt>
                <c:pt idx="10">
                  <c:v>0.32432432432432434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FF-473B-BEE7-83D83E1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404109984"/>
        <c:axId val="404115864"/>
      </c:barChart>
      <c:catAx>
        <c:axId val="4041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15864"/>
        <c:crosses val="autoZero"/>
        <c:auto val="1"/>
        <c:lblAlgn val="ctr"/>
        <c:lblOffset val="100"/>
        <c:noMultiLvlLbl val="0"/>
      </c:catAx>
      <c:valAx>
        <c:axId val="404115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099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Mark'!$J$8:$J$18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B7-421E-B39A-23244B58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404117040"/>
        <c:axId val="404113512"/>
      </c:barChart>
      <c:catAx>
        <c:axId val="4041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13512"/>
        <c:crosses val="autoZero"/>
        <c:auto val="1"/>
        <c:lblAlgn val="ctr"/>
        <c:lblOffset val="100"/>
        <c:noMultiLvlLbl val="0"/>
      </c:catAx>
      <c:valAx>
        <c:axId val="404113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170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31</xdr:row>
      <xdr:rowOff>28575</xdr:rowOff>
    </xdr:from>
    <xdr:to>
      <xdr:col>9</xdr:col>
      <xdr:colOff>28575</xdr:colOff>
      <xdr:row>42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AF1BE650-EF16-465A-BE26-70D5DA755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ant/Desktop/ECA/ANL252%20ECA%20Score%20Sheet%20SBIZ%20T09%20MunishKum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put Mark"/>
      <sheetName val="Marks"/>
      <sheetName val="Analytics per Qn"/>
      <sheetName val="Stats"/>
      <sheetName val="Bloom"/>
    </sheetNames>
    <sheetDataSet>
      <sheetData sheetId="0"/>
      <sheetData sheetId="1"/>
      <sheetData sheetId="2">
        <row r="2">
          <cell r="K2">
            <v>50</v>
          </cell>
        </row>
      </sheetData>
      <sheetData sheetId="3">
        <row r="2">
          <cell r="X2">
            <v>0</v>
          </cell>
        </row>
        <row r="3">
          <cell r="D3">
            <v>24.727272727272727</v>
          </cell>
          <cell r="I3">
            <v>11.393939393939394</v>
          </cell>
          <cell r="N3">
            <v>2.7575757575757578</v>
          </cell>
          <cell r="S3">
            <v>10.060606060606061</v>
          </cell>
          <cell r="X3">
            <v>5.3636363636363633</v>
          </cell>
          <cell r="AH3">
            <v>5.3939393939393936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topLeftCell="A61" zoomScale="85" zoomScaleNormal="85" workbookViewId="0">
      <selection activeCell="M25" sqref="M25"/>
    </sheetView>
  </sheetViews>
  <sheetFormatPr defaultColWidth="9.140625" defaultRowHeight="12.75"/>
  <cols>
    <col min="1" max="1" width="4.85546875" style="3" customWidth="1"/>
    <col min="2" max="2" width="22.7109375" style="3" customWidth="1"/>
    <col min="3" max="4" width="11.42578125" style="3" customWidth="1"/>
    <col min="5" max="5" width="9.42578125" style="3" customWidth="1"/>
    <col min="6" max="7" width="8.42578125" style="3" customWidth="1"/>
    <col min="8" max="8" width="7.42578125" style="3" customWidth="1"/>
    <col min="9" max="12" width="9.85546875" style="3" customWidth="1"/>
    <col min="13" max="13" width="18" style="3" customWidth="1"/>
    <col min="14" max="16384" width="9.140625" style="3"/>
  </cols>
  <sheetData>
    <row r="1" spans="1:18" ht="15">
      <c r="A1" s="154" t="s">
        <v>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2"/>
    </row>
    <row r="3" spans="1:18" ht="20.100000000000001" customHeight="1">
      <c r="A3" s="152" t="s">
        <v>4</v>
      </c>
      <c r="B3" s="152"/>
      <c r="C3" s="156" t="s">
        <v>26</v>
      </c>
      <c r="D3" s="156"/>
      <c r="E3" s="156"/>
      <c r="F3" s="156"/>
      <c r="G3" s="156"/>
      <c r="H3" s="156"/>
      <c r="I3" s="50"/>
      <c r="J3" s="4"/>
      <c r="K3" s="4"/>
      <c r="L3" s="4"/>
      <c r="O3" s="5"/>
    </row>
    <row r="4" spans="1:18" ht="24.95" customHeight="1">
      <c r="A4" s="152" t="s">
        <v>5</v>
      </c>
      <c r="B4" s="152"/>
      <c r="C4" s="51">
        <v>44637</v>
      </c>
      <c r="D4" s="52"/>
      <c r="E4" s="53"/>
      <c r="F4" s="54"/>
      <c r="G4" s="155" t="s">
        <v>6</v>
      </c>
      <c r="H4" s="155"/>
      <c r="I4" s="55">
        <f>C4+14</f>
        <v>44651</v>
      </c>
    </row>
    <row r="5" spans="1:18" ht="24.95" customHeight="1">
      <c r="A5" s="152" t="s">
        <v>9</v>
      </c>
      <c r="B5" s="152"/>
      <c r="C5" s="66" t="s">
        <v>28</v>
      </c>
      <c r="D5" s="56"/>
      <c r="E5" s="56"/>
      <c r="F5" s="56"/>
      <c r="G5" s="153" t="s">
        <v>7</v>
      </c>
      <c r="H5" s="153"/>
      <c r="I5" s="57" t="s">
        <v>27</v>
      </c>
    </row>
    <row r="6" spans="1:18" ht="7.5" customHeight="1">
      <c r="A6" s="58"/>
      <c r="B6" s="58"/>
      <c r="C6" s="59"/>
      <c r="D6" s="54"/>
      <c r="E6" s="60"/>
      <c r="F6" s="60"/>
      <c r="G6" s="61"/>
      <c r="H6" s="61"/>
      <c r="I6" s="62"/>
    </row>
    <row r="7" spans="1:18" ht="24.95" customHeight="1">
      <c r="A7" s="63" t="s">
        <v>11</v>
      </c>
      <c r="B7" s="63"/>
      <c r="C7" s="66" t="s">
        <v>29</v>
      </c>
      <c r="D7" s="64"/>
      <c r="E7" s="64"/>
      <c r="F7" s="60"/>
      <c r="G7" s="151" t="s">
        <v>10</v>
      </c>
      <c r="H7" s="151"/>
      <c r="I7" s="65"/>
    </row>
    <row r="8" spans="1:18" ht="24.95" customHeight="1">
      <c r="A8" s="10"/>
      <c r="B8" s="10"/>
      <c r="C8" s="19"/>
      <c r="D8" s="7"/>
      <c r="E8" s="7"/>
      <c r="G8" s="9"/>
      <c r="H8" s="9"/>
      <c r="I8" s="6"/>
      <c r="J8" s="6"/>
      <c r="K8" s="6"/>
      <c r="L8" s="6"/>
      <c r="M8" s="20"/>
    </row>
    <row r="10" spans="1:18">
      <c r="A10" s="24" t="s">
        <v>25</v>
      </c>
      <c r="B10" s="24"/>
      <c r="C10" s="24"/>
      <c r="D10" s="24"/>
      <c r="E10" s="24"/>
      <c r="F10" s="25"/>
      <c r="G10" s="25"/>
      <c r="H10" s="25"/>
      <c r="I10" s="25"/>
      <c r="J10" s="25"/>
      <c r="K10" s="25"/>
      <c r="L10" s="25"/>
      <c r="M10" s="25"/>
    </row>
    <row r="11" spans="1:18" ht="31.5" customHeight="1">
      <c r="A11" s="30" t="s">
        <v>0</v>
      </c>
      <c r="B11" s="149" t="s">
        <v>2</v>
      </c>
      <c r="C11" s="149"/>
      <c r="D11" s="30" t="s">
        <v>1</v>
      </c>
      <c r="E11" s="31" t="s">
        <v>22</v>
      </c>
      <c r="F11" s="31" t="s">
        <v>23</v>
      </c>
      <c r="G11" s="32" t="s">
        <v>13</v>
      </c>
      <c r="H11" s="31" t="s">
        <v>14</v>
      </c>
      <c r="I11" s="31" t="s">
        <v>15</v>
      </c>
      <c r="J11" s="32" t="s">
        <v>24</v>
      </c>
      <c r="K11" s="33" t="s">
        <v>8</v>
      </c>
    </row>
    <row r="12" spans="1:18" s="8" customFormat="1" ht="15" customHeight="1">
      <c r="A12" s="34">
        <v>1</v>
      </c>
      <c r="B12" s="36" t="s">
        <v>16</v>
      </c>
      <c r="C12" s="37"/>
      <c r="D12" s="28" t="s">
        <v>19</v>
      </c>
      <c r="E12" s="35">
        <v>53</v>
      </c>
      <c r="F12" s="35">
        <v>8</v>
      </c>
      <c r="G12" s="44">
        <f>SUM(E12:F12)</f>
        <v>61</v>
      </c>
      <c r="H12" s="45">
        <f>E12/80*100</f>
        <v>66.25</v>
      </c>
      <c r="I12" s="45">
        <f>F12/20*100</f>
        <v>40</v>
      </c>
      <c r="J12" s="43">
        <f>SUM(H12:I12)</f>
        <v>106.25</v>
      </c>
      <c r="K12" s="29"/>
      <c r="L12" s="1"/>
      <c r="M12" s="1"/>
      <c r="N12" s="1"/>
      <c r="O12" s="1"/>
      <c r="P12" s="1"/>
    </row>
    <row r="13" spans="1:18" s="8" customFormat="1" ht="15" customHeight="1">
      <c r="A13" s="34">
        <v>2</v>
      </c>
      <c r="B13" s="26" t="s">
        <v>17</v>
      </c>
      <c r="C13" s="27"/>
      <c r="D13" s="28" t="s">
        <v>20</v>
      </c>
      <c r="E13" s="35">
        <v>44</v>
      </c>
      <c r="F13" s="35">
        <v>6</v>
      </c>
      <c r="G13" s="44">
        <f>SUM(E13:F13)</f>
        <v>50</v>
      </c>
      <c r="H13" s="45">
        <f>E13/80*100</f>
        <v>55.000000000000007</v>
      </c>
      <c r="I13" s="45">
        <f>F13/20*100</f>
        <v>30</v>
      </c>
      <c r="J13" s="43">
        <f>SUM(H13:I13)</f>
        <v>85</v>
      </c>
      <c r="K13" s="29"/>
      <c r="L13" s="1"/>
      <c r="M13" s="1"/>
      <c r="N13" s="1"/>
      <c r="O13" s="1"/>
      <c r="P13" s="1"/>
    </row>
    <row r="14" spans="1:18" s="8" customFormat="1" ht="15" customHeight="1">
      <c r="A14" s="34">
        <v>3</v>
      </c>
      <c r="B14" s="38" t="s">
        <v>18</v>
      </c>
      <c r="C14" s="39"/>
      <c r="D14" s="28" t="s">
        <v>21</v>
      </c>
      <c r="E14" s="35">
        <v>51</v>
      </c>
      <c r="F14" s="35">
        <v>6</v>
      </c>
      <c r="G14" s="44">
        <f>SUM(E14:F14)</f>
        <v>57</v>
      </c>
      <c r="H14" s="45">
        <f>E14/80*100</f>
        <v>63.749999999999993</v>
      </c>
      <c r="I14" s="45">
        <f>F14/20*100</f>
        <v>30</v>
      </c>
      <c r="J14" s="43">
        <f>SUM(H14:I14)</f>
        <v>93.75</v>
      </c>
      <c r="K14" s="29"/>
      <c r="L14" s="1"/>
      <c r="M14" s="1"/>
      <c r="N14" s="1"/>
      <c r="O14" s="1"/>
      <c r="P14" s="1"/>
    </row>
    <row r="15" spans="1:18" s="8" customFormat="1" ht="15" customHeight="1">
      <c r="A15" s="16"/>
      <c r="B15" s="17"/>
      <c r="C15" s="17"/>
      <c r="D15" s="15"/>
      <c r="E15" s="18"/>
      <c r="F15" s="18"/>
      <c r="G15" s="18"/>
      <c r="H15" s="12"/>
      <c r="I15" s="13"/>
      <c r="J15" s="13"/>
      <c r="K15" s="13"/>
      <c r="L15" s="13"/>
      <c r="M15" s="14"/>
      <c r="N15" s="1"/>
      <c r="O15" s="1"/>
      <c r="P15" s="1"/>
      <c r="Q15" s="1"/>
      <c r="R15" s="1"/>
    </row>
    <row r="16" spans="1:18" s="8" customFormat="1" ht="15" customHeight="1">
      <c r="A16" s="16"/>
      <c r="B16" s="21"/>
      <c r="C16" s="21"/>
      <c r="D16" s="15"/>
      <c r="E16" s="18"/>
      <c r="F16" s="18"/>
      <c r="G16" s="11"/>
      <c r="H16" s="12"/>
      <c r="I16" s="13"/>
      <c r="J16" s="13"/>
      <c r="K16" s="13"/>
      <c r="L16" s="13"/>
      <c r="M16" s="14"/>
      <c r="N16" s="1"/>
      <c r="O16" s="1"/>
      <c r="P16" s="1"/>
      <c r="Q16" s="1"/>
      <c r="R16" s="1"/>
    </row>
    <row r="17" spans="1:16">
      <c r="A17" s="22" t="s">
        <v>12</v>
      </c>
      <c r="B17" s="22"/>
      <c r="C17" s="22"/>
      <c r="D17" s="22"/>
      <c r="E17" s="22"/>
      <c r="F17" s="23"/>
    </row>
    <row r="18" spans="1:16" ht="31.5" customHeight="1">
      <c r="A18" s="30" t="s">
        <v>0</v>
      </c>
      <c r="B18" s="150" t="s">
        <v>2</v>
      </c>
      <c r="C18" s="150"/>
      <c r="D18" s="30" t="s">
        <v>1</v>
      </c>
      <c r="E18" s="41" t="s">
        <v>22</v>
      </c>
      <c r="F18" s="41" t="s">
        <v>23</v>
      </c>
      <c r="G18" s="67" t="s">
        <v>13</v>
      </c>
      <c r="H18" s="41" t="s">
        <v>14</v>
      </c>
      <c r="I18" s="41" t="s">
        <v>15</v>
      </c>
      <c r="J18" s="41" t="s">
        <v>24</v>
      </c>
      <c r="K18" s="42" t="s">
        <v>8</v>
      </c>
    </row>
    <row r="19" spans="1:16" s="8" customFormat="1" ht="15" customHeight="1">
      <c r="A19" s="44">
        <v>1</v>
      </c>
      <c r="B19" s="47" t="s">
        <v>30</v>
      </c>
      <c r="C19" s="48"/>
      <c r="D19" s="69" t="s">
        <v>31</v>
      </c>
      <c r="E19" s="46">
        <f>'Students-ANL201_JAN22_T04'!Q3</f>
        <v>47</v>
      </c>
      <c r="F19" s="130">
        <f>'Students-ANL201_JAN22_T04'!R3</f>
        <v>12</v>
      </c>
      <c r="G19" s="68">
        <f>SUM(E19:F19)</f>
        <v>59</v>
      </c>
      <c r="H19" s="43">
        <f>E19/80*100</f>
        <v>58.75</v>
      </c>
      <c r="I19" s="43">
        <f>F19/20*100</f>
        <v>60</v>
      </c>
      <c r="J19" s="43">
        <f>SUM(H19:I19)</f>
        <v>118.75</v>
      </c>
      <c r="K19" s="40"/>
      <c r="L19" s="1"/>
      <c r="M19" s="1"/>
      <c r="N19" s="1"/>
      <c r="O19" s="1"/>
      <c r="P19" s="1"/>
    </row>
    <row r="20" spans="1:16" s="8" customFormat="1" ht="15" customHeight="1">
      <c r="A20" s="44">
        <v>2</v>
      </c>
      <c r="B20" s="47" t="s">
        <v>32</v>
      </c>
      <c r="C20" s="48"/>
      <c r="D20" s="69" t="s">
        <v>33</v>
      </c>
      <c r="E20" s="130">
        <f>'Students-ANL201_JAN22_T04'!Q4</f>
        <v>0</v>
      </c>
      <c r="F20" s="130">
        <f>'Students-ANL201_JAN22_T04'!R4</f>
        <v>0</v>
      </c>
      <c r="G20" s="68">
        <f>SUM(E20:F20)</f>
        <v>0</v>
      </c>
      <c r="H20" s="43">
        <f>E20/80*100</f>
        <v>0</v>
      </c>
      <c r="I20" s="43">
        <f>F20/20*100</f>
        <v>0</v>
      </c>
      <c r="J20" s="43">
        <f>SUM(H20:I20)</f>
        <v>0</v>
      </c>
      <c r="K20" s="40"/>
      <c r="L20" s="1"/>
      <c r="M20" s="1"/>
      <c r="N20" s="1"/>
      <c r="O20" s="1"/>
      <c r="P20" s="1"/>
    </row>
    <row r="21" spans="1:16" s="8" customFormat="1" ht="15" customHeight="1">
      <c r="A21" s="44">
        <v>3</v>
      </c>
      <c r="B21" s="47" t="s">
        <v>34</v>
      </c>
      <c r="C21" s="48"/>
      <c r="D21" s="69" t="s">
        <v>35</v>
      </c>
      <c r="E21" s="130">
        <f>'Students-ANL201_JAN22_T04'!Q5</f>
        <v>57</v>
      </c>
      <c r="F21" s="130">
        <f>'Students-ANL201_JAN22_T04'!R5</f>
        <v>15</v>
      </c>
      <c r="G21" s="68">
        <f t="shared" ref="G21:G29" si="0">SUM(E21:F21)</f>
        <v>72</v>
      </c>
      <c r="H21" s="43">
        <f>E21/80*100</f>
        <v>71.25</v>
      </c>
      <c r="I21" s="43">
        <f>F21/20*100</f>
        <v>75</v>
      </c>
      <c r="J21" s="43">
        <f t="shared" ref="J21:J29" si="1">SUM(H21:I21)</f>
        <v>146.25</v>
      </c>
      <c r="K21" s="40"/>
      <c r="L21" s="1"/>
      <c r="M21" s="1"/>
      <c r="N21" s="1"/>
      <c r="O21" s="1"/>
      <c r="P21" s="1"/>
    </row>
    <row r="22" spans="1:16" s="8" customFormat="1" ht="15" customHeight="1">
      <c r="A22" s="44">
        <v>4</v>
      </c>
      <c r="B22" s="47" t="s">
        <v>36</v>
      </c>
      <c r="C22" s="48"/>
      <c r="D22" s="69" t="s">
        <v>37</v>
      </c>
      <c r="E22" s="130">
        <f>'Students-ANL201_JAN22_T04'!Q6</f>
        <v>57</v>
      </c>
      <c r="F22" s="130">
        <f>'Students-ANL201_JAN22_T04'!R6</f>
        <v>12</v>
      </c>
      <c r="G22" s="68">
        <f t="shared" si="0"/>
        <v>69</v>
      </c>
      <c r="H22" s="43">
        <f t="shared" ref="H22:H29" si="2">E22/80*100</f>
        <v>71.25</v>
      </c>
      <c r="I22" s="43">
        <f t="shared" ref="I22:I29" si="3">F22/20*100</f>
        <v>60</v>
      </c>
      <c r="J22" s="43">
        <f t="shared" si="1"/>
        <v>131.25</v>
      </c>
      <c r="K22" s="40"/>
      <c r="L22" s="1"/>
      <c r="M22" s="1"/>
      <c r="N22" s="1"/>
      <c r="O22" s="1"/>
      <c r="P22" s="1"/>
    </row>
    <row r="23" spans="1:16" s="8" customFormat="1" ht="15" customHeight="1">
      <c r="A23" s="44">
        <v>5</v>
      </c>
      <c r="B23" s="47" t="s">
        <v>38</v>
      </c>
      <c r="C23" s="48"/>
      <c r="D23" s="69" t="s">
        <v>39</v>
      </c>
      <c r="E23" s="130">
        <f>'Students-ANL201_JAN22_T04'!Q7</f>
        <v>53</v>
      </c>
      <c r="F23" s="130">
        <f>'Students-ANL201_JAN22_T04'!R7</f>
        <v>14</v>
      </c>
      <c r="G23" s="68">
        <f t="shared" si="0"/>
        <v>67</v>
      </c>
      <c r="H23" s="43">
        <f t="shared" si="2"/>
        <v>66.25</v>
      </c>
      <c r="I23" s="43">
        <f t="shared" si="3"/>
        <v>70</v>
      </c>
      <c r="J23" s="43">
        <f t="shared" si="1"/>
        <v>136.25</v>
      </c>
      <c r="K23" s="40"/>
      <c r="L23" s="1"/>
      <c r="M23" s="1"/>
      <c r="N23" s="1"/>
      <c r="O23" s="1"/>
      <c r="P23" s="1"/>
    </row>
    <row r="24" spans="1:16" s="8" customFormat="1" ht="15" customHeight="1">
      <c r="A24" s="44">
        <v>6</v>
      </c>
      <c r="B24" s="47" t="s">
        <v>40</v>
      </c>
      <c r="C24" s="48"/>
      <c r="D24" s="69" t="s">
        <v>41</v>
      </c>
      <c r="E24" s="130">
        <f>'Students-ANL201_JAN22_T04'!Q8</f>
        <v>42</v>
      </c>
      <c r="F24" s="130">
        <f>'Students-ANL201_JAN22_T04'!R8</f>
        <v>12</v>
      </c>
      <c r="G24" s="68">
        <f t="shared" si="0"/>
        <v>54</v>
      </c>
      <c r="H24" s="43">
        <f t="shared" si="2"/>
        <v>52.5</v>
      </c>
      <c r="I24" s="43">
        <f t="shared" si="3"/>
        <v>60</v>
      </c>
      <c r="J24" s="43">
        <f t="shared" si="1"/>
        <v>112.5</v>
      </c>
      <c r="K24" s="40"/>
      <c r="L24" s="1"/>
      <c r="M24" s="1"/>
      <c r="N24" s="1"/>
      <c r="O24" s="1"/>
      <c r="P24" s="1"/>
    </row>
    <row r="25" spans="1:16" s="8" customFormat="1" ht="15" customHeight="1">
      <c r="A25" s="44">
        <v>7</v>
      </c>
      <c r="B25" s="47" t="s">
        <v>42</v>
      </c>
      <c r="C25" s="48"/>
      <c r="D25" s="69" t="s">
        <v>43</v>
      </c>
      <c r="E25" s="130">
        <f>'Students-ANL201_JAN22_T04'!Q9</f>
        <v>53</v>
      </c>
      <c r="F25" s="130">
        <f>'Students-ANL201_JAN22_T04'!R9</f>
        <v>12</v>
      </c>
      <c r="G25" s="68">
        <f t="shared" si="0"/>
        <v>65</v>
      </c>
      <c r="H25" s="43">
        <f t="shared" si="2"/>
        <v>66.25</v>
      </c>
      <c r="I25" s="43">
        <f t="shared" si="3"/>
        <v>60</v>
      </c>
      <c r="J25" s="43">
        <f t="shared" si="1"/>
        <v>126.25</v>
      </c>
      <c r="K25" s="40"/>
      <c r="L25" s="1"/>
      <c r="M25" s="1"/>
      <c r="N25" s="1"/>
      <c r="O25" s="1"/>
      <c r="P25" s="1"/>
    </row>
    <row r="26" spans="1:16" s="8" customFormat="1" ht="15" customHeight="1">
      <c r="A26" s="44">
        <v>8</v>
      </c>
      <c r="B26" s="47" t="s">
        <v>44</v>
      </c>
      <c r="C26" s="48"/>
      <c r="D26" s="69" t="s">
        <v>45</v>
      </c>
      <c r="E26" s="130">
        <f>'Students-ANL201_JAN22_T04'!Q10</f>
        <v>73</v>
      </c>
      <c r="F26" s="130">
        <f>'Students-ANL201_JAN22_T04'!R10</f>
        <v>15</v>
      </c>
      <c r="G26" s="68">
        <f t="shared" si="0"/>
        <v>88</v>
      </c>
      <c r="H26" s="43">
        <f t="shared" si="2"/>
        <v>91.25</v>
      </c>
      <c r="I26" s="43">
        <f t="shared" si="3"/>
        <v>75</v>
      </c>
      <c r="J26" s="43">
        <f t="shared" si="1"/>
        <v>166.25</v>
      </c>
      <c r="K26" s="40"/>
      <c r="L26" s="1"/>
      <c r="M26" s="1"/>
      <c r="N26" s="1"/>
      <c r="O26" s="1"/>
      <c r="P26" s="1"/>
    </row>
    <row r="27" spans="1:16" s="8" customFormat="1" ht="15" customHeight="1">
      <c r="A27" s="44">
        <v>9</v>
      </c>
      <c r="B27" s="47" t="s">
        <v>46</v>
      </c>
      <c r="C27" s="48"/>
      <c r="D27" s="69" t="s">
        <v>47</v>
      </c>
      <c r="E27" s="130">
        <f>'Students-ANL201_JAN22_T04'!Q11</f>
        <v>70</v>
      </c>
      <c r="F27" s="130">
        <f>'Students-ANL201_JAN22_T04'!R11</f>
        <v>16</v>
      </c>
      <c r="G27" s="68">
        <f t="shared" si="0"/>
        <v>86</v>
      </c>
      <c r="H27" s="43">
        <f t="shared" si="2"/>
        <v>87.5</v>
      </c>
      <c r="I27" s="43">
        <f t="shared" si="3"/>
        <v>80</v>
      </c>
      <c r="J27" s="43">
        <f t="shared" si="1"/>
        <v>167.5</v>
      </c>
      <c r="K27" s="40"/>
      <c r="L27" s="1"/>
      <c r="M27" s="1"/>
      <c r="N27" s="1"/>
      <c r="O27" s="1"/>
      <c r="P27" s="1"/>
    </row>
    <row r="28" spans="1:16" s="8" customFormat="1" ht="15" customHeight="1">
      <c r="A28" s="44">
        <v>10</v>
      </c>
      <c r="B28" s="47" t="s">
        <v>48</v>
      </c>
      <c r="C28" s="48"/>
      <c r="D28" s="69" t="s">
        <v>49</v>
      </c>
      <c r="E28" s="130">
        <f>'Students-ANL201_JAN22_T04'!Q12</f>
        <v>65</v>
      </c>
      <c r="F28" s="130">
        <f>'Students-ANL201_JAN22_T04'!R12</f>
        <v>14</v>
      </c>
      <c r="G28" s="68">
        <f t="shared" si="0"/>
        <v>79</v>
      </c>
      <c r="H28" s="43">
        <f t="shared" si="2"/>
        <v>81.25</v>
      </c>
      <c r="I28" s="43">
        <f t="shared" si="3"/>
        <v>70</v>
      </c>
      <c r="J28" s="43">
        <f t="shared" si="1"/>
        <v>151.25</v>
      </c>
      <c r="K28" s="40"/>
      <c r="L28" s="1"/>
      <c r="M28" s="1"/>
      <c r="N28" s="1"/>
      <c r="O28" s="1"/>
      <c r="P28" s="1"/>
    </row>
    <row r="29" spans="1:16" s="8" customFormat="1" ht="15" customHeight="1">
      <c r="A29" s="44">
        <v>11</v>
      </c>
      <c r="B29" s="47" t="s">
        <v>50</v>
      </c>
      <c r="C29" s="48"/>
      <c r="D29" s="69" t="s">
        <v>51</v>
      </c>
      <c r="E29" s="130">
        <f>'Students-ANL201_JAN22_T04'!Q13</f>
        <v>58</v>
      </c>
      <c r="F29" s="130">
        <f>'Students-ANL201_JAN22_T04'!R13</f>
        <v>13</v>
      </c>
      <c r="G29" s="68">
        <f t="shared" si="0"/>
        <v>71</v>
      </c>
      <c r="H29" s="43">
        <f t="shared" si="2"/>
        <v>72.5</v>
      </c>
      <c r="I29" s="43">
        <f t="shared" si="3"/>
        <v>65</v>
      </c>
      <c r="J29" s="43">
        <f t="shared" si="1"/>
        <v>137.5</v>
      </c>
      <c r="K29" s="40"/>
      <c r="L29" s="1"/>
      <c r="M29" s="1"/>
      <c r="N29" s="1"/>
      <c r="O29" s="1"/>
      <c r="P29" s="1"/>
    </row>
    <row r="30" spans="1:16" s="8" customFormat="1" ht="15" customHeight="1">
      <c r="A30" s="44">
        <v>12</v>
      </c>
      <c r="B30" s="47" t="s">
        <v>52</v>
      </c>
      <c r="C30" s="48"/>
      <c r="D30" s="69" t="s">
        <v>53</v>
      </c>
      <c r="E30" s="130">
        <f>'Students-ANL201_JAN22_T04'!Q14</f>
        <v>0</v>
      </c>
      <c r="F30" s="130">
        <f>'Students-ANL201_JAN22_T04'!R14</f>
        <v>0</v>
      </c>
      <c r="G30" s="68">
        <f t="shared" ref="G30:G44" si="4">SUM(E30:F30)</f>
        <v>0</v>
      </c>
      <c r="H30" s="43">
        <f t="shared" ref="H30:H44" si="5">E30/80*100</f>
        <v>0</v>
      </c>
      <c r="I30" s="43">
        <f t="shared" ref="I30:I44" si="6">F30/20*100</f>
        <v>0</v>
      </c>
      <c r="J30" s="43">
        <f t="shared" ref="J30:J44" si="7">SUM(H30:I30)</f>
        <v>0</v>
      </c>
      <c r="K30" s="40"/>
      <c r="L30" s="1"/>
      <c r="M30" s="1"/>
      <c r="N30" s="1"/>
      <c r="O30" s="1"/>
      <c r="P30" s="1"/>
    </row>
    <row r="31" spans="1:16" s="8" customFormat="1" ht="15" customHeight="1">
      <c r="A31" s="44">
        <v>13</v>
      </c>
      <c r="B31" s="47" t="s">
        <v>54</v>
      </c>
      <c r="C31" s="48"/>
      <c r="D31" s="69" t="s">
        <v>55</v>
      </c>
      <c r="E31" s="130">
        <f>'Students-ANL201_JAN22_T04'!Q15</f>
        <v>66</v>
      </c>
      <c r="F31" s="130">
        <f>'Students-ANL201_JAN22_T04'!R15</f>
        <v>14</v>
      </c>
      <c r="G31" s="68">
        <f t="shared" si="4"/>
        <v>80</v>
      </c>
      <c r="H31" s="43">
        <f t="shared" si="5"/>
        <v>82.5</v>
      </c>
      <c r="I31" s="43">
        <f t="shared" si="6"/>
        <v>70</v>
      </c>
      <c r="J31" s="43">
        <f t="shared" si="7"/>
        <v>152.5</v>
      </c>
      <c r="K31" s="40"/>
      <c r="L31" s="1"/>
      <c r="M31" s="1"/>
      <c r="N31" s="1"/>
      <c r="O31" s="1"/>
      <c r="P31" s="1"/>
    </row>
    <row r="32" spans="1:16" s="8" customFormat="1" ht="15" customHeight="1">
      <c r="A32" s="44">
        <v>14</v>
      </c>
      <c r="B32" s="47" t="s">
        <v>56</v>
      </c>
      <c r="C32" s="48"/>
      <c r="D32" s="69" t="s">
        <v>57</v>
      </c>
      <c r="E32" s="130">
        <f>'Students-ANL201_JAN22_T04'!Q16</f>
        <v>66</v>
      </c>
      <c r="F32" s="130">
        <f>'Students-ANL201_JAN22_T04'!R16</f>
        <v>14</v>
      </c>
      <c r="G32" s="68">
        <f t="shared" si="4"/>
        <v>80</v>
      </c>
      <c r="H32" s="43">
        <f t="shared" si="5"/>
        <v>82.5</v>
      </c>
      <c r="I32" s="43">
        <f t="shared" si="6"/>
        <v>70</v>
      </c>
      <c r="J32" s="43">
        <f t="shared" si="7"/>
        <v>152.5</v>
      </c>
      <c r="K32" s="40"/>
      <c r="L32" s="1"/>
      <c r="M32" s="1"/>
      <c r="N32" s="1"/>
      <c r="O32" s="1"/>
      <c r="P32" s="1"/>
    </row>
    <row r="33" spans="1:16" s="8" customFormat="1" ht="15" customHeight="1">
      <c r="A33" s="44">
        <v>15</v>
      </c>
      <c r="B33" s="47" t="s">
        <v>58</v>
      </c>
      <c r="C33" s="48"/>
      <c r="D33" s="69" t="s">
        <v>59</v>
      </c>
      <c r="E33" s="130">
        <f>'Students-ANL201_JAN22_T04'!Q17</f>
        <v>53</v>
      </c>
      <c r="F33" s="130">
        <f>'Students-ANL201_JAN22_T04'!R17</f>
        <v>12</v>
      </c>
      <c r="G33" s="68">
        <f t="shared" si="4"/>
        <v>65</v>
      </c>
      <c r="H33" s="43">
        <f t="shared" si="5"/>
        <v>66.25</v>
      </c>
      <c r="I33" s="43">
        <f t="shared" si="6"/>
        <v>60</v>
      </c>
      <c r="J33" s="43">
        <f t="shared" si="7"/>
        <v>126.25</v>
      </c>
      <c r="K33" s="40"/>
      <c r="L33" s="1"/>
      <c r="M33" s="1"/>
      <c r="N33" s="1"/>
      <c r="O33" s="1"/>
      <c r="P33" s="1"/>
    </row>
    <row r="34" spans="1:16" s="8" customFormat="1" ht="15" customHeight="1">
      <c r="A34" s="44">
        <v>16</v>
      </c>
      <c r="B34" s="47" t="s">
        <v>60</v>
      </c>
      <c r="C34" s="48"/>
      <c r="D34" s="69" t="s">
        <v>61</v>
      </c>
      <c r="E34" s="130">
        <f>'Students-ANL201_JAN22_T04'!Q18</f>
        <v>60</v>
      </c>
      <c r="F34" s="130">
        <f>'Students-ANL201_JAN22_T04'!R18</f>
        <v>12</v>
      </c>
      <c r="G34" s="68">
        <f t="shared" si="4"/>
        <v>72</v>
      </c>
      <c r="H34" s="43">
        <f t="shared" si="5"/>
        <v>75</v>
      </c>
      <c r="I34" s="43">
        <f t="shared" si="6"/>
        <v>60</v>
      </c>
      <c r="J34" s="43">
        <f t="shared" si="7"/>
        <v>135</v>
      </c>
      <c r="K34" s="40"/>
      <c r="L34" s="1"/>
      <c r="M34" s="1"/>
      <c r="N34" s="1"/>
      <c r="O34" s="1"/>
      <c r="P34" s="1"/>
    </row>
    <row r="35" spans="1:16" s="8" customFormat="1" ht="15" customHeight="1">
      <c r="A35" s="44">
        <v>17</v>
      </c>
      <c r="B35" s="47" t="s">
        <v>62</v>
      </c>
      <c r="C35" s="48"/>
      <c r="D35" s="69" t="s">
        <v>63</v>
      </c>
      <c r="E35" s="130">
        <f>'Students-ANL201_JAN22_T04'!Q19</f>
        <v>55</v>
      </c>
      <c r="F35" s="130">
        <f>'Students-ANL201_JAN22_T04'!R19</f>
        <v>14</v>
      </c>
      <c r="G35" s="68">
        <f t="shared" si="4"/>
        <v>69</v>
      </c>
      <c r="H35" s="43">
        <f t="shared" si="5"/>
        <v>68.75</v>
      </c>
      <c r="I35" s="43">
        <f t="shared" si="6"/>
        <v>70</v>
      </c>
      <c r="J35" s="43">
        <f t="shared" si="7"/>
        <v>138.75</v>
      </c>
      <c r="K35" s="40"/>
      <c r="L35" s="1"/>
      <c r="M35" s="1"/>
      <c r="N35" s="1"/>
      <c r="O35" s="1"/>
      <c r="P35" s="1"/>
    </row>
    <row r="36" spans="1:16" s="8" customFormat="1" ht="15" customHeight="1">
      <c r="A36" s="44">
        <v>18</v>
      </c>
      <c r="B36" s="47" t="s">
        <v>64</v>
      </c>
      <c r="C36" s="48"/>
      <c r="D36" s="69" t="s">
        <v>65</v>
      </c>
      <c r="E36" s="130">
        <f>'Students-ANL201_JAN22_T04'!Q20</f>
        <v>0</v>
      </c>
      <c r="F36" s="130">
        <f>'Students-ANL201_JAN22_T04'!R20</f>
        <v>0</v>
      </c>
      <c r="G36" s="68">
        <f t="shared" si="4"/>
        <v>0</v>
      </c>
      <c r="H36" s="43">
        <f t="shared" si="5"/>
        <v>0</v>
      </c>
      <c r="I36" s="43">
        <f t="shared" si="6"/>
        <v>0</v>
      </c>
      <c r="J36" s="43">
        <f t="shared" si="7"/>
        <v>0</v>
      </c>
      <c r="K36" s="40"/>
      <c r="L36" s="1"/>
      <c r="M36" s="1"/>
      <c r="N36" s="1"/>
      <c r="O36" s="1"/>
      <c r="P36" s="1"/>
    </row>
    <row r="37" spans="1:16" s="8" customFormat="1" ht="15" customHeight="1">
      <c r="A37" s="44">
        <v>19</v>
      </c>
      <c r="B37" s="47" t="s">
        <v>66</v>
      </c>
      <c r="C37" s="48"/>
      <c r="D37" s="69" t="s">
        <v>67</v>
      </c>
      <c r="E37" s="130">
        <f>'Students-ANL201_JAN22_T04'!Q21</f>
        <v>54</v>
      </c>
      <c r="F37" s="130">
        <f>'Students-ANL201_JAN22_T04'!R21</f>
        <v>12</v>
      </c>
      <c r="G37" s="68">
        <f t="shared" si="4"/>
        <v>66</v>
      </c>
      <c r="H37" s="43">
        <f t="shared" si="5"/>
        <v>67.5</v>
      </c>
      <c r="I37" s="43">
        <f t="shared" si="6"/>
        <v>60</v>
      </c>
      <c r="J37" s="43">
        <f t="shared" si="7"/>
        <v>127.5</v>
      </c>
      <c r="K37" s="40"/>
      <c r="L37" s="1"/>
      <c r="M37" s="1"/>
      <c r="N37" s="1"/>
      <c r="O37" s="1"/>
      <c r="P37" s="1"/>
    </row>
    <row r="38" spans="1:16" s="8" customFormat="1" ht="15" customHeight="1">
      <c r="A38" s="44">
        <v>20</v>
      </c>
      <c r="B38" s="47" t="s">
        <v>68</v>
      </c>
      <c r="C38" s="48"/>
      <c r="D38" s="69" t="s">
        <v>69</v>
      </c>
      <c r="E38" s="130">
        <f>'Students-ANL201_JAN22_T04'!Q22</f>
        <v>39</v>
      </c>
      <c r="F38" s="130">
        <f>'Students-ANL201_JAN22_T04'!R22</f>
        <v>11</v>
      </c>
      <c r="G38" s="68">
        <f t="shared" si="4"/>
        <v>50</v>
      </c>
      <c r="H38" s="43">
        <f t="shared" si="5"/>
        <v>48.75</v>
      </c>
      <c r="I38" s="43">
        <f t="shared" si="6"/>
        <v>55.000000000000007</v>
      </c>
      <c r="J38" s="43">
        <f t="shared" si="7"/>
        <v>103.75</v>
      </c>
      <c r="K38" s="40"/>
      <c r="L38" s="1"/>
      <c r="M38" s="1"/>
      <c r="N38" s="1"/>
      <c r="O38" s="1"/>
      <c r="P38" s="1"/>
    </row>
    <row r="39" spans="1:16" s="8" customFormat="1" ht="15" customHeight="1">
      <c r="A39" s="44">
        <v>21</v>
      </c>
      <c r="B39" s="47" t="s">
        <v>70</v>
      </c>
      <c r="C39" s="48"/>
      <c r="D39" s="69" t="s">
        <v>71</v>
      </c>
      <c r="E39" s="130">
        <f>'Students-ANL201_JAN22_T04'!Q23</f>
        <v>0</v>
      </c>
      <c r="F39" s="130">
        <f>'Students-ANL201_JAN22_T04'!R23</f>
        <v>0</v>
      </c>
      <c r="G39" s="68">
        <f t="shared" si="4"/>
        <v>0</v>
      </c>
      <c r="H39" s="43">
        <f t="shared" si="5"/>
        <v>0</v>
      </c>
      <c r="I39" s="43">
        <f t="shared" si="6"/>
        <v>0</v>
      </c>
      <c r="J39" s="43">
        <f t="shared" si="7"/>
        <v>0</v>
      </c>
      <c r="K39" s="40"/>
      <c r="L39" s="1"/>
      <c r="M39" s="1"/>
      <c r="N39" s="1"/>
      <c r="O39" s="1"/>
      <c r="P39" s="1"/>
    </row>
    <row r="40" spans="1:16" ht="27">
      <c r="A40" s="44">
        <v>22</v>
      </c>
      <c r="B40" s="47" t="s">
        <v>72</v>
      </c>
      <c r="C40" s="49"/>
      <c r="D40" s="69" t="s">
        <v>73</v>
      </c>
      <c r="E40" s="130">
        <f>'Students-ANL201_JAN22_T04'!Q24</f>
        <v>44</v>
      </c>
      <c r="F40" s="130">
        <f>'Students-ANL201_JAN22_T04'!R24</f>
        <v>11</v>
      </c>
      <c r="G40" s="68">
        <f t="shared" si="4"/>
        <v>55</v>
      </c>
      <c r="H40" s="43">
        <f t="shared" si="5"/>
        <v>55.000000000000007</v>
      </c>
      <c r="I40" s="43">
        <f t="shared" si="6"/>
        <v>55.000000000000007</v>
      </c>
      <c r="J40" s="43">
        <f t="shared" si="7"/>
        <v>110.00000000000001</v>
      </c>
      <c r="K40" s="40"/>
    </row>
    <row r="41" spans="1:16" ht="15">
      <c r="A41" s="44">
        <v>23</v>
      </c>
      <c r="B41" s="47" t="s">
        <v>74</v>
      </c>
      <c r="C41" s="49"/>
      <c r="D41" s="69" t="s">
        <v>75</v>
      </c>
      <c r="E41" s="130">
        <f>'Students-ANL201_JAN22_T04'!Q25</f>
        <v>57</v>
      </c>
      <c r="F41" s="130">
        <f>'Students-ANL201_JAN22_T04'!R25</f>
        <v>13</v>
      </c>
      <c r="G41" s="68">
        <f t="shared" si="4"/>
        <v>70</v>
      </c>
      <c r="H41" s="43">
        <f t="shared" si="5"/>
        <v>71.25</v>
      </c>
      <c r="I41" s="43">
        <f t="shared" si="6"/>
        <v>65</v>
      </c>
      <c r="J41" s="43">
        <f t="shared" si="7"/>
        <v>136.25</v>
      </c>
      <c r="K41" s="40"/>
    </row>
    <row r="42" spans="1:16" ht="15">
      <c r="A42" s="44">
        <v>24</v>
      </c>
      <c r="B42" s="47" t="s">
        <v>76</v>
      </c>
      <c r="C42" s="49"/>
      <c r="D42" s="69" t="s">
        <v>77</v>
      </c>
      <c r="E42" s="130">
        <f>'Students-ANL201_JAN22_T04'!Q26</f>
        <v>53</v>
      </c>
      <c r="F42" s="130">
        <f>'Students-ANL201_JAN22_T04'!R26</f>
        <v>13</v>
      </c>
      <c r="G42" s="68">
        <f t="shared" si="4"/>
        <v>66</v>
      </c>
      <c r="H42" s="43">
        <f t="shared" si="5"/>
        <v>66.25</v>
      </c>
      <c r="I42" s="43">
        <f t="shared" si="6"/>
        <v>65</v>
      </c>
      <c r="J42" s="43">
        <f t="shared" si="7"/>
        <v>131.25</v>
      </c>
      <c r="K42" s="40"/>
    </row>
    <row r="43" spans="1:16" ht="15">
      <c r="A43" s="44">
        <v>25</v>
      </c>
      <c r="B43" s="47" t="s">
        <v>78</v>
      </c>
      <c r="C43" s="49"/>
      <c r="D43" s="69" t="s">
        <v>79</v>
      </c>
      <c r="E43" s="130">
        <f>'Students-ANL201_JAN22_T04'!Q27</f>
        <v>54</v>
      </c>
      <c r="F43" s="130">
        <f>'Students-ANL201_JAN22_T04'!R27</f>
        <v>11</v>
      </c>
      <c r="G43" s="68">
        <f t="shared" si="4"/>
        <v>65</v>
      </c>
      <c r="H43" s="43">
        <f t="shared" si="5"/>
        <v>67.5</v>
      </c>
      <c r="I43" s="43">
        <f t="shared" si="6"/>
        <v>55.000000000000007</v>
      </c>
      <c r="J43" s="43">
        <f t="shared" si="7"/>
        <v>122.5</v>
      </c>
      <c r="K43" s="40"/>
    </row>
    <row r="44" spans="1:16" ht="15">
      <c r="A44" s="44">
        <v>26</v>
      </c>
      <c r="B44" s="47" t="s">
        <v>80</v>
      </c>
      <c r="C44" s="49"/>
      <c r="D44" s="69" t="s">
        <v>81</v>
      </c>
      <c r="E44" s="130">
        <f>'Students-ANL201_JAN22_T04'!Q28</f>
        <v>0</v>
      </c>
      <c r="F44" s="130">
        <f>'Students-ANL201_JAN22_T04'!R28</f>
        <v>0</v>
      </c>
      <c r="G44" s="68">
        <f t="shared" si="4"/>
        <v>0</v>
      </c>
      <c r="H44" s="43">
        <f t="shared" si="5"/>
        <v>0</v>
      </c>
      <c r="I44" s="43">
        <f t="shared" si="6"/>
        <v>0</v>
      </c>
      <c r="J44" s="43">
        <f t="shared" si="7"/>
        <v>0</v>
      </c>
      <c r="K44" s="40"/>
    </row>
    <row r="45" spans="1:16" ht="15">
      <c r="A45" s="44">
        <v>27</v>
      </c>
      <c r="B45" s="47" t="s">
        <v>82</v>
      </c>
      <c r="C45" s="49"/>
      <c r="D45" s="69" t="s">
        <v>83</v>
      </c>
      <c r="E45" s="130">
        <f>'Students-ANL201_JAN22_T04'!Q29</f>
        <v>60</v>
      </c>
      <c r="F45" s="130">
        <f>'Students-ANL201_JAN22_T04'!R29</f>
        <v>14</v>
      </c>
      <c r="G45" s="68">
        <f t="shared" ref="G45:G59" si="8">SUM(E45:F45)</f>
        <v>74</v>
      </c>
      <c r="H45" s="43">
        <f t="shared" ref="H45:H59" si="9">E45/80*100</f>
        <v>75</v>
      </c>
      <c r="I45" s="43">
        <f t="shared" ref="I45:I59" si="10">F45/20*100</f>
        <v>70</v>
      </c>
      <c r="J45" s="43">
        <f t="shared" ref="J45:J59" si="11">SUM(H45:I45)</f>
        <v>145</v>
      </c>
      <c r="K45" s="40"/>
    </row>
    <row r="46" spans="1:16" ht="15">
      <c r="A46" s="44">
        <v>28</v>
      </c>
      <c r="B46" s="47" t="s">
        <v>84</v>
      </c>
      <c r="C46" s="49"/>
      <c r="D46" s="69" t="s">
        <v>85</v>
      </c>
      <c r="E46" s="130">
        <f>'Students-ANL201_JAN22_T04'!Q30</f>
        <v>0</v>
      </c>
      <c r="F46" s="130">
        <f>'Students-ANL201_JAN22_T04'!R30</f>
        <v>0</v>
      </c>
      <c r="G46" s="68">
        <f t="shared" si="8"/>
        <v>0</v>
      </c>
      <c r="H46" s="43">
        <f t="shared" si="9"/>
        <v>0</v>
      </c>
      <c r="I46" s="43">
        <f t="shared" si="10"/>
        <v>0</v>
      </c>
      <c r="J46" s="43">
        <f t="shared" si="11"/>
        <v>0</v>
      </c>
      <c r="K46" s="40"/>
    </row>
    <row r="47" spans="1:16" ht="27">
      <c r="A47" s="44">
        <v>29</v>
      </c>
      <c r="B47" s="47" t="s">
        <v>86</v>
      </c>
      <c r="C47" s="49"/>
      <c r="D47" s="69" t="s">
        <v>87</v>
      </c>
      <c r="E47" s="130">
        <f>'Students-ANL201_JAN22_T04'!Q31</f>
        <v>0</v>
      </c>
      <c r="F47" s="130">
        <f>'Students-ANL201_JAN22_T04'!R31</f>
        <v>0</v>
      </c>
      <c r="G47" s="68">
        <f t="shared" si="8"/>
        <v>0</v>
      </c>
      <c r="H47" s="43">
        <f t="shared" si="9"/>
        <v>0</v>
      </c>
      <c r="I47" s="43">
        <f t="shared" si="10"/>
        <v>0</v>
      </c>
      <c r="J47" s="43">
        <f t="shared" si="11"/>
        <v>0</v>
      </c>
      <c r="K47" s="40"/>
    </row>
    <row r="48" spans="1:16" ht="15">
      <c r="A48" s="44">
        <v>30</v>
      </c>
      <c r="B48" s="47" t="s">
        <v>88</v>
      </c>
      <c r="C48" s="49"/>
      <c r="D48" s="69" t="s">
        <v>89</v>
      </c>
      <c r="E48" s="130">
        <f>'Students-ANL201_JAN22_T04'!Q32</f>
        <v>59</v>
      </c>
      <c r="F48" s="130">
        <f>'Students-ANL201_JAN22_T04'!R32</f>
        <v>13</v>
      </c>
      <c r="G48" s="68">
        <f t="shared" si="8"/>
        <v>72</v>
      </c>
      <c r="H48" s="43">
        <f t="shared" si="9"/>
        <v>73.75</v>
      </c>
      <c r="I48" s="43">
        <f t="shared" si="10"/>
        <v>65</v>
      </c>
      <c r="J48" s="43">
        <f t="shared" si="11"/>
        <v>138.75</v>
      </c>
      <c r="K48" s="40"/>
    </row>
    <row r="49" spans="1:11" ht="15">
      <c r="A49" s="44">
        <v>31</v>
      </c>
      <c r="B49" s="47" t="s">
        <v>90</v>
      </c>
      <c r="C49" s="49"/>
      <c r="D49" s="69" t="s">
        <v>91</v>
      </c>
      <c r="E49" s="130">
        <f>'Students-ANL201_JAN22_T04'!Q33</f>
        <v>0</v>
      </c>
      <c r="F49" s="130">
        <f>'Students-ANL201_JAN22_T04'!R33</f>
        <v>0</v>
      </c>
      <c r="G49" s="68">
        <f t="shared" si="8"/>
        <v>0</v>
      </c>
      <c r="H49" s="43">
        <f t="shared" si="9"/>
        <v>0</v>
      </c>
      <c r="I49" s="43">
        <f t="shared" si="10"/>
        <v>0</v>
      </c>
      <c r="J49" s="43">
        <f t="shared" si="11"/>
        <v>0</v>
      </c>
      <c r="K49" s="40"/>
    </row>
    <row r="50" spans="1:11" ht="27">
      <c r="A50" s="44">
        <v>32</v>
      </c>
      <c r="B50" s="47" t="s">
        <v>92</v>
      </c>
      <c r="C50" s="49"/>
      <c r="D50" s="69" t="s">
        <v>93</v>
      </c>
      <c r="E50" s="130">
        <f>'Students-ANL201_JAN22_T04'!Q34</f>
        <v>0</v>
      </c>
      <c r="F50" s="130">
        <f>'Students-ANL201_JAN22_T04'!R34</f>
        <v>0</v>
      </c>
      <c r="G50" s="68">
        <f t="shared" si="8"/>
        <v>0</v>
      </c>
      <c r="H50" s="43">
        <f t="shared" si="9"/>
        <v>0</v>
      </c>
      <c r="I50" s="43">
        <f t="shared" si="10"/>
        <v>0</v>
      </c>
      <c r="J50" s="43">
        <f t="shared" si="11"/>
        <v>0</v>
      </c>
      <c r="K50" s="40"/>
    </row>
    <row r="51" spans="1:11" ht="15">
      <c r="A51" s="44">
        <v>33</v>
      </c>
      <c r="B51" s="47" t="s">
        <v>94</v>
      </c>
      <c r="C51" s="49"/>
      <c r="D51" s="69" t="s">
        <v>95</v>
      </c>
      <c r="E51" s="130">
        <f>'Students-ANL201_JAN22_T04'!Q35</f>
        <v>0</v>
      </c>
      <c r="F51" s="130">
        <f>'Students-ANL201_JAN22_T04'!R35</f>
        <v>0</v>
      </c>
      <c r="G51" s="68">
        <f t="shared" si="8"/>
        <v>0</v>
      </c>
      <c r="H51" s="43">
        <f t="shared" si="9"/>
        <v>0</v>
      </c>
      <c r="I51" s="43">
        <f t="shared" si="10"/>
        <v>0</v>
      </c>
      <c r="J51" s="43">
        <f t="shared" si="11"/>
        <v>0</v>
      </c>
      <c r="K51" s="40"/>
    </row>
    <row r="52" spans="1:11" ht="40.5">
      <c r="A52" s="44">
        <v>34</v>
      </c>
      <c r="B52" s="47" t="s">
        <v>96</v>
      </c>
      <c r="C52" s="49"/>
      <c r="D52" s="69" t="s">
        <v>97</v>
      </c>
      <c r="E52" s="130">
        <f>'Students-ANL201_JAN22_T04'!Q36</f>
        <v>61</v>
      </c>
      <c r="F52" s="130">
        <f>'Students-ANL201_JAN22_T04'!R36</f>
        <v>12</v>
      </c>
      <c r="G52" s="68">
        <f t="shared" si="8"/>
        <v>73</v>
      </c>
      <c r="H52" s="43">
        <f t="shared" si="9"/>
        <v>76.25</v>
      </c>
      <c r="I52" s="43">
        <f t="shared" si="10"/>
        <v>60</v>
      </c>
      <c r="J52" s="43">
        <f t="shared" si="11"/>
        <v>136.25</v>
      </c>
      <c r="K52" s="40"/>
    </row>
    <row r="53" spans="1:11" ht="15">
      <c r="A53" s="44">
        <v>35</v>
      </c>
      <c r="B53" s="47" t="s">
        <v>98</v>
      </c>
      <c r="C53" s="49"/>
      <c r="D53" s="69" t="s">
        <v>99</v>
      </c>
      <c r="E53" s="130">
        <f>'Students-ANL201_JAN22_T04'!Q37</f>
        <v>43</v>
      </c>
      <c r="F53" s="130">
        <f>'Students-ANL201_JAN22_T04'!R37</f>
        <v>12</v>
      </c>
      <c r="G53" s="68">
        <f t="shared" si="8"/>
        <v>55</v>
      </c>
      <c r="H53" s="43">
        <f t="shared" si="9"/>
        <v>53.75</v>
      </c>
      <c r="I53" s="43">
        <f t="shared" si="10"/>
        <v>60</v>
      </c>
      <c r="J53" s="43">
        <f t="shared" si="11"/>
        <v>113.75</v>
      </c>
      <c r="K53" s="40"/>
    </row>
    <row r="54" spans="1:11" ht="15">
      <c r="A54" s="44">
        <v>36</v>
      </c>
      <c r="B54" s="47" t="s">
        <v>100</v>
      </c>
      <c r="C54" s="49"/>
      <c r="D54" s="69" t="s">
        <v>101</v>
      </c>
      <c r="E54" s="130">
        <f>'Students-ANL201_JAN22_T04'!Q38</f>
        <v>45</v>
      </c>
      <c r="F54" s="130">
        <f>'Students-ANL201_JAN22_T04'!R38</f>
        <v>12</v>
      </c>
      <c r="G54" s="68">
        <f t="shared" si="8"/>
        <v>57</v>
      </c>
      <c r="H54" s="43">
        <f t="shared" si="9"/>
        <v>56.25</v>
      </c>
      <c r="I54" s="43">
        <f t="shared" si="10"/>
        <v>60</v>
      </c>
      <c r="J54" s="43">
        <f t="shared" si="11"/>
        <v>116.25</v>
      </c>
      <c r="K54" s="40"/>
    </row>
    <row r="55" spans="1:11" ht="27">
      <c r="A55" s="44">
        <v>37</v>
      </c>
      <c r="B55" s="47" t="s">
        <v>102</v>
      </c>
      <c r="C55" s="49"/>
      <c r="D55" s="69" t="s">
        <v>103</v>
      </c>
      <c r="E55" s="130">
        <f>'Students-ANL201_JAN22_T04'!Q39</f>
        <v>57</v>
      </c>
      <c r="F55" s="130">
        <f>'Students-ANL201_JAN22_T04'!R39</f>
        <v>12</v>
      </c>
      <c r="G55" s="68">
        <f t="shared" si="8"/>
        <v>69</v>
      </c>
      <c r="H55" s="43">
        <f t="shared" si="9"/>
        <v>71.25</v>
      </c>
      <c r="I55" s="43">
        <f t="shared" si="10"/>
        <v>60</v>
      </c>
      <c r="J55" s="43">
        <f t="shared" si="11"/>
        <v>131.25</v>
      </c>
      <c r="K55" s="40"/>
    </row>
    <row r="56" spans="1:11" ht="15">
      <c r="A56" s="44">
        <v>38</v>
      </c>
      <c r="B56" s="47" t="s">
        <v>104</v>
      </c>
      <c r="C56" s="49"/>
      <c r="D56" s="69" t="s">
        <v>105</v>
      </c>
      <c r="E56" s="130">
        <f>'Students-ANL201_JAN22_T04'!Q40</f>
        <v>55</v>
      </c>
      <c r="F56" s="130">
        <f>'Students-ANL201_JAN22_T04'!R40</f>
        <v>12</v>
      </c>
      <c r="G56" s="68">
        <f t="shared" si="8"/>
        <v>67</v>
      </c>
      <c r="H56" s="43">
        <f t="shared" si="9"/>
        <v>68.75</v>
      </c>
      <c r="I56" s="43">
        <f t="shared" si="10"/>
        <v>60</v>
      </c>
      <c r="J56" s="43">
        <f t="shared" si="11"/>
        <v>128.75</v>
      </c>
      <c r="K56" s="40"/>
    </row>
    <row r="57" spans="1:11" ht="15">
      <c r="A57" s="44">
        <v>39</v>
      </c>
      <c r="B57" s="47" t="s">
        <v>106</v>
      </c>
      <c r="C57" s="49"/>
      <c r="D57" s="69" t="s">
        <v>107</v>
      </c>
      <c r="E57" s="130">
        <f>'Students-ANL201_JAN22_T04'!Q41</f>
        <v>56</v>
      </c>
      <c r="F57" s="130">
        <f>'Students-ANL201_JAN22_T04'!R41</f>
        <v>11</v>
      </c>
      <c r="G57" s="68">
        <f t="shared" si="8"/>
        <v>67</v>
      </c>
      <c r="H57" s="43">
        <f t="shared" si="9"/>
        <v>70</v>
      </c>
      <c r="I57" s="43">
        <f t="shared" si="10"/>
        <v>55.000000000000007</v>
      </c>
      <c r="J57" s="43">
        <f t="shared" si="11"/>
        <v>125</v>
      </c>
      <c r="K57" s="40"/>
    </row>
    <row r="58" spans="1:11" ht="15">
      <c r="A58" s="44">
        <v>40</v>
      </c>
      <c r="B58" s="47" t="s">
        <v>108</v>
      </c>
      <c r="C58" s="49"/>
      <c r="D58" s="69" t="s">
        <v>109</v>
      </c>
      <c r="E58" s="130">
        <f>'Students-ANL201_JAN22_T04'!Q42</f>
        <v>50</v>
      </c>
      <c r="F58" s="130">
        <f>'Students-ANL201_JAN22_T04'!R42</f>
        <v>14</v>
      </c>
      <c r="G58" s="68">
        <f t="shared" si="8"/>
        <v>64</v>
      </c>
      <c r="H58" s="43">
        <f t="shared" si="9"/>
        <v>62.5</v>
      </c>
      <c r="I58" s="43">
        <f t="shared" si="10"/>
        <v>70</v>
      </c>
      <c r="J58" s="43">
        <f t="shared" si="11"/>
        <v>132.5</v>
      </c>
      <c r="K58" s="40"/>
    </row>
    <row r="59" spans="1:11" ht="15">
      <c r="A59" s="44">
        <v>41</v>
      </c>
      <c r="B59" s="47" t="s">
        <v>110</v>
      </c>
      <c r="C59" s="49"/>
      <c r="D59" s="69" t="s">
        <v>111</v>
      </c>
      <c r="E59" s="130">
        <f>'Students-ANL201_JAN22_T04'!Q43</f>
        <v>65</v>
      </c>
      <c r="F59" s="130">
        <f>'Students-ANL201_JAN22_T04'!R43</f>
        <v>14</v>
      </c>
      <c r="G59" s="68">
        <f t="shared" si="8"/>
        <v>79</v>
      </c>
      <c r="H59" s="43">
        <f t="shared" si="9"/>
        <v>81.25</v>
      </c>
      <c r="I59" s="43">
        <f t="shared" si="10"/>
        <v>70</v>
      </c>
      <c r="J59" s="43">
        <f t="shared" si="11"/>
        <v>151.25</v>
      </c>
      <c r="K59" s="40"/>
    </row>
    <row r="60" spans="1:11" ht="15">
      <c r="A60" s="44">
        <v>42</v>
      </c>
      <c r="B60" s="47" t="s">
        <v>112</v>
      </c>
      <c r="C60" s="49"/>
      <c r="D60" s="69" t="s">
        <v>113</v>
      </c>
      <c r="E60" s="130">
        <f>'Students-ANL201_JAN22_T04'!Q44</f>
        <v>58</v>
      </c>
      <c r="F60" s="130">
        <f>'Students-ANL201_JAN22_T04'!R44</f>
        <v>13</v>
      </c>
      <c r="G60" s="68">
        <f t="shared" ref="G60:G67" si="12">SUM(E60:F60)</f>
        <v>71</v>
      </c>
      <c r="H60" s="43">
        <f t="shared" ref="H60:H67" si="13">E60/80*100</f>
        <v>72.5</v>
      </c>
      <c r="I60" s="43">
        <f t="shared" ref="I60:I67" si="14">F60/20*100</f>
        <v>65</v>
      </c>
      <c r="J60" s="43">
        <f t="shared" ref="J60:J67" si="15">SUM(H60:I60)</f>
        <v>137.5</v>
      </c>
      <c r="K60" s="40"/>
    </row>
    <row r="61" spans="1:11" ht="27">
      <c r="A61" s="44">
        <v>43</v>
      </c>
      <c r="B61" s="47" t="s">
        <v>114</v>
      </c>
      <c r="C61" s="49"/>
      <c r="D61" s="69" t="s">
        <v>115</v>
      </c>
      <c r="E61" s="130">
        <f>'Students-ANL201_JAN22_T04'!Q45</f>
        <v>46</v>
      </c>
      <c r="F61" s="130">
        <f>'Students-ANL201_JAN22_T04'!R45</f>
        <v>10</v>
      </c>
      <c r="G61" s="68">
        <f t="shared" si="12"/>
        <v>56</v>
      </c>
      <c r="H61" s="43">
        <f t="shared" si="13"/>
        <v>57.499999999999993</v>
      </c>
      <c r="I61" s="43">
        <f t="shared" si="14"/>
        <v>50</v>
      </c>
      <c r="J61" s="43">
        <f t="shared" si="15"/>
        <v>107.5</v>
      </c>
      <c r="K61" s="40"/>
    </row>
    <row r="62" spans="1:11" ht="15">
      <c r="A62" s="44">
        <v>44</v>
      </c>
      <c r="B62" s="47" t="s">
        <v>116</v>
      </c>
      <c r="C62" s="49"/>
      <c r="D62" s="69" t="s">
        <v>117</v>
      </c>
      <c r="E62" s="130">
        <f>'Students-ANL201_JAN22_T04'!Q46</f>
        <v>52</v>
      </c>
      <c r="F62" s="130">
        <f>'Students-ANL201_JAN22_T04'!R46</f>
        <v>12</v>
      </c>
      <c r="G62" s="68">
        <f t="shared" si="12"/>
        <v>64</v>
      </c>
      <c r="H62" s="43">
        <f t="shared" si="13"/>
        <v>65</v>
      </c>
      <c r="I62" s="43">
        <f t="shared" si="14"/>
        <v>60</v>
      </c>
      <c r="J62" s="43">
        <f t="shared" si="15"/>
        <v>125</v>
      </c>
      <c r="K62" s="40"/>
    </row>
    <row r="63" spans="1:11" ht="15">
      <c r="A63" s="44">
        <v>45</v>
      </c>
      <c r="B63" s="47" t="s">
        <v>118</v>
      </c>
      <c r="C63" s="49"/>
      <c r="D63" s="69" t="s">
        <v>119</v>
      </c>
      <c r="E63" s="130">
        <f>'Students-ANL201_JAN22_T04'!Q47</f>
        <v>51</v>
      </c>
      <c r="F63" s="130">
        <f>'Students-ANL201_JAN22_T04'!R47</f>
        <v>11</v>
      </c>
      <c r="G63" s="68">
        <f t="shared" si="12"/>
        <v>62</v>
      </c>
      <c r="H63" s="43">
        <f t="shared" si="13"/>
        <v>63.749999999999993</v>
      </c>
      <c r="I63" s="43">
        <f t="shared" si="14"/>
        <v>55.000000000000007</v>
      </c>
      <c r="J63" s="43">
        <f t="shared" si="15"/>
        <v>118.75</v>
      </c>
      <c r="K63" s="40"/>
    </row>
    <row r="64" spans="1:11" ht="27">
      <c r="A64" s="44">
        <v>46</v>
      </c>
      <c r="B64" s="47" t="s">
        <v>120</v>
      </c>
      <c r="C64" s="49"/>
      <c r="D64" s="69" t="s">
        <v>121</v>
      </c>
      <c r="E64" s="130">
        <f>'Students-ANL201_JAN22_T04'!Q48</f>
        <v>0</v>
      </c>
      <c r="F64" s="130">
        <f>'Students-ANL201_JAN22_T04'!R48</f>
        <v>0</v>
      </c>
      <c r="G64" s="68">
        <f t="shared" si="12"/>
        <v>0</v>
      </c>
      <c r="H64" s="43">
        <f t="shared" si="13"/>
        <v>0</v>
      </c>
      <c r="I64" s="43">
        <f t="shared" si="14"/>
        <v>0</v>
      </c>
      <c r="J64" s="43">
        <f t="shared" si="15"/>
        <v>0</v>
      </c>
      <c r="K64" s="40"/>
    </row>
    <row r="65" spans="1:11" ht="15">
      <c r="A65" s="44">
        <v>47</v>
      </c>
      <c r="B65" s="47" t="s">
        <v>122</v>
      </c>
      <c r="C65" s="49"/>
      <c r="D65" s="69" t="s">
        <v>123</v>
      </c>
      <c r="E65" s="130">
        <f>'Students-ANL201_JAN22_T04'!Q49</f>
        <v>0</v>
      </c>
      <c r="F65" s="130">
        <f>'Students-ANL201_JAN22_T04'!R49</f>
        <v>0</v>
      </c>
      <c r="G65" s="68">
        <f t="shared" si="12"/>
        <v>0</v>
      </c>
      <c r="H65" s="43">
        <f t="shared" si="13"/>
        <v>0</v>
      </c>
      <c r="I65" s="43">
        <f t="shared" si="14"/>
        <v>0</v>
      </c>
      <c r="J65" s="43">
        <f t="shared" si="15"/>
        <v>0</v>
      </c>
      <c r="K65" s="40"/>
    </row>
    <row r="66" spans="1:11" ht="15">
      <c r="A66" s="44">
        <v>48</v>
      </c>
      <c r="B66" s="47" t="s">
        <v>124</v>
      </c>
      <c r="C66" s="49"/>
      <c r="D66" s="69" t="s">
        <v>125</v>
      </c>
      <c r="E66" s="130">
        <f>'Students-ANL201_JAN22_T04'!Q50</f>
        <v>65</v>
      </c>
      <c r="F66" s="130">
        <f>'Students-ANL201_JAN22_T04'!R50</f>
        <v>13</v>
      </c>
      <c r="G66" s="68">
        <f t="shared" si="12"/>
        <v>78</v>
      </c>
      <c r="H66" s="43">
        <f t="shared" si="13"/>
        <v>81.25</v>
      </c>
      <c r="I66" s="43">
        <f t="shared" si="14"/>
        <v>65</v>
      </c>
      <c r="J66" s="43">
        <f t="shared" si="15"/>
        <v>146.25</v>
      </c>
      <c r="K66" s="40"/>
    </row>
    <row r="67" spans="1:11" ht="15">
      <c r="A67" s="44">
        <v>49</v>
      </c>
      <c r="B67" s="47" t="s">
        <v>126</v>
      </c>
      <c r="C67" s="49"/>
      <c r="D67" s="69" t="s">
        <v>127</v>
      </c>
      <c r="E67" s="130">
        <f>'Students-ANL201_JAN22_T04'!Q51</f>
        <v>55</v>
      </c>
      <c r="F67" s="130">
        <f>'Students-ANL201_JAN22_T04'!R51</f>
        <v>13</v>
      </c>
      <c r="G67" s="68">
        <f t="shared" si="12"/>
        <v>68</v>
      </c>
      <c r="H67" s="43">
        <f t="shared" si="13"/>
        <v>68.75</v>
      </c>
      <c r="I67" s="43">
        <f t="shared" si="14"/>
        <v>65</v>
      </c>
      <c r="J67" s="43">
        <f t="shared" si="15"/>
        <v>133.75</v>
      </c>
      <c r="K67" s="40"/>
    </row>
  </sheetData>
  <sheetProtection password="B1E5" sheet="1" formatCells="0" formatColumns="0" formatRows="0" insertColumns="0" insertRows="0" deleteColumns="0" deleteRows="0"/>
  <protectedRanges>
    <protectedRange sqref="E19:F67" name="Range1"/>
  </protectedRanges>
  <sortState ref="B11:D17">
    <sortCondition ref="B11"/>
  </sortState>
  <mergeCells count="10">
    <mergeCell ref="A1:M1"/>
    <mergeCell ref="G4:H4"/>
    <mergeCell ref="A3:B3"/>
    <mergeCell ref="A4:B4"/>
    <mergeCell ref="C3:H3"/>
    <mergeCell ref="B11:C11"/>
    <mergeCell ref="B18:C18"/>
    <mergeCell ref="G7:H7"/>
    <mergeCell ref="A5:B5"/>
    <mergeCell ref="G5:H5"/>
  </mergeCells>
  <phoneticPr fontId="4" type="noConversion"/>
  <dataValidations xWindow="511" yWindow="802" count="2">
    <dataValidation type="whole" allowBlank="1" showInputMessage="1" showErrorMessage="1" prompt="Score for report is between 0 to 80_x000a_" sqref="E19:E67">
      <formula1>0</formula1>
      <formula2>80</formula2>
    </dataValidation>
    <dataValidation type="whole" allowBlank="1" showInputMessage="1" showErrorMessage="1" prompt="Score for ppt is between 0 to 20" sqref="F19:F67">
      <formula1>0</formula1>
      <formula2>20</formula2>
    </dataValidation>
  </dataValidations>
  <pageMargins left="0.5" right="0.5" top="0.511811023622047" bottom="0.23622047244094499" header="0.511811023622047" footer="0.511811023622047"/>
  <pageSetup paperSize="9" scale="67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workbookViewId="0">
      <pane ySplit="2" topLeftCell="A21" activePane="bottomLeft" state="frozen"/>
      <selection pane="bottomLeft" activeCell="O23" sqref="O23"/>
    </sheetView>
  </sheetViews>
  <sheetFormatPr defaultRowHeight="12" outlineLevelCol="1"/>
  <cols>
    <col min="1" max="1" width="50.140625" style="104" bestFit="1" customWidth="1"/>
    <col min="2" max="2" width="5.28515625" style="104" hidden="1" customWidth="1"/>
    <col min="3" max="3" width="18.28515625" style="104" hidden="1" customWidth="1"/>
    <col min="4" max="5" width="2.7109375" style="115" bestFit="1" customWidth="1"/>
    <col min="6" max="6" width="2.5703125" style="115" bestFit="1" customWidth="1"/>
    <col min="7" max="11" width="2.7109375" style="115" bestFit="1" customWidth="1"/>
    <col min="12" max="12" width="6.85546875" style="115" hidden="1" customWidth="1"/>
    <col min="13" max="13" width="3.5703125" style="115" bestFit="1" customWidth="1"/>
    <col min="14" max="14" width="4.5703125" style="115" bestFit="1" customWidth="1"/>
    <col min="15" max="15" width="9.140625" style="104"/>
    <col min="16" max="16" width="50.140625" style="104" hidden="1" customWidth="1" outlineLevel="1"/>
    <col min="17" max="17" width="6.140625" style="104" hidden="1" customWidth="1" outlineLevel="1"/>
    <col min="18" max="18" width="4.7109375" style="104" hidden="1" customWidth="1" outlineLevel="1"/>
    <col min="19" max="19" width="9.140625" style="104" collapsed="1"/>
    <col min="20" max="16384" width="9.140625" style="104"/>
  </cols>
  <sheetData>
    <row r="1" spans="1:18" ht="12.75" thickBot="1">
      <c r="A1" s="131" t="s">
        <v>128</v>
      </c>
      <c r="B1" s="132" t="s">
        <v>129</v>
      </c>
      <c r="C1" s="132" t="s">
        <v>130</v>
      </c>
      <c r="D1" s="133" t="s">
        <v>131</v>
      </c>
      <c r="E1" s="134" t="s">
        <v>132</v>
      </c>
      <c r="F1" s="134" t="s">
        <v>133</v>
      </c>
      <c r="G1" s="134" t="s">
        <v>134</v>
      </c>
      <c r="H1" s="134" t="s">
        <v>254</v>
      </c>
      <c r="I1" s="135" t="s">
        <v>255</v>
      </c>
      <c r="J1" s="135" t="s">
        <v>256</v>
      </c>
      <c r="K1" s="135" t="s">
        <v>257</v>
      </c>
      <c r="L1" s="135" t="s">
        <v>259</v>
      </c>
      <c r="M1" s="135" t="s">
        <v>258</v>
      </c>
      <c r="N1" s="136" t="s">
        <v>135</v>
      </c>
    </row>
    <row r="2" spans="1:18" ht="24.75" thickBot="1">
      <c r="A2" s="137" t="s">
        <v>253</v>
      </c>
      <c r="B2" s="138"/>
      <c r="C2" s="138"/>
      <c r="D2" s="137">
        <v>4</v>
      </c>
      <c r="E2" s="138">
        <v>6</v>
      </c>
      <c r="F2" s="138">
        <v>6</v>
      </c>
      <c r="G2" s="138">
        <v>18</v>
      </c>
      <c r="H2" s="138">
        <v>8</v>
      </c>
      <c r="I2" s="139">
        <v>10</v>
      </c>
      <c r="J2" s="139">
        <v>16</v>
      </c>
      <c r="K2" s="139">
        <v>12</v>
      </c>
      <c r="L2" s="139">
        <f>SUM(D2:K2)</f>
        <v>80</v>
      </c>
      <c r="M2" s="139">
        <v>20</v>
      </c>
      <c r="N2" s="140">
        <f>SUM(L2:M2)</f>
        <v>100</v>
      </c>
      <c r="Q2" s="129" t="str">
        <f>Sheet1!E18</f>
        <v>Report
80%</v>
      </c>
      <c r="R2" s="129" t="str">
        <f>Sheet1!F18</f>
        <v>PP
20%</v>
      </c>
    </row>
    <row r="3" spans="1:18">
      <c r="A3" s="145" t="s">
        <v>110</v>
      </c>
      <c r="B3" s="146">
        <v>53821</v>
      </c>
      <c r="C3" s="146" t="s">
        <v>136</v>
      </c>
      <c r="D3" s="145">
        <v>3</v>
      </c>
      <c r="E3" s="146">
        <v>6</v>
      </c>
      <c r="F3" s="146">
        <v>4</v>
      </c>
      <c r="G3" s="146">
        <v>15</v>
      </c>
      <c r="H3" s="146">
        <v>7</v>
      </c>
      <c r="I3" s="147">
        <v>8</v>
      </c>
      <c r="J3" s="147">
        <v>13</v>
      </c>
      <c r="K3" s="147">
        <v>9</v>
      </c>
      <c r="L3" s="147">
        <f t="shared" ref="L3:L51" si="0">SUM(D3:K3)</f>
        <v>65</v>
      </c>
      <c r="M3" s="147">
        <v>14</v>
      </c>
      <c r="N3" s="148">
        <f t="shared" ref="N3:N51" si="1">SUM(L3:M3)</f>
        <v>79</v>
      </c>
      <c r="P3" s="128" t="s">
        <v>185</v>
      </c>
      <c r="Q3" s="104">
        <f>VLOOKUP(P3,$A$3:$N$51,12, FALSE)</f>
        <v>47</v>
      </c>
      <c r="R3" s="104">
        <f>VLOOKUP(P3,$A$3:$N$51,13, FALSE)</f>
        <v>12</v>
      </c>
    </row>
    <row r="4" spans="1:18">
      <c r="A4" s="116" t="s">
        <v>36</v>
      </c>
      <c r="B4" s="117">
        <v>67693</v>
      </c>
      <c r="C4" s="117" t="s">
        <v>137</v>
      </c>
      <c r="D4" s="116">
        <v>2</v>
      </c>
      <c r="E4" s="117">
        <v>5</v>
      </c>
      <c r="F4" s="117">
        <v>5</v>
      </c>
      <c r="G4" s="117">
        <v>14</v>
      </c>
      <c r="H4" s="117">
        <v>7</v>
      </c>
      <c r="I4" s="118">
        <v>7</v>
      </c>
      <c r="J4" s="118">
        <v>10</v>
      </c>
      <c r="K4" s="118">
        <v>7</v>
      </c>
      <c r="L4" s="118">
        <f t="shared" si="0"/>
        <v>57</v>
      </c>
      <c r="M4" s="118">
        <v>12</v>
      </c>
      <c r="N4" s="119">
        <f t="shared" si="1"/>
        <v>69</v>
      </c>
      <c r="P4" s="128" t="s">
        <v>32</v>
      </c>
      <c r="Q4" s="104">
        <f t="shared" ref="Q4:Q51" si="2">VLOOKUP(P4,$A$3:$N$51,12, FALSE)</f>
        <v>0</v>
      </c>
      <c r="R4" s="104">
        <f t="shared" ref="R4:R51" si="3">VLOOKUP(P4,$A$3:$N$51,13, FALSE)</f>
        <v>0</v>
      </c>
    </row>
    <row r="5" spans="1:18">
      <c r="A5" s="124" t="s">
        <v>138</v>
      </c>
      <c r="B5" s="125">
        <v>53890</v>
      </c>
      <c r="C5" s="125" t="s">
        <v>139</v>
      </c>
      <c r="D5" s="124">
        <v>2</v>
      </c>
      <c r="E5" s="125">
        <v>4</v>
      </c>
      <c r="F5" s="125">
        <v>5</v>
      </c>
      <c r="G5" s="125">
        <v>13</v>
      </c>
      <c r="H5" s="125">
        <v>5</v>
      </c>
      <c r="I5" s="126">
        <v>7</v>
      </c>
      <c r="J5" s="126">
        <v>9</v>
      </c>
      <c r="K5" s="126">
        <v>8</v>
      </c>
      <c r="L5" s="126">
        <f t="shared" si="0"/>
        <v>53</v>
      </c>
      <c r="M5" s="126">
        <v>12</v>
      </c>
      <c r="N5" s="127">
        <f t="shared" si="1"/>
        <v>65</v>
      </c>
      <c r="P5" s="128" t="s">
        <v>34</v>
      </c>
      <c r="Q5" s="104">
        <f t="shared" si="2"/>
        <v>57</v>
      </c>
      <c r="R5" s="104">
        <f t="shared" si="3"/>
        <v>15</v>
      </c>
    </row>
    <row r="6" spans="1:18" ht="12.75" thickBot="1">
      <c r="A6" s="120" t="s">
        <v>108</v>
      </c>
      <c r="B6" s="121">
        <v>82275</v>
      </c>
      <c r="C6" s="121" t="s">
        <v>140</v>
      </c>
      <c r="D6" s="124">
        <v>3</v>
      </c>
      <c r="E6" s="125">
        <v>5</v>
      </c>
      <c r="F6" s="125">
        <v>3</v>
      </c>
      <c r="G6" s="125">
        <v>14</v>
      </c>
      <c r="H6" s="125">
        <v>5</v>
      </c>
      <c r="I6" s="126">
        <v>2</v>
      </c>
      <c r="J6" s="126">
        <v>10</v>
      </c>
      <c r="K6" s="126">
        <v>8</v>
      </c>
      <c r="L6" s="126">
        <f t="shared" si="0"/>
        <v>50</v>
      </c>
      <c r="M6" s="126">
        <v>14</v>
      </c>
      <c r="N6" s="127">
        <f t="shared" si="1"/>
        <v>64</v>
      </c>
      <c r="P6" s="128" t="s">
        <v>36</v>
      </c>
      <c r="Q6" s="104">
        <f t="shared" si="2"/>
        <v>57</v>
      </c>
      <c r="R6" s="104">
        <f t="shared" si="3"/>
        <v>12</v>
      </c>
    </row>
    <row r="7" spans="1:18">
      <c r="A7" s="105" t="s">
        <v>80</v>
      </c>
      <c r="B7" s="106">
        <v>53884</v>
      </c>
      <c r="C7" s="106" t="s">
        <v>141</v>
      </c>
      <c r="D7" s="107"/>
      <c r="E7" s="108"/>
      <c r="F7" s="108"/>
      <c r="G7" s="108"/>
      <c r="H7" s="108"/>
      <c r="I7" s="109"/>
      <c r="J7" s="109"/>
      <c r="K7" s="109"/>
      <c r="L7" s="109">
        <f t="shared" si="0"/>
        <v>0</v>
      </c>
      <c r="M7" s="109"/>
      <c r="N7" s="110">
        <f t="shared" si="1"/>
        <v>0</v>
      </c>
      <c r="P7" s="128" t="s">
        <v>38</v>
      </c>
      <c r="Q7" s="104">
        <f t="shared" si="2"/>
        <v>53</v>
      </c>
      <c r="R7" s="104">
        <f t="shared" si="3"/>
        <v>14</v>
      </c>
    </row>
    <row r="8" spans="1:18">
      <c r="A8" s="124" t="s">
        <v>46</v>
      </c>
      <c r="B8" s="125">
        <v>49608</v>
      </c>
      <c r="C8" s="125" t="s">
        <v>142</v>
      </c>
      <c r="D8" s="124">
        <v>4</v>
      </c>
      <c r="E8" s="125">
        <v>4</v>
      </c>
      <c r="F8" s="125">
        <v>6</v>
      </c>
      <c r="G8" s="125">
        <v>16</v>
      </c>
      <c r="H8" s="125">
        <v>8</v>
      </c>
      <c r="I8" s="126">
        <v>8</v>
      </c>
      <c r="J8" s="126">
        <v>14</v>
      </c>
      <c r="K8" s="126">
        <v>10</v>
      </c>
      <c r="L8" s="126">
        <f t="shared" si="0"/>
        <v>70</v>
      </c>
      <c r="M8" s="126">
        <v>16</v>
      </c>
      <c r="N8" s="127">
        <f t="shared" si="1"/>
        <v>86</v>
      </c>
      <c r="P8" s="128" t="s">
        <v>40</v>
      </c>
      <c r="Q8" s="104">
        <f t="shared" si="2"/>
        <v>42</v>
      </c>
      <c r="R8" s="104">
        <f t="shared" si="3"/>
        <v>12</v>
      </c>
    </row>
    <row r="9" spans="1:18">
      <c r="A9" s="162" t="s">
        <v>52</v>
      </c>
      <c r="B9" s="163">
        <v>85658</v>
      </c>
      <c r="C9" s="163" t="s">
        <v>143</v>
      </c>
      <c r="D9" s="162"/>
      <c r="E9" s="163"/>
      <c r="F9" s="163"/>
      <c r="G9" s="163"/>
      <c r="H9" s="163"/>
      <c r="I9" s="164"/>
      <c r="J9" s="164"/>
      <c r="K9" s="164"/>
      <c r="L9" s="164">
        <f t="shared" si="0"/>
        <v>0</v>
      </c>
      <c r="M9" s="164"/>
      <c r="N9" s="165">
        <f t="shared" si="1"/>
        <v>0</v>
      </c>
      <c r="P9" s="128" t="s">
        <v>175</v>
      </c>
      <c r="Q9" s="104">
        <f t="shared" si="2"/>
        <v>53</v>
      </c>
      <c r="R9" s="104">
        <f t="shared" si="3"/>
        <v>12</v>
      </c>
    </row>
    <row r="10" spans="1:18" ht="12.75" thickBot="1">
      <c r="A10" s="120" t="s">
        <v>76</v>
      </c>
      <c r="B10" s="121">
        <v>53508</v>
      </c>
      <c r="C10" s="121" t="s">
        <v>144</v>
      </c>
      <c r="D10" s="124">
        <v>4</v>
      </c>
      <c r="E10" s="125">
        <v>5</v>
      </c>
      <c r="F10" s="125">
        <v>4</v>
      </c>
      <c r="G10" s="125">
        <v>13</v>
      </c>
      <c r="H10" s="125">
        <v>6</v>
      </c>
      <c r="I10" s="126">
        <v>4</v>
      </c>
      <c r="J10" s="126">
        <v>10</v>
      </c>
      <c r="K10" s="126">
        <v>7</v>
      </c>
      <c r="L10" s="126">
        <f t="shared" si="0"/>
        <v>53</v>
      </c>
      <c r="M10" s="126">
        <v>13</v>
      </c>
      <c r="N10" s="127">
        <f t="shared" si="1"/>
        <v>66</v>
      </c>
      <c r="P10" s="128" t="s">
        <v>44</v>
      </c>
      <c r="Q10" s="104">
        <f t="shared" si="2"/>
        <v>73</v>
      </c>
      <c r="R10" s="104">
        <f t="shared" si="3"/>
        <v>15</v>
      </c>
    </row>
    <row r="11" spans="1:18">
      <c r="A11" s="141" t="s">
        <v>145</v>
      </c>
      <c r="B11" s="142">
        <v>68397</v>
      </c>
      <c r="C11" s="142" t="s">
        <v>146</v>
      </c>
      <c r="D11" s="116">
        <v>4</v>
      </c>
      <c r="E11" s="117">
        <v>6</v>
      </c>
      <c r="F11" s="117">
        <v>5</v>
      </c>
      <c r="G11" s="117">
        <v>12</v>
      </c>
      <c r="H11" s="117">
        <v>6</v>
      </c>
      <c r="I11" s="118">
        <v>8</v>
      </c>
      <c r="J11" s="118">
        <v>14</v>
      </c>
      <c r="K11" s="118">
        <v>10</v>
      </c>
      <c r="L11" s="118">
        <f t="shared" si="0"/>
        <v>65</v>
      </c>
      <c r="M11" s="118">
        <v>13</v>
      </c>
      <c r="N11" s="119">
        <f t="shared" si="1"/>
        <v>78</v>
      </c>
      <c r="P11" s="128" t="s">
        <v>46</v>
      </c>
      <c r="Q11" s="104">
        <f t="shared" si="2"/>
        <v>70</v>
      </c>
      <c r="R11" s="104">
        <f t="shared" si="3"/>
        <v>16</v>
      </c>
    </row>
    <row r="12" spans="1:18">
      <c r="A12" s="124" t="s">
        <v>62</v>
      </c>
      <c r="B12" s="125">
        <v>68299</v>
      </c>
      <c r="C12" s="125" t="s">
        <v>147</v>
      </c>
      <c r="D12" s="124">
        <v>2</v>
      </c>
      <c r="E12" s="125">
        <v>5</v>
      </c>
      <c r="F12" s="125">
        <v>4</v>
      </c>
      <c r="G12" s="125">
        <v>12</v>
      </c>
      <c r="H12" s="125">
        <v>5</v>
      </c>
      <c r="I12" s="126">
        <v>6</v>
      </c>
      <c r="J12" s="126">
        <v>13</v>
      </c>
      <c r="K12" s="126">
        <v>8</v>
      </c>
      <c r="L12" s="126">
        <f t="shared" si="0"/>
        <v>55</v>
      </c>
      <c r="M12" s="126">
        <v>14</v>
      </c>
      <c r="N12" s="127">
        <f t="shared" si="1"/>
        <v>69</v>
      </c>
      <c r="P12" s="128" t="s">
        <v>48</v>
      </c>
      <c r="Q12" s="104">
        <f t="shared" si="2"/>
        <v>65</v>
      </c>
      <c r="R12" s="104">
        <f t="shared" si="3"/>
        <v>14</v>
      </c>
    </row>
    <row r="13" spans="1:18">
      <c r="A13" s="124" t="s">
        <v>82</v>
      </c>
      <c r="B13" s="125">
        <v>67818</v>
      </c>
      <c r="C13" s="125" t="s">
        <v>148</v>
      </c>
      <c r="D13" s="124">
        <v>4</v>
      </c>
      <c r="E13" s="125">
        <v>6</v>
      </c>
      <c r="F13" s="125">
        <v>5</v>
      </c>
      <c r="G13" s="125">
        <v>13</v>
      </c>
      <c r="H13" s="125">
        <v>6</v>
      </c>
      <c r="I13" s="126">
        <v>7</v>
      </c>
      <c r="J13" s="126">
        <v>11</v>
      </c>
      <c r="K13" s="126">
        <v>8</v>
      </c>
      <c r="L13" s="126">
        <f t="shared" si="0"/>
        <v>60</v>
      </c>
      <c r="M13" s="126">
        <v>14</v>
      </c>
      <c r="N13" s="127">
        <f t="shared" si="1"/>
        <v>74</v>
      </c>
      <c r="P13" s="128" t="s">
        <v>50</v>
      </c>
      <c r="Q13" s="104">
        <f t="shared" si="2"/>
        <v>58</v>
      </c>
      <c r="R13" s="104">
        <f t="shared" si="3"/>
        <v>13</v>
      </c>
    </row>
    <row r="14" spans="1:18" ht="12.75" thickBot="1">
      <c r="A14" s="166" t="s">
        <v>84</v>
      </c>
      <c r="B14" s="167">
        <v>76631</v>
      </c>
      <c r="C14" s="167" t="s">
        <v>149</v>
      </c>
      <c r="D14" s="162"/>
      <c r="E14" s="163"/>
      <c r="F14" s="163"/>
      <c r="G14" s="163"/>
      <c r="H14" s="163"/>
      <c r="I14" s="164"/>
      <c r="J14" s="164"/>
      <c r="K14" s="164"/>
      <c r="L14" s="164">
        <f t="shared" si="0"/>
        <v>0</v>
      </c>
      <c r="M14" s="164"/>
      <c r="N14" s="165">
        <f t="shared" si="1"/>
        <v>0</v>
      </c>
      <c r="P14" s="128" t="s">
        <v>52</v>
      </c>
      <c r="Q14" s="104">
        <f t="shared" si="2"/>
        <v>0</v>
      </c>
      <c r="R14" s="104">
        <f t="shared" si="3"/>
        <v>0</v>
      </c>
    </row>
    <row r="15" spans="1:18">
      <c r="A15" s="141" t="s">
        <v>106</v>
      </c>
      <c r="B15" s="142">
        <v>59797</v>
      </c>
      <c r="C15" s="142" t="s">
        <v>150</v>
      </c>
      <c r="D15" s="116">
        <v>3</v>
      </c>
      <c r="E15" s="117">
        <v>6</v>
      </c>
      <c r="F15" s="117">
        <v>5</v>
      </c>
      <c r="G15" s="117">
        <v>10</v>
      </c>
      <c r="H15" s="117">
        <v>6</v>
      </c>
      <c r="I15" s="118">
        <v>5</v>
      </c>
      <c r="J15" s="118">
        <v>11</v>
      </c>
      <c r="K15" s="118">
        <v>10</v>
      </c>
      <c r="L15" s="118">
        <f t="shared" si="0"/>
        <v>56</v>
      </c>
      <c r="M15" s="118">
        <v>11</v>
      </c>
      <c r="N15" s="119">
        <f t="shared" si="1"/>
        <v>67</v>
      </c>
      <c r="P15" s="128" t="s">
        <v>181</v>
      </c>
      <c r="Q15" s="104">
        <f t="shared" si="2"/>
        <v>66</v>
      </c>
      <c r="R15" s="104">
        <f t="shared" si="3"/>
        <v>14</v>
      </c>
    </row>
    <row r="16" spans="1:18">
      <c r="A16" s="124" t="s">
        <v>66</v>
      </c>
      <c r="B16" s="125">
        <v>41438</v>
      </c>
      <c r="C16" s="125" t="s">
        <v>151</v>
      </c>
      <c r="D16" s="124">
        <v>4</v>
      </c>
      <c r="E16" s="125">
        <v>4</v>
      </c>
      <c r="F16" s="125">
        <v>4</v>
      </c>
      <c r="G16" s="125">
        <v>9</v>
      </c>
      <c r="H16" s="125">
        <v>6</v>
      </c>
      <c r="I16" s="126">
        <v>7</v>
      </c>
      <c r="J16" s="126">
        <v>11</v>
      </c>
      <c r="K16" s="126">
        <v>9</v>
      </c>
      <c r="L16" s="126">
        <f t="shared" si="0"/>
        <v>54</v>
      </c>
      <c r="M16" s="126">
        <v>12</v>
      </c>
      <c r="N16" s="127">
        <f t="shared" si="1"/>
        <v>66</v>
      </c>
      <c r="P16" s="128" t="s">
        <v>172</v>
      </c>
      <c r="Q16" s="104">
        <f t="shared" si="2"/>
        <v>66</v>
      </c>
      <c r="R16" s="104">
        <f t="shared" si="3"/>
        <v>14</v>
      </c>
    </row>
    <row r="17" spans="1:18" ht="12.75" thickBot="1">
      <c r="A17" s="111" t="s">
        <v>92</v>
      </c>
      <c r="B17" s="112">
        <v>42510</v>
      </c>
      <c r="C17" s="112" t="s">
        <v>152</v>
      </c>
      <c r="D17" s="107"/>
      <c r="E17" s="108"/>
      <c r="F17" s="108"/>
      <c r="G17" s="108"/>
      <c r="H17" s="108"/>
      <c r="I17" s="109"/>
      <c r="J17" s="109"/>
      <c r="K17" s="109"/>
      <c r="L17" s="109">
        <f t="shared" si="0"/>
        <v>0</v>
      </c>
      <c r="M17" s="109"/>
      <c r="N17" s="110">
        <f t="shared" si="1"/>
        <v>0</v>
      </c>
      <c r="P17" s="128" t="s">
        <v>138</v>
      </c>
      <c r="Q17" s="104">
        <f t="shared" si="2"/>
        <v>53</v>
      </c>
      <c r="R17" s="104">
        <f t="shared" si="3"/>
        <v>12</v>
      </c>
    </row>
    <row r="18" spans="1:18">
      <c r="A18" s="113" t="s">
        <v>86</v>
      </c>
      <c r="B18" s="114">
        <v>84824</v>
      </c>
      <c r="C18" s="114" t="s">
        <v>153</v>
      </c>
      <c r="D18" s="107"/>
      <c r="E18" s="108"/>
      <c r="F18" s="108"/>
      <c r="G18" s="108"/>
      <c r="H18" s="108"/>
      <c r="I18" s="109"/>
      <c r="J18" s="109"/>
      <c r="K18" s="109"/>
      <c r="L18" s="109">
        <f t="shared" si="0"/>
        <v>0</v>
      </c>
      <c r="M18" s="109"/>
      <c r="N18" s="110">
        <f t="shared" si="1"/>
        <v>0</v>
      </c>
      <c r="P18" s="128" t="s">
        <v>60</v>
      </c>
      <c r="Q18" s="104">
        <f t="shared" si="2"/>
        <v>60</v>
      </c>
      <c r="R18" s="104">
        <f t="shared" si="3"/>
        <v>12</v>
      </c>
    </row>
    <row r="19" spans="1:18">
      <c r="A19" s="116" t="s">
        <v>44</v>
      </c>
      <c r="B19" s="117">
        <v>76085</v>
      </c>
      <c r="C19" s="117" t="s">
        <v>154</v>
      </c>
      <c r="D19" s="116">
        <v>4</v>
      </c>
      <c r="E19" s="117">
        <v>6</v>
      </c>
      <c r="F19" s="117">
        <v>6</v>
      </c>
      <c r="G19" s="117">
        <v>16</v>
      </c>
      <c r="H19" s="117">
        <v>8</v>
      </c>
      <c r="I19" s="118">
        <v>10</v>
      </c>
      <c r="J19" s="118">
        <v>13</v>
      </c>
      <c r="K19" s="118">
        <v>10</v>
      </c>
      <c r="L19" s="118">
        <f t="shared" si="0"/>
        <v>73</v>
      </c>
      <c r="M19" s="118">
        <v>15</v>
      </c>
      <c r="N19" s="119">
        <f t="shared" si="1"/>
        <v>88</v>
      </c>
      <c r="P19" s="128" t="s">
        <v>62</v>
      </c>
      <c r="Q19" s="104">
        <f t="shared" si="2"/>
        <v>55</v>
      </c>
      <c r="R19" s="104">
        <f t="shared" si="3"/>
        <v>14</v>
      </c>
    </row>
    <row r="20" spans="1:18">
      <c r="A20" s="107" t="s">
        <v>64</v>
      </c>
      <c r="B20" s="108">
        <v>43935</v>
      </c>
      <c r="C20" s="108" t="s">
        <v>155</v>
      </c>
      <c r="D20" s="107"/>
      <c r="E20" s="108"/>
      <c r="F20" s="108"/>
      <c r="G20" s="108"/>
      <c r="H20" s="108"/>
      <c r="I20" s="109"/>
      <c r="J20" s="109"/>
      <c r="K20" s="109"/>
      <c r="L20" s="109">
        <f t="shared" si="0"/>
        <v>0</v>
      </c>
      <c r="M20" s="109"/>
      <c r="N20" s="110">
        <f t="shared" si="1"/>
        <v>0</v>
      </c>
      <c r="P20" s="128" t="s">
        <v>64</v>
      </c>
      <c r="Q20" s="104">
        <f t="shared" si="2"/>
        <v>0</v>
      </c>
      <c r="R20" s="104">
        <f t="shared" si="3"/>
        <v>0</v>
      </c>
    </row>
    <row r="21" spans="1:18" ht="12.75" thickBot="1">
      <c r="A21" s="166" t="s">
        <v>120</v>
      </c>
      <c r="B21" s="167">
        <v>4961</v>
      </c>
      <c r="C21" s="167" t="s">
        <v>156</v>
      </c>
      <c r="D21" s="162"/>
      <c r="E21" s="163"/>
      <c r="F21" s="163"/>
      <c r="G21" s="163"/>
      <c r="H21" s="163"/>
      <c r="I21" s="164"/>
      <c r="J21" s="164"/>
      <c r="K21" s="164"/>
      <c r="L21" s="164">
        <f t="shared" si="0"/>
        <v>0</v>
      </c>
      <c r="M21" s="164"/>
      <c r="N21" s="110">
        <f t="shared" si="1"/>
        <v>0</v>
      </c>
      <c r="P21" s="128" t="s">
        <v>66</v>
      </c>
      <c r="Q21" s="104">
        <f t="shared" si="2"/>
        <v>54</v>
      </c>
      <c r="R21" s="104">
        <f t="shared" si="3"/>
        <v>12</v>
      </c>
    </row>
    <row r="22" spans="1:18">
      <c r="A22" s="141" t="s">
        <v>98</v>
      </c>
      <c r="B22" s="142">
        <v>86324</v>
      </c>
      <c r="C22" s="142" t="s">
        <v>157</v>
      </c>
      <c r="D22" s="116">
        <v>3</v>
      </c>
      <c r="E22" s="117">
        <v>3</v>
      </c>
      <c r="F22" s="117">
        <v>0</v>
      </c>
      <c r="G22" s="117">
        <v>10</v>
      </c>
      <c r="H22" s="117">
        <v>5</v>
      </c>
      <c r="I22" s="118">
        <v>4</v>
      </c>
      <c r="J22" s="118">
        <v>10</v>
      </c>
      <c r="K22" s="118">
        <v>8</v>
      </c>
      <c r="L22" s="118">
        <f t="shared" si="0"/>
        <v>43</v>
      </c>
      <c r="M22" s="118">
        <v>12</v>
      </c>
      <c r="N22" s="119">
        <f t="shared" si="1"/>
        <v>55</v>
      </c>
      <c r="P22" s="128" t="s">
        <v>68</v>
      </c>
      <c r="Q22" s="104">
        <f t="shared" si="2"/>
        <v>39</v>
      </c>
      <c r="R22" s="104">
        <f t="shared" si="3"/>
        <v>11</v>
      </c>
    </row>
    <row r="23" spans="1:18">
      <c r="A23" s="116" t="s">
        <v>118</v>
      </c>
      <c r="B23" s="117">
        <v>55271</v>
      </c>
      <c r="C23" s="117" t="s">
        <v>158</v>
      </c>
      <c r="D23" s="116">
        <v>3</v>
      </c>
      <c r="E23" s="117">
        <v>4</v>
      </c>
      <c r="F23" s="117">
        <v>4</v>
      </c>
      <c r="G23" s="117">
        <v>10</v>
      </c>
      <c r="H23" s="117">
        <v>5</v>
      </c>
      <c r="I23" s="118">
        <v>7</v>
      </c>
      <c r="J23" s="118">
        <v>11</v>
      </c>
      <c r="K23" s="118">
        <v>7</v>
      </c>
      <c r="L23" s="118">
        <f t="shared" si="0"/>
        <v>51</v>
      </c>
      <c r="M23" s="118">
        <v>11</v>
      </c>
      <c r="N23" s="119">
        <f t="shared" si="1"/>
        <v>62</v>
      </c>
      <c r="P23" s="128" t="s">
        <v>70</v>
      </c>
      <c r="Q23" s="104">
        <f t="shared" si="2"/>
        <v>0</v>
      </c>
      <c r="R23" s="104">
        <f t="shared" si="3"/>
        <v>0</v>
      </c>
    </row>
    <row r="24" spans="1:18">
      <c r="A24" s="124" t="s">
        <v>50</v>
      </c>
      <c r="B24" s="125">
        <v>54309</v>
      </c>
      <c r="C24" s="125" t="s">
        <v>159</v>
      </c>
      <c r="D24" s="124">
        <v>4</v>
      </c>
      <c r="E24" s="125">
        <v>6</v>
      </c>
      <c r="F24" s="125">
        <v>5</v>
      </c>
      <c r="G24" s="125">
        <v>13</v>
      </c>
      <c r="H24" s="125">
        <v>5</v>
      </c>
      <c r="I24" s="126">
        <v>6</v>
      </c>
      <c r="J24" s="126">
        <v>12</v>
      </c>
      <c r="K24" s="126">
        <v>7</v>
      </c>
      <c r="L24" s="126">
        <f t="shared" si="0"/>
        <v>58</v>
      </c>
      <c r="M24" s="126">
        <v>13</v>
      </c>
      <c r="N24" s="127">
        <f t="shared" si="1"/>
        <v>71</v>
      </c>
      <c r="P24" s="128" t="s">
        <v>72</v>
      </c>
      <c r="Q24" s="104">
        <f t="shared" si="2"/>
        <v>44</v>
      </c>
      <c r="R24" s="104">
        <f t="shared" si="3"/>
        <v>11</v>
      </c>
    </row>
    <row r="25" spans="1:18" ht="12.75" thickBot="1">
      <c r="A25" s="143" t="s">
        <v>96</v>
      </c>
      <c r="B25" s="144">
        <v>86070</v>
      </c>
      <c r="C25" s="144" t="s">
        <v>160</v>
      </c>
      <c r="D25" s="116">
        <v>4</v>
      </c>
      <c r="E25" s="117">
        <v>5</v>
      </c>
      <c r="F25" s="117">
        <v>5</v>
      </c>
      <c r="G25" s="117">
        <v>14</v>
      </c>
      <c r="H25" s="117">
        <v>7</v>
      </c>
      <c r="I25" s="118">
        <v>6</v>
      </c>
      <c r="J25" s="118">
        <v>12</v>
      </c>
      <c r="K25" s="118">
        <v>8</v>
      </c>
      <c r="L25" s="118">
        <f t="shared" si="0"/>
        <v>61</v>
      </c>
      <c r="M25" s="118">
        <v>12</v>
      </c>
      <c r="N25" s="119">
        <f t="shared" si="1"/>
        <v>73</v>
      </c>
      <c r="P25" s="128" t="s">
        <v>162</v>
      </c>
      <c r="Q25" s="104">
        <f t="shared" si="2"/>
        <v>57</v>
      </c>
      <c r="R25" s="104">
        <f t="shared" si="3"/>
        <v>13</v>
      </c>
    </row>
    <row r="26" spans="1:18">
      <c r="A26" s="145" t="s">
        <v>38</v>
      </c>
      <c r="B26" s="146">
        <v>42471</v>
      </c>
      <c r="C26" s="146" t="s">
        <v>161</v>
      </c>
      <c r="D26" s="116">
        <v>4</v>
      </c>
      <c r="E26" s="117">
        <v>4</v>
      </c>
      <c r="F26" s="117">
        <v>1</v>
      </c>
      <c r="G26" s="117">
        <v>15</v>
      </c>
      <c r="H26" s="117">
        <v>7</v>
      </c>
      <c r="I26" s="118">
        <v>6</v>
      </c>
      <c r="J26" s="118">
        <v>9</v>
      </c>
      <c r="K26" s="118">
        <v>7</v>
      </c>
      <c r="L26" s="118">
        <f t="shared" si="0"/>
        <v>53</v>
      </c>
      <c r="M26" s="118">
        <v>14</v>
      </c>
      <c r="N26" s="119">
        <f t="shared" si="1"/>
        <v>67</v>
      </c>
      <c r="P26" s="128" t="s">
        <v>76</v>
      </c>
      <c r="Q26" s="104">
        <f t="shared" si="2"/>
        <v>53</v>
      </c>
      <c r="R26" s="104">
        <f t="shared" si="3"/>
        <v>13</v>
      </c>
    </row>
    <row r="27" spans="1:18">
      <c r="A27" s="124" t="s">
        <v>162</v>
      </c>
      <c r="B27" s="125">
        <v>54033</v>
      </c>
      <c r="C27" s="125" t="s">
        <v>163</v>
      </c>
      <c r="D27" s="124">
        <v>2</v>
      </c>
      <c r="E27" s="125">
        <v>5</v>
      </c>
      <c r="F27" s="125">
        <v>3</v>
      </c>
      <c r="G27" s="125">
        <v>14</v>
      </c>
      <c r="H27" s="125">
        <v>7</v>
      </c>
      <c r="I27" s="126">
        <v>7</v>
      </c>
      <c r="J27" s="126">
        <v>12</v>
      </c>
      <c r="K27" s="126">
        <v>7</v>
      </c>
      <c r="L27" s="126">
        <f t="shared" si="0"/>
        <v>57</v>
      </c>
      <c r="M27" s="126">
        <v>13</v>
      </c>
      <c r="N27" s="127">
        <f t="shared" si="1"/>
        <v>70</v>
      </c>
      <c r="P27" s="128" t="s">
        <v>78</v>
      </c>
      <c r="Q27" s="104">
        <f t="shared" si="2"/>
        <v>54</v>
      </c>
      <c r="R27" s="104">
        <f t="shared" si="3"/>
        <v>11</v>
      </c>
    </row>
    <row r="28" spans="1:18">
      <c r="A28" s="162" t="s">
        <v>94</v>
      </c>
      <c r="B28" s="163">
        <v>68079</v>
      </c>
      <c r="C28" s="163" t="s">
        <v>164</v>
      </c>
      <c r="D28" s="162"/>
      <c r="E28" s="163"/>
      <c r="F28" s="163"/>
      <c r="G28" s="163"/>
      <c r="H28" s="163"/>
      <c r="I28" s="164"/>
      <c r="J28" s="164"/>
      <c r="K28" s="164"/>
      <c r="L28" s="164">
        <f t="shared" si="0"/>
        <v>0</v>
      </c>
      <c r="M28" s="164"/>
      <c r="N28" s="165">
        <f t="shared" si="1"/>
        <v>0</v>
      </c>
      <c r="P28" s="128" t="s">
        <v>80</v>
      </c>
      <c r="Q28" s="104">
        <f t="shared" si="2"/>
        <v>0</v>
      </c>
      <c r="R28" s="104">
        <f t="shared" si="3"/>
        <v>0</v>
      </c>
    </row>
    <row r="29" spans="1:18" ht="12.75" thickBot="1">
      <c r="A29" s="120" t="s">
        <v>102</v>
      </c>
      <c r="B29" s="121">
        <v>54763</v>
      </c>
      <c r="C29" s="121" t="s">
        <v>165</v>
      </c>
      <c r="D29" s="124">
        <v>4</v>
      </c>
      <c r="E29" s="125">
        <v>5</v>
      </c>
      <c r="F29" s="125">
        <v>6</v>
      </c>
      <c r="G29" s="125">
        <v>12</v>
      </c>
      <c r="H29" s="125">
        <v>5</v>
      </c>
      <c r="I29" s="126">
        <v>7</v>
      </c>
      <c r="J29" s="126">
        <v>10</v>
      </c>
      <c r="K29" s="126">
        <v>8</v>
      </c>
      <c r="L29" s="126">
        <f t="shared" si="0"/>
        <v>57</v>
      </c>
      <c r="M29" s="126">
        <v>12</v>
      </c>
      <c r="N29" s="127">
        <f t="shared" si="1"/>
        <v>69</v>
      </c>
      <c r="P29" s="128" t="s">
        <v>82</v>
      </c>
      <c r="Q29" s="104">
        <f t="shared" si="2"/>
        <v>60</v>
      </c>
      <c r="R29" s="104">
        <f t="shared" si="3"/>
        <v>14</v>
      </c>
    </row>
    <row r="30" spans="1:18">
      <c r="A30" s="158" t="s">
        <v>104</v>
      </c>
      <c r="B30" s="159">
        <v>41781</v>
      </c>
      <c r="C30" s="159" t="s">
        <v>166</v>
      </c>
      <c r="D30" s="124">
        <v>4</v>
      </c>
      <c r="E30" s="125">
        <v>6</v>
      </c>
      <c r="F30" s="125">
        <v>4</v>
      </c>
      <c r="G30" s="125">
        <v>10</v>
      </c>
      <c r="H30" s="125">
        <v>6</v>
      </c>
      <c r="I30" s="126">
        <v>7</v>
      </c>
      <c r="J30" s="126">
        <v>10</v>
      </c>
      <c r="K30" s="126">
        <v>8</v>
      </c>
      <c r="L30" s="126">
        <f t="shared" si="0"/>
        <v>55</v>
      </c>
      <c r="M30" s="126">
        <v>12</v>
      </c>
      <c r="N30" s="127">
        <f t="shared" si="1"/>
        <v>67</v>
      </c>
      <c r="P30" s="128" t="s">
        <v>84</v>
      </c>
      <c r="Q30" s="104">
        <f t="shared" si="2"/>
        <v>0</v>
      </c>
      <c r="R30" s="104">
        <f t="shared" si="3"/>
        <v>0</v>
      </c>
    </row>
    <row r="31" spans="1:18">
      <c r="A31" s="116" t="s">
        <v>100</v>
      </c>
      <c r="B31" s="117">
        <v>77411</v>
      </c>
      <c r="C31" s="117" t="s">
        <v>167</v>
      </c>
      <c r="D31" s="116">
        <v>3</v>
      </c>
      <c r="E31" s="117">
        <v>5</v>
      </c>
      <c r="F31" s="117">
        <v>3</v>
      </c>
      <c r="G31" s="117">
        <v>10</v>
      </c>
      <c r="H31" s="117">
        <v>5</v>
      </c>
      <c r="I31" s="118">
        <v>5</v>
      </c>
      <c r="J31" s="118">
        <v>8</v>
      </c>
      <c r="K31" s="118">
        <v>6</v>
      </c>
      <c r="L31" s="118">
        <f t="shared" si="0"/>
        <v>45</v>
      </c>
      <c r="M31" s="118">
        <v>12</v>
      </c>
      <c r="N31" s="119">
        <f t="shared" si="1"/>
        <v>57</v>
      </c>
      <c r="P31" s="128" t="s">
        <v>86</v>
      </c>
      <c r="Q31" s="104">
        <f t="shared" si="2"/>
        <v>0</v>
      </c>
      <c r="R31" s="104">
        <f t="shared" si="3"/>
        <v>0</v>
      </c>
    </row>
    <row r="32" spans="1:18">
      <c r="A32" s="116" t="s">
        <v>112</v>
      </c>
      <c r="B32" s="117">
        <v>74675</v>
      </c>
      <c r="C32" s="117" t="s">
        <v>168</v>
      </c>
      <c r="D32" s="116">
        <v>3</v>
      </c>
      <c r="E32" s="117">
        <v>6</v>
      </c>
      <c r="F32" s="117">
        <v>4</v>
      </c>
      <c r="G32" s="117">
        <v>12</v>
      </c>
      <c r="H32" s="117">
        <v>5</v>
      </c>
      <c r="I32" s="118">
        <v>7</v>
      </c>
      <c r="J32" s="118">
        <v>12</v>
      </c>
      <c r="K32" s="118">
        <v>9</v>
      </c>
      <c r="L32" s="118">
        <f t="shared" si="0"/>
        <v>58</v>
      </c>
      <c r="M32" s="118">
        <v>13</v>
      </c>
      <c r="N32" s="119">
        <f t="shared" si="1"/>
        <v>71</v>
      </c>
      <c r="P32" s="128" t="s">
        <v>88</v>
      </c>
      <c r="Q32" s="104">
        <f t="shared" si="2"/>
        <v>59</v>
      </c>
      <c r="R32" s="104">
        <f t="shared" si="3"/>
        <v>13</v>
      </c>
    </row>
    <row r="33" spans="1:18" ht="12.75" thickBot="1">
      <c r="A33" s="120" t="s">
        <v>116</v>
      </c>
      <c r="B33" s="121">
        <v>75048</v>
      </c>
      <c r="C33" s="121" t="s">
        <v>169</v>
      </c>
      <c r="D33" s="124">
        <v>2</v>
      </c>
      <c r="E33" s="125">
        <v>4</v>
      </c>
      <c r="F33" s="125">
        <v>4</v>
      </c>
      <c r="G33" s="125">
        <v>13</v>
      </c>
      <c r="H33" s="125">
        <v>6</v>
      </c>
      <c r="I33" s="126">
        <v>5</v>
      </c>
      <c r="J33" s="126">
        <v>9</v>
      </c>
      <c r="K33" s="126">
        <v>9</v>
      </c>
      <c r="L33" s="126">
        <f t="shared" si="0"/>
        <v>52</v>
      </c>
      <c r="M33" s="126">
        <v>12</v>
      </c>
      <c r="N33" s="127">
        <f t="shared" si="1"/>
        <v>64</v>
      </c>
      <c r="P33" s="128" t="s">
        <v>90</v>
      </c>
      <c r="Q33" s="104">
        <f t="shared" si="2"/>
        <v>0</v>
      </c>
      <c r="R33" s="104">
        <f t="shared" si="3"/>
        <v>0</v>
      </c>
    </row>
    <row r="34" spans="1:18">
      <c r="A34" s="141" t="s">
        <v>34</v>
      </c>
      <c r="B34" s="142">
        <v>82613</v>
      </c>
      <c r="C34" s="142" t="s">
        <v>170</v>
      </c>
      <c r="D34" s="116">
        <v>4</v>
      </c>
      <c r="E34" s="117">
        <v>4</v>
      </c>
      <c r="F34" s="117">
        <v>5</v>
      </c>
      <c r="G34" s="117">
        <v>12</v>
      </c>
      <c r="H34" s="117">
        <v>5</v>
      </c>
      <c r="I34" s="118">
        <v>7</v>
      </c>
      <c r="J34" s="118">
        <v>12</v>
      </c>
      <c r="K34" s="118">
        <v>8</v>
      </c>
      <c r="L34" s="118">
        <f t="shared" si="0"/>
        <v>57</v>
      </c>
      <c r="M34" s="118">
        <v>15</v>
      </c>
      <c r="N34" s="119">
        <f t="shared" si="1"/>
        <v>72</v>
      </c>
      <c r="P34" s="128" t="s">
        <v>92</v>
      </c>
      <c r="Q34" s="104">
        <f t="shared" si="2"/>
        <v>0</v>
      </c>
      <c r="R34" s="104">
        <f t="shared" si="3"/>
        <v>0</v>
      </c>
    </row>
    <row r="35" spans="1:18">
      <c r="A35" s="162" t="s">
        <v>32</v>
      </c>
      <c r="B35" s="163">
        <v>65843</v>
      </c>
      <c r="C35" s="163" t="s">
        <v>171</v>
      </c>
      <c r="D35" s="162"/>
      <c r="E35" s="163"/>
      <c r="F35" s="163"/>
      <c r="G35" s="163"/>
      <c r="H35" s="163"/>
      <c r="I35" s="164"/>
      <c r="J35" s="164"/>
      <c r="K35" s="164"/>
      <c r="L35" s="164">
        <f t="shared" si="0"/>
        <v>0</v>
      </c>
      <c r="M35" s="164"/>
      <c r="N35" s="165">
        <f t="shared" si="1"/>
        <v>0</v>
      </c>
      <c r="P35" s="128" t="s">
        <v>94</v>
      </c>
      <c r="Q35" s="104">
        <f t="shared" si="2"/>
        <v>0</v>
      </c>
      <c r="R35" s="104">
        <f t="shared" si="3"/>
        <v>0</v>
      </c>
    </row>
    <row r="36" spans="1:18">
      <c r="A36" s="124" t="s">
        <v>172</v>
      </c>
      <c r="B36" s="125">
        <v>53769</v>
      </c>
      <c r="C36" s="125" t="s">
        <v>173</v>
      </c>
      <c r="D36" s="124">
        <v>4</v>
      </c>
      <c r="E36" s="125">
        <v>5</v>
      </c>
      <c r="F36" s="125">
        <v>6</v>
      </c>
      <c r="G36" s="125">
        <v>14</v>
      </c>
      <c r="H36" s="125">
        <v>7</v>
      </c>
      <c r="I36" s="126">
        <v>7</v>
      </c>
      <c r="J36" s="126">
        <v>14</v>
      </c>
      <c r="K36" s="126">
        <v>9</v>
      </c>
      <c r="L36" s="126">
        <f t="shared" si="0"/>
        <v>66</v>
      </c>
      <c r="M36" s="126">
        <v>14</v>
      </c>
      <c r="N36" s="127">
        <v>80</v>
      </c>
      <c r="P36" s="128" t="s">
        <v>96</v>
      </c>
      <c r="Q36" s="104">
        <f t="shared" si="2"/>
        <v>61</v>
      </c>
      <c r="R36" s="104">
        <f t="shared" si="3"/>
        <v>12</v>
      </c>
    </row>
    <row r="37" spans="1:18" ht="12.75" thickBot="1">
      <c r="A37" s="111" t="s">
        <v>122</v>
      </c>
      <c r="B37" s="112">
        <v>41771</v>
      </c>
      <c r="C37" s="112" t="s">
        <v>174</v>
      </c>
      <c r="D37" s="107"/>
      <c r="E37" s="108"/>
      <c r="F37" s="108"/>
      <c r="G37" s="108"/>
      <c r="H37" s="108"/>
      <c r="I37" s="109"/>
      <c r="J37" s="109"/>
      <c r="K37" s="109"/>
      <c r="L37" s="109">
        <f t="shared" si="0"/>
        <v>0</v>
      </c>
      <c r="M37" s="109"/>
      <c r="N37" s="110">
        <f t="shared" si="1"/>
        <v>0</v>
      </c>
      <c r="P37" s="128" t="s">
        <v>98</v>
      </c>
      <c r="Q37" s="104">
        <f t="shared" si="2"/>
        <v>43</v>
      </c>
      <c r="R37" s="104">
        <f t="shared" si="3"/>
        <v>12</v>
      </c>
    </row>
    <row r="38" spans="1:18">
      <c r="A38" s="141" t="s">
        <v>175</v>
      </c>
      <c r="B38" s="142">
        <v>77163</v>
      </c>
      <c r="C38" s="142" t="s">
        <v>176</v>
      </c>
      <c r="D38" s="116">
        <v>4</v>
      </c>
      <c r="E38" s="117">
        <v>6</v>
      </c>
      <c r="F38" s="117">
        <v>2</v>
      </c>
      <c r="G38" s="117">
        <v>9</v>
      </c>
      <c r="H38" s="117">
        <v>5</v>
      </c>
      <c r="I38" s="118">
        <v>6</v>
      </c>
      <c r="J38" s="118">
        <v>12</v>
      </c>
      <c r="K38" s="118">
        <v>9</v>
      </c>
      <c r="L38" s="118">
        <f t="shared" si="0"/>
        <v>53</v>
      </c>
      <c r="M38" s="118">
        <v>12</v>
      </c>
      <c r="N38" s="119">
        <f t="shared" si="1"/>
        <v>65</v>
      </c>
      <c r="P38" s="128" t="s">
        <v>100</v>
      </c>
      <c r="Q38" s="104">
        <f t="shared" si="2"/>
        <v>45</v>
      </c>
      <c r="R38" s="104">
        <f t="shared" si="3"/>
        <v>12</v>
      </c>
    </row>
    <row r="39" spans="1:18">
      <c r="A39" s="124" t="s">
        <v>177</v>
      </c>
      <c r="B39" s="125">
        <v>42813</v>
      </c>
      <c r="C39" s="125" t="s">
        <v>178</v>
      </c>
      <c r="D39" s="124">
        <v>3</v>
      </c>
      <c r="E39" s="125">
        <v>4</v>
      </c>
      <c r="F39" s="125">
        <v>6</v>
      </c>
      <c r="G39" s="125">
        <v>13</v>
      </c>
      <c r="H39" s="125">
        <v>5</v>
      </c>
      <c r="I39" s="126">
        <v>5</v>
      </c>
      <c r="J39" s="126">
        <v>10</v>
      </c>
      <c r="K39" s="126">
        <v>9</v>
      </c>
      <c r="L39" s="126">
        <f t="shared" si="0"/>
        <v>55</v>
      </c>
      <c r="M39" s="126">
        <v>13</v>
      </c>
      <c r="N39" s="127">
        <f t="shared" si="1"/>
        <v>68</v>
      </c>
      <c r="P39" s="128" t="s">
        <v>102</v>
      </c>
      <c r="Q39" s="104">
        <f t="shared" si="2"/>
        <v>57</v>
      </c>
      <c r="R39" s="104">
        <f t="shared" si="3"/>
        <v>12</v>
      </c>
    </row>
    <row r="40" spans="1:18">
      <c r="A40" s="124" t="s">
        <v>72</v>
      </c>
      <c r="B40" s="125">
        <v>65608</v>
      </c>
      <c r="C40" s="125" t="s">
        <v>179</v>
      </c>
      <c r="D40" s="124">
        <v>2</v>
      </c>
      <c r="E40" s="125">
        <v>4</v>
      </c>
      <c r="F40" s="125">
        <v>4</v>
      </c>
      <c r="G40" s="125">
        <v>10</v>
      </c>
      <c r="H40" s="125">
        <v>4</v>
      </c>
      <c r="I40" s="126">
        <v>5</v>
      </c>
      <c r="J40" s="126">
        <v>9</v>
      </c>
      <c r="K40" s="126">
        <v>6</v>
      </c>
      <c r="L40" s="126">
        <f t="shared" si="0"/>
        <v>44</v>
      </c>
      <c r="M40" s="126">
        <v>11</v>
      </c>
      <c r="N40" s="127">
        <f t="shared" si="1"/>
        <v>55</v>
      </c>
      <c r="P40" s="128" t="s">
        <v>104</v>
      </c>
      <c r="Q40" s="104">
        <f t="shared" si="2"/>
        <v>55</v>
      </c>
      <c r="R40" s="104">
        <f t="shared" si="3"/>
        <v>12</v>
      </c>
    </row>
    <row r="41" spans="1:18" ht="12.75" thickBot="1">
      <c r="A41" s="120" t="s">
        <v>78</v>
      </c>
      <c r="B41" s="121">
        <v>74621</v>
      </c>
      <c r="C41" s="121" t="s">
        <v>180</v>
      </c>
      <c r="D41" s="124">
        <v>4</v>
      </c>
      <c r="E41" s="125">
        <v>5</v>
      </c>
      <c r="F41" s="125">
        <v>4</v>
      </c>
      <c r="G41" s="125">
        <v>10</v>
      </c>
      <c r="H41" s="125">
        <v>6</v>
      </c>
      <c r="I41" s="126">
        <v>7</v>
      </c>
      <c r="J41" s="126">
        <v>11</v>
      </c>
      <c r="K41" s="126">
        <v>7</v>
      </c>
      <c r="L41" s="126">
        <f t="shared" si="0"/>
        <v>54</v>
      </c>
      <c r="M41" s="126">
        <v>11</v>
      </c>
      <c r="N41" s="127">
        <f t="shared" si="1"/>
        <v>65</v>
      </c>
      <c r="P41" s="128" t="s">
        <v>106</v>
      </c>
      <c r="Q41" s="104">
        <f t="shared" si="2"/>
        <v>56</v>
      </c>
      <c r="R41" s="104">
        <f t="shared" si="3"/>
        <v>11</v>
      </c>
    </row>
    <row r="42" spans="1:18">
      <c r="A42" s="158" t="s">
        <v>181</v>
      </c>
      <c r="B42" s="159">
        <v>42985</v>
      </c>
      <c r="C42" s="159" t="s">
        <v>182</v>
      </c>
      <c r="D42" s="124">
        <v>4</v>
      </c>
      <c r="E42" s="125">
        <v>5</v>
      </c>
      <c r="F42" s="125">
        <v>5</v>
      </c>
      <c r="G42" s="125">
        <v>16</v>
      </c>
      <c r="H42" s="125">
        <v>6</v>
      </c>
      <c r="I42" s="126">
        <v>8</v>
      </c>
      <c r="J42" s="126">
        <v>13</v>
      </c>
      <c r="K42" s="126">
        <v>9</v>
      </c>
      <c r="L42" s="126">
        <f t="shared" si="0"/>
        <v>66</v>
      </c>
      <c r="M42" s="126">
        <v>14</v>
      </c>
      <c r="N42" s="127">
        <f t="shared" si="1"/>
        <v>80</v>
      </c>
      <c r="P42" s="128" t="s">
        <v>108</v>
      </c>
      <c r="Q42" s="104">
        <f t="shared" si="2"/>
        <v>50</v>
      </c>
      <c r="R42" s="104">
        <f t="shared" si="3"/>
        <v>14</v>
      </c>
    </row>
    <row r="43" spans="1:18">
      <c r="A43" s="124" t="s">
        <v>48</v>
      </c>
      <c r="B43" s="125">
        <v>48817</v>
      </c>
      <c r="C43" s="125" t="s">
        <v>183</v>
      </c>
      <c r="D43" s="124">
        <v>4</v>
      </c>
      <c r="E43" s="125">
        <v>5</v>
      </c>
      <c r="F43" s="125">
        <v>6</v>
      </c>
      <c r="G43" s="125">
        <v>16</v>
      </c>
      <c r="H43" s="125">
        <v>6</v>
      </c>
      <c r="I43" s="126">
        <v>9</v>
      </c>
      <c r="J43" s="126">
        <v>10</v>
      </c>
      <c r="K43" s="126">
        <v>9</v>
      </c>
      <c r="L43" s="126">
        <f t="shared" si="0"/>
        <v>65</v>
      </c>
      <c r="M43" s="126">
        <v>14</v>
      </c>
      <c r="N43" s="127">
        <f t="shared" si="1"/>
        <v>79</v>
      </c>
      <c r="P43" s="128" t="s">
        <v>110</v>
      </c>
      <c r="Q43" s="104">
        <f t="shared" si="2"/>
        <v>65</v>
      </c>
      <c r="R43" s="104">
        <f t="shared" si="3"/>
        <v>14</v>
      </c>
    </row>
    <row r="44" spans="1:18" ht="12.75" thickBot="1">
      <c r="A44" s="111" t="s">
        <v>90</v>
      </c>
      <c r="B44" s="112">
        <v>62029</v>
      </c>
      <c r="C44" s="112" t="s">
        <v>184</v>
      </c>
      <c r="D44" s="107"/>
      <c r="E44" s="108"/>
      <c r="F44" s="108"/>
      <c r="G44" s="108"/>
      <c r="H44" s="108"/>
      <c r="I44" s="109"/>
      <c r="J44" s="109"/>
      <c r="K44" s="109"/>
      <c r="L44" s="109">
        <f t="shared" si="0"/>
        <v>0</v>
      </c>
      <c r="M44" s="109"/>
      <c r="N44" s="110">
        <f t="shared" si="1"/>
        <v>0</v>
      </c>
      <c r="P44" s="128" t="s">
        <v>112</v>
      </c>
      <c r="Q44" s="104">
        <f t="shared" si="2"/>
        <v>58</v>
      </c>
      <c r="R44" s="104">
        <f t="shared" si="3"/>
        <v>13</v>
      </c>
    </row>
    <row r="45" spans="1:18">
      <c r="A45" s="141" t="s">
        <v>185</v>
      </c>
      <c r="B45" s="142">
        <v>67694</v>
      </c>
      <c r="C45" s="142" t="s">
        <v>186</v>
      </c>
      <c r="D45" s="116">
        <v>4</v>
      </c>
      <c r="E45" s="117">
        <v>5</v>
      </c>
      <c r="F45" s="117">
        <v>5</v>
      </c>
      <c r="G45" s="117">
        <v>6</v>
      </c>
      <c r="H45" s="117">
        <v>4</v>
      </c>
      <c r="I45" s="118">
        <v>5</v>
      </c>
      <c r="J45" s="118">
        <v>10</v>
      </c>
      <c r="K45" s="118">
        <v>8</v>
      </c>
      <c r="L45" s="118">
        <f t="shared" si="0"/>
        <v>47</v>
      </c>
      <c r="M45" s="118">
        <v>12</v>
      </c>
      <c r="N45" s="119">
        <f t="shared" si="1"/>
        <v>59</v>
      </c>
      <c r="P45" s="128" t="s">
        <v>114</v>
      </c>
      <c r="Q45" s="104">
        <f t="shared" si="2"/>
        <v>46</v>
      </c>
      <c r="R45" s="104">
        <f t="shared" si="3"/>
        <v>10</v>
      </c>
    </row>
    <row r="46" spans="1:18">
      <c r="A46" s="124" t="s">
        <v>68</v>
      </c>
      <c r="B46" s="125">
        <v>65473</v>
      </c>
      <c r="C46" s="125" t="s">
        <v>187</v>
      </c>
      <c r="D46" s="124">
        <v>2</v>
      </c>
      <c r="E46" s="125">
        <v>4</v>
      </c>
      <c r="F46" s="125">
        <v>4</v>
      </c>
      <c r="G46" s="125">
        <v>11</v>
      </c>
      <c r="H46" s="125">
        <v>6</v>
      </c>
      <c r="I46" s="126">
        <v>4</v>
      </c>
      <c r="J46" s="126">
        <v>8</v>
      </c>
      <c r="K46" s="126">
        <v>0</v>
      </c>
      <c r="L46" s="126">
        <f t="shared" si="0"/>
        <v>39</v>
      </c>
      <c r="M46" s="126">
        <v>11</v>
      </c>
      <c r="N46" s="127">
        <f t="shared" si="1"/>
        <v>50</v>
      </c>
      <c r="P46" s="128" t="s">
        <v>116</v>
      </c>
      <c r="Q46" s="104">
        <f t="shared" si="2"/>
        <v>52</v>
      </c>
      <c r="R46" s="104">
        <f t="shared" si="3"/>
        <v>12</v>
      </c>
    </row>
    <row r="47" spans="1:18" ht="12.75" thickBot="1">
      <c r="A47" s="120" t="s">
        <v>88</v>
      </c>
      <c r="B47" s="121">
        <v>67750</v>
      </c>
      <c r="C47" s="121" t="s">
        <v>188</v>
      </c>
      <c r="D47" s="124">
        <v>2</v>
      </c>
      <c r="E47" s="125">
        <v>5</v>
      </c>
      <c r="F47" s="125">
        <v>4</v>
      </c>
      <c r="G47" s="125">
        <v>12</v>
      </c>
      <c r="H47" s="125">
        <v>6</v>
      </c>
      <c r="I47" s="126">
        <v>8</v>
      </c>
      <c r="J47" s="126">
        <v>13</v>
      </c>
      <c r="K47" s="126">
        <v>9</v>
      </c>
      <c r="L47" s="126">
        <f t="shared" si="0"/>
        <v>59</v>
      </c>
      <c r="M47" s="126">
        <v>13</v>
      </c>
      <c r="N47" s="127">
        <f t="shared" si="1"/>
        <v>72</v>
      </c>
      <c r="P47" s="128" t="s">
        <v>118</v>
      </c>
      <c r="Q47" s="104">
        <f t="shared" si="2"/>
        <v>51</v>
      </c>
      <c r="R47" s="104">
        <f t="shared" si="3"/>
        <v>11</v>
      </c>
    </row>
    <row r="48" spans="1:18">
      <c r="A48" s="160" t="s">
        <v>70</v>
      </c>
      <c r="B48" s="161">
        <v>33977</v>
      </c>
      <c r="C48" s="161" t="s">
        <v>189</v>
      </c>
      <c r="D48" s="162"/>
      <c r="E48" s="163"/>
      <c r="F48" s="163"/>
      <c r="G48" s="163"/>
      <c r="H48" s="163"/>
      <c r="I48" s="164"/>
      <c r="J48" s="164"/>
      <c r="K48" s="164"/>
      <c r="L48" s="164">
        <f t="shared" si="0"/>
        <v>0</v>
      </c>
      <c r="M48" s="164"/>
      <c r="N48" s="165">
        <f t="shared" si="1"/>
        <v>0</v>
      </c>
      <c r="P48" s="128" t="s">
        <v>120</v>
      </c>
      <c r="Q48" s="104">
        <f t="shared" si="2"/>
        <v>0</v>
      </c>
      <c r="R48" s="104">
        <f t="shared" si="3"/>
        <v>0</v>
      </c>
    </row>
    <row r="49" spans="1:18">
      <c r="A49" s="124" t="s">
        <v>60</v>
      </c>
      <c r="B49" s="125">
        <v>54363</v>
      </c>
      <c r="C49" s="125" t="s">
        <v>190</v>
      </c>
      <c r="D49" s="124">
        <v>3</v>
      </c>
      <c r="E49" s="125">
        <v>5</v>
      </c>
      <c r="F49" s="125">
        <v>5</v>
      </c>
      <c r="G49" s="125">
        <v>16</v>
      </c>
      <c r="H49" s="125">
        <v>4</v>
      </c>
      <c r="I49" s="126">
        <v>5</v>
      </c>
      <c r="J49" s="126">
        <v>14</v>
      </c>
      <c r="K49" s="126">
        <v>8</v>
      </c>
      <c r="L49" s="126">
        <f t="shared" si="0"/>
        <v>60</v>
      </c>
      <c r="M49" s="126">
        <v>12</v>
      </c>
      <c r="N49" s="127">
        <f t="shared" si="1"/>
        <v>72</v>
      </c>
      <c r="P49" s="128" t="s">
        <v>122</v>
      </c>
      <c r="Q49" s="104">
        <f t="shared" si="2"/>
        <v>0</v>
      </c>
      <c r="R49" s="104">
        <f t="shared" si="3"/>
        <v>0</v>
      </c>
    </row>
    <row r="50" spans="1:18">
      <c r="A50" s="116" t="s">
        <v>114</v>
      </c>
      <c r="B50" s="117">
        <v>49138</v>
      </c>
      <c r="C50" s="117" t="s">
        <v>191</v>
      </c>
      <c r="D50" s="116">
        <v>4</v>
      </c>
      <c r="E50" s="117">
        <v>4</v>
      </c>
      <c r="F50" s="117">
        <v>3</v>
      </c>
      <c r="G50" s="117">
        <v>9</v>
      </c>
      <c r="H50" s="117">
        <v>4</v>
      </c>
      <c r="I50" s="118">
        <v>6</v>
      </c>
      <c r="J50" s="118">
        <v>9</v>
      </c>
      <c r="K50" s="118">
        <v>7</v>
      </c>
      <c r="L50" s="118">
        <f t="shared" si="0"/>
        <v>46</v>
      </c>
      <c r="M50" s="118">
        <v>10</v>
      </c>
      <c r="N50" s="119">
        <f t="shared" si="1"/>
        <v>56</v>
      </c>
      <c r="P50" s="128" t="s">
        <v>145</v>
      </c>
      <c r="Q50" s="104">
        <f t="shared" si="2"/>
        <v>65</v>
      </c>
      <c r="R50" s="104">
        <f t="shared" si="3"/>
        <v>13</v>
      </c>
    </row>
    <row r="51" spans="1:18" ht="12.75" thickBot="1">
      <c r="A51" s="120" t="s">
        <v>40</v>
      </c>
      <c r="B51" s="121">
        <v>86932</v>
      </c>
      <c r="C51" s="121" t="s">
        <v>192</v>
      </c>
      <c r="D51" s="120">
        <v>2</v>
      </c>
      <c r="E51" s="121">
        <v>3</v>
      </c>
      <c r="F51" s="121">
        <v>3</v>
      </c>
      <c r="G51" s="121">
        <v>10</v>
      </c>
      <c r="H51" s="121">
        <v>5</v>
      </c>
      <c r="I51" s="122">
        <v>3</v>
      </c>
      <c r="J51" s="122">
        <v>9</v>
      </c>
      <c r="K51" s="122">
        <v>7</v>
      </c>
      <c r="L51" s="122">
        <f t="shared" si="0"/>
        <v>42</v>
      </c>
      <c r="M51" s="122">
        <v>12</v>
      </c>
      <c r="N51" s="123">
        <f t="shared" si="1"/>
        <v>54</v>
      </c>
      <c r="P51" s="128" t="s">
        <v>177</v>
      </c>
      <c r="Q51" s="104">
        <f t="shared" si="2"/>
        <v>55</v>
      </c>
      <c r="R51" s="104">
        <f t="shared" si="3"/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showGridLines="0" topLeftCell="A16" workbookViewId="0">
      <selection activeCell="E51" sqref="E51"/>
    </sheetView>
  </sheetViews>
  <sheetFormatPr defaultRowHeight="15"/>
  <cols>
    <col min="1" max="1" width="25.140625" style="78" bestFit="1" customWidth="1"/>
    <col min="2" max="2" width="5.5703125" style="78" bestFit="1" customWidth="1"/>
    <col min="3" max="4" width="9.140625" style="78"/>
    <col min="5" max="5" width="16.5703125" style="78" customWidth="1"/>
    <col min="6" max="6" width="13.28515625" style="78" customWidth="1"/>
    <col min="7" max="7" width="12.5703125" style="78" customWidth="1"/>
    <col min="8" max="8" width="15.140625" style="78" customWidth="1"/>
    <col min="9" max="9" width="7.7109375" style="78" bestFit="1" customWidth="1"/>
    <col min="10" max="10" width="12" style="78" bestFit="1" customWidth="1"/>
    <col min="11" max="11" width="15.140625" style="78" bestFit="1" customWidth="1"/>
    <col min="12" max="12" width="6.42578125" style="78" bestFit="1" customWidth="1"/>
    <col min="13" max="13" width="6.7109375" style="78" bestFit="1" customWidth="1"/>
    <col min="14" max="22" width="5.7109375" style="78" bestFit="1" customWidth="1"/>
    <col min="23" max="23" width="4" style="78" bestFit="1" customWidth="1"/>
    <col min="24" max="16384" width="9.140625" style="78"/>
  </cols>
  <sheetData>
    <row r="1" spans="1:10" ht="21.75" thickBot="1">
      <c r="A1" s="76" t="s">
        <v>206</v>
      </c>
      <c r="B1" s="77" t="s">
        <v>207</v>
      </c>
      <c r="E1" s="79" t="s">
        <v>208</v>
      </c>
    </row>
    <row r="2" spans="1:10" ht="21.75" thickBot="1">
      <c r="A2" s="80">
        <v>1</v>
      </c>
      <c r="B2" s="81">
        <f>'Students-ANL201_JAN22_T04'!N3</f>
        <v>79</v>
      </c>
      <c r="E2" s="82"/>
      <c r="F2" s="83"/>
    </row>
    <row r="3" spans="1:10">
      <c r="A3" s="80">
        <v>2</v>
      </c>
      <c r="B3" s="81">
        <f>'Students-ANL201_JAN22_T04'!N4</f>
        <v>69</v>
      </c>
      <c r="E3" s="84" t="s">
        <v>209</v>
      </c>
      <c r="F3" s="85">
        <f>COUNTIF($B$2:$B$61,"&gt;=0")</f>
        <v>49</v>
      </c>
    </row>
    <row r="4" spans="1:10">
      <c r="A4" s="80">
        <v>3</v>
      </c>
      <c r="B4" s="81">
        <f>'Students-ANL201_JAN22_T04'!N5</f>
        <v>65</v>
      </c>
      <c r="E4" s="84" t="s">
        <v>210</v>
      </c>
      <c r="F4" s="86">
        <f>IF(F3&gt;0,AVERAGE($B$2:$B$61),"")</f>
        <v>51.510204081632651</v>
      </c>
    </row>
    <row r="5" spans="1:10" ht="15.75" thickBot="1">
      <c r="A5" s="80">
        <v>4</v>
      </c>
      <c r="B5" s="81">
        <f>'Students-ANL201_JAN22_T04'!N6</f>
        <v>64</v>
      </c>
      <c r="E5" s="76" t="s">
        <v>211</v>
      </c>
      <c r="F5" s="87">
        <f>IF(F3&gt;1,STDEV($B$2:$B$61),"")</f>
        <v>30.605774542954304</v>
      </c>
    </row>
    <row r="6" spans="1:10" ht="15.75" thickBot="1">
      <c r="A6" s="80">
        <v>5</v>
      </c>
      <c r="B6" s="81">
        <f>'Students-ANL201_JAN22_T04'!N7</f>
        <v>0</v>
      </c>
      <c r="E6" s="83"/>
      <c r="F6" s="83"/>
      <c r="G6" s="83"/>
      <c r="H6" s="83"/>
      <c r="I6" s="83"/>
    </row>
    <row r="7" spans="1:10" ht="15.75" thickBot="1">
      <c r="A7" s="80">
        <v>6</v>
      </c>
      <c r="B7" s="81">
        <f>'Students-ANL201_JAN22_T04'!N8</f>
        <v>86</v>
      </c>
      <c r="E7" s="76" t="s">
        <v>212</v>
      </c>
      <c r="F7" s="76" t="s">
        <v>213</v>
      </c>
      <c r="G7" s="76" t="s">
        <v>214</v>
      </c>
      <c r="H7" s="76" t="s">
        <v>193</v>
      </c>
      <c r="I7" s="88" t="s">
        <v>215</v>
      </c>
      <c r="J7" s="89" t="s">
        <v>205</v>
      </c>
    </row>
    <row r="8" spans="1:10">
      <c r="A8" s="80">
        <v>7</v>
      </c>
      <c r="B8" s="81">
        <f>'Students-ANL201_JAN22_T04'!N9</f>
        <v>0</v>
      </c>
      <c r="E8" s="78" t="s">
        <v>216</v>
      </c>
      <c r="F8" s="78" t="s">
        <v>217</v>
      </c>
      <c r="G8" s="90">
        <v>5</v>
      </c>
      <c r="H8" s="78" t="s">
        <v>194</v>
      </c>
      <c r="I8" s="91">
        <f>IF($F$3&gt;0,(COUNTIF($B$2:$B$61,"&lt;101")-COUNTIF($B$2:$B$61,"&lt;85"))/$F$3,"")</f>
        <v>4.0816326530612242E-2</v>
      </c>
      <c r="J8" s="92">
        <f>IF($F$3&gt;0,(COUNTIF($B$2:$B$61,"&lt;101")-COUNTIF($B$2:$B$61,"&lt;85")),"")</f>
        <v>2</v>
      </c>
    </row>
    <row r="9" spans="1:10">
      <c r="A9" s="80">
        <v>8</v>
      </c>
      <c r="B9" s="81">
        <f>'Students-ANL201_JAN22_T04'!N10</f>
        <v>66</v>
      </c>
      <c r="E9" s="78" t="s">
        <v>216</v>
      </c>
      <c r="F9" s="78" t="s">
        <v>218</v>
      </c>
      <c r="G9" s="90">
        <v>5</v>
      </c>
      <c r="H9" s="78" t="s">
        <v>195</v>
      </c>
      <c r="I9" s="93">
        <f>IF($F$3&gt;0,(COUNTIF($B$2:$B$61,"&lt;85")-COUNTIF($B$2:$B$61,"&lt;80"))/$F$3,"")</f>
        <v>4.0816326530612242E-2</v>
      </c>
      <c r="J9" s="92">
        <f>IF($F$3&gt;0,(COUNTIF($B$2:$B$61,"&lt;85")-COUNTIF($B$2:$B$61,"&lt;80")),"")</f>
        <v>2</v>
      </c>
    </row>
    <row r="10" spans="1:10">
      <c r="A10" s="80">
        <v>9</v>
      </c>
      <c r="B10" s="81">
        <f>'Students-ANL201_JAN22_T04'!N11</f>
        <v>78</v>
      </c>
      <c r="E10" s="78" t="s">
        <v>216</v>
      </c>
      <c r="F10" s="78" t="s">
        <v>219</v>
      </c>
      <c r="G10" s="90">
        <v>4.5</v>
      </c>
      <c r="H10" s="78" t="s">
        <v>196</v>
      </c>
      <c r="I10" s="93">
        <f>IF($F$3&gt;0,(COUNTIF($B$2:$B$61,"&lt;80")-COUNTIF($B$2:$B$61,"&lt;75"))/$F$3,"")</f>
        <v>6.1224489795918366E-2</v>
      </c>
      <c r="J10" s="92">
        <f>IF($F$3&gt;0,(COUNTIF($B$2:$B$61,"&lt;80")-COUNTIF($B$2:$B$61,"&lt;75")),"")</f>
        <v>3</v>
      </c>
    </row>
    <row r="11" spans="1:10">
      <c r="A11" s="80">
        <v>10</v>
      </c>
      <c r="B11" s="81">
        <f>'Students-ANL201_JAN22_T04'!N12</f>
        <v>69</v>
      </c>
      <c r="E11" s="78" t="s">
        <v>220</v>
      </c>
      <c r="F11" s="78" t="s">
        <v>221</v>
      </c>
      <c r="G11" s="90">
        <v>4</v>
      </c>
      <c r="H11" s="78" t="s">
        <v>197</v>
      </c>
      <c r="I11" s="93">
        <f>IF($F$3&gt;0,(COUNTIF($B$2:$B$61,"&lt;75")-COUNTIF($B$2:$B$61,"&lt;70"))/$F$3,"")</f>
        <v>0.16326530612244897</v>
      </c>
      <c r="J11" s="92">
        <f>IF($F$3&gt;0,(COUNTIF($B$2:$B$61,"&lt;75")-COUNTIF($B$2:$B$61,"&lt;70")),"")</f>
        <v>8</v>
      </c>
    </row>
    <row r="12" spans="1:10">
      <c r="A12" s="80">
        <v>11</v>
      </c>
      <c r="B12" s="81">
        <f>'Students-ANL201_JAN22_T04'!N13</f>
        <v>74</v>
      </c>
      <c r="E12" s="78" t="s">
        <v>222</v>
      </c>
      <c r="F12" s="78" t="s">
        <v>223</v>
      </c>
      <c r="G12" s="90">
        <v>3.5</v>
      </c>
      <c r="H12" s="78" t="s">
        <v>198</v>
      </c>
      <c r="I12" s="93">
        <f>IF($F$3&gt;0,(COUNTIF($B$2:$B$61,"&lt;70")-COUNTIF($B$2:$B$61,"&lt;65"))/$F$3,"")</f>
        <v>0.24489795918367346</v>
      </c>
      <c r="J12" s="92">
        <f>IF($F$3&gt;0,(COUNTIF($B$2:$B$61,"&lt;70")-COUNTIF($B$2:$B$61,"&lt;65")),"")</f>
        <v>12</v>
      </c>
    </row>
    <row r="13" spans="1:10">
      <c r="A13" s="80">
        <v>12</v>
      </c>
      <c r="B13" s="81">
        <f>'Students-ANL201_JAN22_T04'!N14</f>
        <v>0</v>
      </c>
      <c r="E13" s="78" t="s">
        <v>224</v>
      </c>
      <c r="F13" s="78" t="s">
        <v>225</v>
      </c>
      <c r="G13" s="90">
        <v>3</v>
      </c>
      <c r="H13" s="78" t="s">
        <v>199</v>
      </c>
      <c r="I13" s="93">
        <f>IF($F$3&gt;0,(COUNTIF($B$2:$B$61,"&lt;65")-COUNTIF($B$2:$B$61,"&lt;60"))/$F$3,"")</f>
        <v>6.1224489795918366E-2</v>
      </c>
      <c r="J13" s="92">
        <f>IF($F$3&gt;0,(COUNTIF($B$2:$B$61,"&lt;65")-COUNTIF($B$2:$B$61,"&lt;60")),"")</f>
        <v>3</v>
      </c>
    </row>
    <row r="14" spans="1:10">
      <c r="A14" s="80">
        <v>13</v>
      </c>
      <c r="B14" s="81">
        <f>'Students-ANL201_JAN22_T04'!N15</f>
        <v>67</v>
      </c>
      <c r="E14" s="78" t="s">
        <v>226</v>
      </c>
      <c r="F14" s="78" t="s">
        <v>227</v>
      </c>
      <c r="G14" s="90">
        <v>2.5</v>
      </c>
      <c r="H14" s="78" t="s">
        <v>200</v>
      </c>
      <c r="I14" s="93">
        <f>IF($F$3&gt;0,(COUNTIF($B$2:$B$61,"&lt;60")-COUNTIF($B$2:$B$61,"&lt;55"))/$F$3,"")</f>
        <v>0.10204081632653061</v>
      </c>
      <c r="J14" s="92">
        <f>IF($F$3&gt;0,(COUNTIF($B$2:$B$61,"&lt;60")-COUNTIF($B$2:$B$61,"&lt;55")),"")</f>
        <v>5</v>
      </c>
    </row>
    <row r="15" spans="1:10">
      <c r="A15" s="80">
        <v>14</v>
      </c>
      <c r="B15" s="81">
        <f>'Students-ANL201_JAN22_T04'!N16</f>
        <v>66</v>
      </c>
      <c r="E15" s="78" t="s">
        <v>226</v>
      </c>
      <c r="F15" s="78" t="s">
        <v>228</v>
      </c>
      <c r="G15" s="90">
        <v>2</v>
      </c>
      <c r="H15" s="78" t="s">
        <v>201</v>
      </c>
      <c r="I15" s="93">
        <f>IF($F$3&gt;0,(COUNTIF($B$2:$B$61,"&lt;55")-COUNTIF($B$2:$B$61,"&lt;50"))/$F$3,"")</f>
        <v>4.0816326530612242E-2</v>
      </c>
      <c r="J15" s="92">
        <f>IF($F$3&gt;0,(COUNTIF($B$2:$B$61,"&lt;55")-COUNTIF($B$2:$B$61,"&lt;50")),"")</f>
        <v>2</v>
      </c>
    </row>
    <row r="16" spans="1:10" ht="15.75" thickBot="1">
      <c r="A16" s="80">
        <v>15</v>
      </c>
      <c r="B16" s="81">
        <f>'Students-ANL201_JAN22_T04'!N17</f>
        <v>0</v>
      </c>
      <c r="E16" s="78" t="s">
        <v>229</v>
      </c>
      <c r="F16" s="78" t="s">
        <v>230</v>
      </c>
      <c r="G16" s="90">
        <v>1.5</v>
      </c>
      <c r="H16" s="78" t="s">
        <v>202</v>
      </c>
      <c r="I16" s="93">
        <f>IF($F$3&gt;0,(COUNTIF($B$2:$B$61,"&lt;50")-COUNTIF($B$2:$B$61,"&lt;45"))/$F$3,"")</f>
        <v>0</v>
      </c>
      <c r="J16" s="92">
        <f>IF($F$3&gt;0,(COUNTIF($B$2:$B$61,"&lt;50")-COUNTIF($B$2:$B$61,"&lt;45")),"")</f>
        <v>0</v>
      </c>
    </row>
    <row r="17" spans="1:23">
      <c r="A17" s="80">
        <v>16</v>
      </c>
      <c r="B17" s="81">
        <f>'Students-ANL201_JAN22_T04'!N18</f>
        <v>0</v>
      </c>
      <c r="E17" s="78" t="s">
        <v>229</v>
      </c>
      <c r="F17" s="78" t="s">
        <v>231</v>
      </c>
      <c r="G17" s="90">
        <v>1</v>
      </c>
      <c r="H17" s="78" t="s">
        <v>203</v>
      </c>
      <c r="I17" s="93">
        <f>IF($F$3&gt;0,(COUNTIF($B$2:$B$61,"&lt;45")-COUNTIF($B$2:$B$61,"&lt;40"))/$F$3,"")</f>
        <v>0</v>
      </c>
      <c r="J17" s="92">
        <f>IF($F$3&gt;0,(COUNTIF($B$2:$B$61,"&lt;45")-COUNTIF($B$2:$B$61,"&lt;40")),"")</f>
        <v>0</v>
      </c>
      <c r="L17" s="71" t="s">
        <v>193</v>
      </c>
      <c r="M17" s="72" t="s">
        <v>194</v>
      </c>
      <c r="N17" s="72" t="s">
        <v>195</v>
      </c>
      <c r="O17" s="72" t="s">
        <v>196</v>
      </c>
      <c r="P17" s="72" t="s">
        <v>197</v>
      </c>
      <c r="Q17" s="72" t="s">
        <v>198</v>
      </c>
      <c r="R17" s="72" t="s">
        <v>199</v>
      </c>
      <c r="S17" s="72" t="s">
        <v>200</v>
      </c>
      <c r="T17" s="72" t="s">
        <v>201</v>
      </c>
      <c r="U17" s="72" t="s">
        <v>202</v>
      </c>
      <c r="V17" s="72" t="s">
        <v>203</v>
      </c>
      <c r="W17" s="73" t="s">
        <v>204</v>
      </c>
    </row>
    <row r="18" spans="1:23" ht="15.75" thickBot="1">
      <c r="A18" s="80">
        <v>17</v>
      </c>
      <c r="B18" s="81">
        <f>'Students-ANL201_JAN22_T04'!N19</f>
        <v>88</v>
      </c>
      <c r="E18" s="83" t="s">
        <v>229</v>
      </c>
      <c r="F18" s="83" t="s">
        <v>232</v>
      </c>
      <c r="G18" s="94">
        <v>0</v>
      </c>
      <c r="H18" s="83" t="s">
        <v>204</v>
      </c>
      <c r="I18" s="95">
        <f>IF($F$3&gt;0,COUNTIF($B$2:$B$61,"&lt;40")/COUNTIF($B$2:$B$61,"&gt;0"),"")</f>
        <v>0.32432432432432434</v>
      </c>
      <c r="J18" s="96">
        <f>IF($F$3&gt;0,COUNTIF($B$2:$B$61,"&lt;40"),"")</f>
        <v>12</v>
      </c>
      <c r="L18" s="70" t="s">
        <v>205</v>
      </c>
      <c r="M18" s="74">
        <f>IF($F$3&gt;0,(COUNTIF($B$2:$B$61,"&lt;101")-COUNTIF($B$2:$B$61,"&lt;85")),"")</f>
        <v>2</v>
      </c>
      <c r="N18" s="74">
        <f>IF($F$3&gt;0,(COUNTIF($B$2:$B$61,"&lt;85")-COUNTIF($B$2:$B$61,"&lt;80")),"")</f>
        <v>2</v>
      </c>
      <c r="O18" s="74">
        <f>IF($F$3&gt;0,(COUNTIF($B$2:$B$61,"&lt;80")-COUNTIF($B$2:$B$61,"&lt;75")),"")</f>
        <v>3</v>
      </c>
      <c r="P18" s="74">
        <f>IF($F$3&gt;0,(COUNTIF($B$2:$B$61,"&lt;75")-COUNTIF($B$2:$B$61,"&lt;70")),"")</f>
        <v>8</v>
      </c>
      <c r="Q18" s="74">
        <f>IF($F$3&gt;0,(COUNTIF($B$2:$B$61,"&lt;70")-COUNTIF($B$2:$B$61,"&lt;65")),"")</f>
        <v>12</v>
      </c>
      <c r="R18" s="74">
        <f>IF($F$3&gt;0,(COUNTIF($B$2:$B$61,"&lt;65")-COUNTIF($B$2:$B$61,"&lt;60")),"")</f>
        <v>3</v>
      </c>
      <c r="S18" s="74">
        <f>IF($F$3&gt;0,(COUNTIF($B$2:$B$61,"&lt;60")-COUNTIF($B$2:$B$61,"&lt;55")),"")</f>
        <v>5</v>
      </c>
      <c r="T18" s="74">
        <f>IF($F$3&gt;0,(COUNTIF($B$2:$B$61,"&lt;55")-COUNTIF($B$2:$B$61,"&lt;50")),"")</f>
        <v>2</v>
      </c>
      <c r="U18" s="74">
        <f>IF($F$3&gt;0,(COUNTIF($B$2:$B$61,"&lt;50")-COUNTIF($B$2:$B$61,"&lt;45")),"")</f>
        <v>0</v>
      </c>
      <c r="V18" s="74">
        <f>IF($F$3&gt;0,(COUNTIF($B$2:$B$61,"&lt;45")-COUNTIF($B$2:$B$61,"&lt;40")),"")</f>
        <v>0</v>
      </c>
      <c r="W18" s="75">
        <f>IF($F$3&gt;0,COUNTIF($B$2:$B$61,"&lt;40"),"")</f>
        <v>12</v>
      </c>
    </row>
    <row r="19" spans="1:23">
      <c r="A19" s="80">
        <v>18</v>
      </c>
      <c r="B19" s="81">
        <f>'Students-ANL201_JAN22_T04'!N20</f>
        <v>0</v>
      </c>
    </row>
    <row r="20" spans="1:23">
      <c r="A20" s="80">
        <v>19</v>
      </c>
      <c r="B20" s="81">
        <f>'Students-ANL201_JAN22_T04'!N21</f>
        <v>0</v>
      </c>
    </row>
    <row r="21" spans="1:23">
      <c r="A21" s="80">
        <v>20</v>
      </c>
      <c r="B21" s="81">
        <f>'Students-ANL201_JAN22_T04'!N22</f>
        <v>55</v>
      </c>
    </row>
    <row r="22" spans="1:23">
      <c r="A22" s="80">
        <v>21</v>
      </c>
      <c r="B22" s="81">
        <f>'Students-ANL201_JAN22_T04'!N23</f>
        <v>62</v>
      </c>
    </row>
    <row r="23" spans="1:23">
      <c r="A23" s="80">
        <v>22</v>
      </c>
      <c r="B23" s="81">
        <f>'Students-ANL201_JAN22_T04'!N24</f>
        <v>71</v>
      </c>
    </row>
    <row r="24" spans="1:23">
      <c r="A24" s="80">
        <v>23</v>
      </c>
      <c r="B24" s="81">
        <f>'Students-ANL201_JAN22_T04'!N25</f>
        <v>73</v>
      </c>
    </row>
    <row r="25" spans="1:23">
      <c r="A25" s="80">
        <v>24</v>
      </c>
      <c r="B25" s="81">
        <f>'Students-ANL201_JAN22_T04'!N26</f>
        <v>67</v>
      </c>
    </row>
    <row r="26" spans="1:23">
      <c r="A26" s="80">
        <v>25</v>
      </c>
      <c r="B26" s="81">
        <f>'Students-ANL201_JAN22_T04'!N27</f>
        <v>70</v>
      </c>
    </row>
    <row r="27" spans="1:23">
      <c r="A27" s="80">
        <v>26</v>
      </c>
      <c r="B27" s="81">
        <f>'Students-ANL201_JAN22_T04'!N28</f>
        <v>0</v>
      </c>
    </row>
    <row r="28" spans="1:23">
      <c r="A28" s="80">
        <v>27</v>
      </c>
      <c r="B28" s="81">
        <f>'Students-ANL201_JAN22_T04'!N29</f>
        <v>69</v>
      </c>
    </row>
    <row r="29" spans="1:23">
      <c r="A29" s="80">
        <v>28</v>
      </c>
      <c r="B29" s="81">
        <f>'Students-ANL201_JAN22_T04'!N30</f>
        <v>67</v>
      </c>
    </row>
    <row r="30" spans="1:23">
      <c r="A30" s="80">
        <v>29</v>
      </c>
      <c r="B30" s="81">
        <f>'Students-ANL201_JAN22_T04'!N31</f>
        <v>57</v>
      </c>
    </row>
    <row r="31" spans="1:23">
      <c r="A31" s="80">
        <v>30</v>
      </c>
      <c r="B31" s="81">
        <f>'Students-ANL201_JAN22_T04'!N32</f>
        <v>71</v>
      </c>
    </row>
    <row r="32" spans="1:23">
      <c r="A32" s="80">
        <v>31</v>
      </c>
      <c r="B32" s="81">
        <f>'Students-ANL201_JAN22_T04'!N33</f>
        <v>64</v>
      </c>
    </row>
    <row r="33" spans="1:11">
      <c r="A33" s="80">
        <v>32</v>
      </c>
      <c r="B33" s="81">
        <f>'Students-ANL201_JAN22_T04'!N34</f>
        <v>72</v>
      </c>
    </row>
    <row r="34" spans="1:11">
      <c r="A34" s="80">
        <v>33</v>
      </c>
      <c r="B34" s="81">
        <f>'Students-ANL201_JAN22_T04'!N35</f>
        <v>0</v>
      </c>
      <c r="D34" s="157" t="s">
        <v>233</v>
      </c>
      <c r="E34" s="157"/>
      <c r="F34" s="157"/>
      <c r="G34" s="157"/>
      <c r="H34" s="157"/>
      <c r="I34" s="157"/>
      <c r="J34" s="157"/>
      <c r="K34" s="157"/>
    </row>
    <row r="35" spans="1:11">
      <c r="A35" s="80">
        <v>34</v>
      </c>
      <c r="B35" s="81">
        <f>'Students-ANL201_JAN22_T04'!N36</f>
        <v>80</v>
      </c>
    </row>
    <row r="36" spans="1:11">
      <c r="A36" s="80">
        <v>35</v>
      </c>
      <c r="B36" s="81">
        <f>'Students-ANL201_JAN22_T04'!N37</f>
        <v>0</v>
      </c>
    </row>
    <row r="37" spans="1:11">
      <c r="A37" s="80">
        <v>36</v>
      </c>
      <c r="B37" s="81">
        <f>'Students-ANL201_JAN22_T04'!N38</f>
        <v>65</v>
      </c>
    </row>
    <row r="38" spans="1:11">
      <c r="A38" s="80">
        <v>37</v>
      </c>
      <c r="B38" s="81">
        <f>'Students-ANL201_JAN22_T04'!N39</f>
        <v>68</v>
      </c>
    </row>
    <row r="39" spans="1:11">
      <c r="A39" s="80">
        <v>38</v>
      </c>
      <c r="B39" s="81">
        <f>'Students-ANL201_JAN22_T04'!N40</f>
        <v>55</v>
      </c>
    </row>
    <row r="40" spans="1:11">
      <c r="A40" s="80">
        <v>39</v>
      </c>
      <c r="B40" s="81">
        <f>'Students-ANL201_JAN22_T04'!N41</f>
        <v>65</v>
      </c>
    </row>
    <row r="41" spans="1:11">
      <c r="A41" s="80">
        <v>40</v>
      </c>
      <c r="B41" s="81">
        <f>'Students-ANL201_JAN22_T04'!N42</f>
        <v>80</v>
      </c>
    </row>
    <row r="42" spans="1:11">
      <c r="A42" s="80">
        <v>41</v>
      </c>
      <c r="B42" s="81">
        <f>'Students-ANL201_JAN22_T04'!N43</f>
        <v>79</v>
      </c>
    </row>
    <row r="43" spans="1:11">
      <c r="A43" s="80">
        <v>42</v>
      </c>
      <c r="B43" s="81">
        <f>'Students-ANL201_JAN22_T04'!N44</f>
        <v>0</v>
      </c>
    </row>
    <row r="44" spans="1:11">
      <c r="A44" s="80">
        <v>43</v>
      </c>
      <c r="B44" s="81">
        <f>'Students-ANL201_JAN22_T04'!N45</f>
        <v>59</v>
      </c>
    </row>
    <row r="45" spans="1:11">
      <c r="A45" s="80">
        <v>44</v>
      </c>
      <c r="B45" s="81">
        <f>'Students-ANL201_JAN22_T04'!N46</f>
        <v>50</v>
      </c>
    </row>
    <row r="46" spans="1:11">
      <c r="A46" s="80">
        <v>45</v>
      </c>
      <c r="B46" s="81">
        <f>'Students-ANL201_JAN22_T04'!N47</f>
        <v>72</v>
      </c>
    </row>
    <row r="47" spans="1:11">
      <c r="A47" s="80">
        <v>46</v>
      </c>
      <c r="B47" s="81">
        <f>'Students-ANL201_JAN22_T04'!N48</f>
        <v>0</v>
      </c>
    </row>
    <row r="48" spans="1:11">
      <c r="A48" s="80">
        <v>47</v>
      </c>
      <c r="B48" s="81">
        <f>'Students-ANL201_JAN22_T04'!N49</f>
        <v>72</v>
      </c>
    </row>
    <row r="49" spans="1:2">
      <c r="A49" s="80">
        <v>48</v>
      </c>
      <c r="B49" s="81">
        <f>'Students-ANL201_JAN22_T04'!N50</f>
        <v>56</v>
      </c>
    </row>
    <row r="50" spans="1:2">
      <c r="A50" s="80">
        <v>49</v>
      </c>
      <c r="B50" s="81">
        <f>'Students-ANL201_JAN22_T04'!N51</f>
        <v>54</v>
      </c>
    </row>
    <row r="51" spans="1:2">
      <c r="A51" s="80">
        <v>50</v>
      </c>
      <c r="B51" s="81"/>
    </row>
    <row r="52" spans="1:2">
      <c r="A52" s="80">
        <v>51</v>
      </c>
      <c r="B52" s="81"/>
    </row>
    <row r="53" spans="1:2">
      <c r="A53" s="80">
        <v>52</v>
      </c>
      <c r="B53" s="81"/>
    </row>
    <row r="54" spans="1:2">
      <c r="A54" s="80">
        <v>53</v>
      </c>
      <c r="B54" s="81"/>
    </row>
    <row r="55" spans="1:2">
      <c r="A55" s="80">
        <v>54</v>
      </c>
      <c r="B55" s="81"/>
    </row>
    <row r="56" spans="1:2">
      <c r="A56" s="80">
        <v>55</v>
      </c>
      <c r="B56" s="81"/>
    </row>
    <row r="57" spans="1:2">
      <c r="A57" s="80">
        <v>56</v>
      </c>
      <c r="B57" s="81"/>
    </row>
    <row r="58" spans="1:2">
      <c r="A58" s="80">
        <v>57</v>
      </c>
      <c r="B58" s="81"/>
    </row>
    <row r="59" spans="1:2">
      <c r="A59" s="80">
        <v>58</v>
      </c>
      <c r="B59" s="81"/>
    </row>
    <row r="60" spans="1:2">
      <c r="A60" s="80">
        <v>59</v>
      </c>
      <c r="B60" s="81"/>
    </row>
    <row r="61" spans="1:2" ht="15.75" thickBot="1">
      <c r="A61" s="97">
        <v>60</v>
      </c>
      <c r="B61" s="98"/>
    </row>
  </sheetData>
  <dataConsolidate/>
  <mergeCells count="1">
    <mergeCell ref="D34:K34"/>
  </mergeCells>
  <conditionalFormatting sqref="F4">
    <cfRule type="expression" dxfId="0" priority="1">
      <formula>"or(""&lt;60"",""&gt;64"")"</formula>
    </cfRule>
  </conditionalFormatting>
  <dataValidations count="2">
    <dataValidation type="decimal" allowBlank="1" showInputMessage="1" showErrorMessage="1" errorTitle="Error!" error="Please input numerical value between 0 to 100!" sqref="B2:B61">
      <formula1>0</formula1>
      <formula2>100</formula2>
    </dataValidation>
    <dataValidation errorStyle="warning" allowBlank="1" showInputMessage="1" showErrorMessage="1" errorTitle="Mean is outside target range!!" sqref="F4"/>
  </dataValidation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6" sqref="G46"/>
    </sheetView>
  </sheetViews>
  <sheetFormatPr defaultRowHeight="12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0" sqref="H40"/>
    </sheetView>
  </sheetViews>
  <sheetFormatPr defaultRowHeight="12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H24" sqref="H24"/>
    </sheetView>
  </sheetViews>
  <sheetFormatPr defaultRowHeight="12.75"/>
  <cols>
    <col min="1" max="1" width="4.140625" bestFit="1" customWidth="1"/>
    <col min="2" max="2" width="25.7109375" customWidth="1"/>
    <col min="3" max="3" width="12.42578125" bestFit="1" customWidth="1"/>
    <col min="4" max="4" width="15.5703125" bestFit="1" customWidth="1"/>
    <col min="5" max="5" width="11" bestFit="1" customWidth="1"/>
    <col min="6" max="6" width="9.7109375" bestFit="1" customWidth="1"/>
  </cols>
  <sheetData>
    <row r="1" spans="1:6">
      <c r="A1" s="99" t="s">
        <v>0</v>
      </c>
      <c r="B1" s="99" t="s">
        <v>234</v>
      </c>
      <c r="C1" s="99" t="s">
        <v>235</v>
      </c>
      <c r="D1" s="99" t="s">
        <v>236</v>
      </c>
      <c r="E1" s="99" t="s">
        <v>237</v>
      </c>
      <c r="F1" s="99" t="s">
        <v>238</v>
      </c>
    </row>
    <row r="2" spans="1:6" ht="38.25">
      <c r="A2" s="100">
        <v>1</v>
      </c>
      <c r="B2" s="101" t="s">
        <v>241</v>
      </c>
      <c r="C2" s="99" t="s">
        <v>245</v>
      </c>
      <c r="D2" s="99" t="s">
        <v>248</v>
      </c>
      <c r="E2" s="102">
        <f>'[1]Analytics per Qn'!X2</f>
        <v>0</v>
      </c>
      <c r="F2" s="102">
        <f>E2/10*100</f>
        <v>0</v>
      </c>
    </row>
    <row r="3" spans="1:6" ht="51">
      <c r="A3" s="100">
        <v>2</v>
      </c>
      <c r="B3" s="101" t="s">
        <v>239</v>
      </c>
      <c r="C3" s="99" t="s">
        <v>246</v>
      </c>
      <c r="D3" s="99" t="s">
        <v>249</v>
      </c>
      <c r="E3" s="102">
        <f>'[1]Analytics per Qn'!X3</f>
        <v>5.3636363636363633</v>
      </c>
      <c r="F3" s="102">
        <f>E3/10*100</f>
        <v>53.63636363636364</v>
      </c>
    </row>
    <row r="4" spans="1:6" ht="38.25">
      <c r="A4" s="100">
        <v>3</v>
      </c>
      <c r="B4" s="101" t="s">
        <v>240</v>
      </c>
      <c r="C4" s="99" t="s">
        <v>245</v>
      </c>
      <c r="D4" s="103" t="s">
        <v>251</v>
      </c>
      <c r="E4" s="102">
        <f>'[1]Analytics per Qn'!N3</f>
        <v>2.7575757575757578</v>
      </c>
      <c r="F4" s="102">
        <f>E4/8*100</f>
        <v>34.469696969696969</v>
      </c>
    </row>
    <row r="5" spans="1:6" ht="25.5">
      <c r="A5" s="100">
        <v>4</v>
      </c>
      <c r="B5" s="101" t="s">
        <v>242</v>
      </c>
      <c r="C5" s="99" t="s">
        <v>247</v>
      </c>
      <c r="D5" s="99" t="s">
        <v>250</v>
      </c>
      <c r="E5" s="102">
        <f>'[1]Analytics per Qn'!D3</f>
        <v>24.727272727272727</v>
      </c>
      <c r="F5" s="102">
        <f>E5/33*100</f>
        <v>74.931129476584019</v>
      </c>
    </row>
    <row r="6" spans="1:6" ht="51">
      <c r="A6" s="100">
        <v>5</v>
      </c>
      <c r="B6" s="101" t="s">
        <v>243</v>
      </c>
      <c r="C6" s="99" t="s">
        <v>245</v>
      </c>
      <c r="D6" s="99"/>
      <c r="E6" s="102">
        <f>'[1]Analytics per Qn'!AH3</f>
        <v>5.3939393939393936</v>
      </c>
      <c r="F6" s="102">
        <f>E6/10*100</f>
        <v>53.939393939393931</v>
      </c>
    </row>
    <row r="7" spans="1:6" ht="51">
      <c r="A7" s="100">
        <v>6</v>
      </c>
      <c r="B7" s="101" t="s">
        <v>244</v>
      </c>
      <c r="C7" s="99" t="s">
        <v>247</v>
      </c>
      <c r="D7" s="99" t="s">
        <v>252</v>
      </c>
      <c r="E7" s="102">
        <f>'[1]Analytics per Qn'!D3+'[1]Analytics per Qn'!I3+'[1]Analytics per Qn'!N3+'[1]Analytics per Qn'!S3</f>
        <v>48.939393939393945</v>
      </c>
      <c r="F7" s="102">
        <f>E7/(33+14+8+15)*100</f>
        <v>69.913419913419915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Students-ANL201_JAN22_T04</vt:lpstr>
      <vt:lpstr>Input Mark</vt:lpstr>
      <vt:lpstr>Analytics_per_Qn</vt:lpstr>
      <vt:lpstr>Stats</vt:lpstr>
      <vt:lpstr>Bloom</vt:lpstr>
      <vt:lpstr>Sheet1!Print_Titles</vt:lpstr>
    </vt:vector>
  </TitlesOfParts>
  <Company>SIM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</dc:creator>
  <cp:lastModifiedBy>Munish Kumar</cp:lastModifiedBy>
  <cp:lastPrinted>2015-08-31T07:19:41Z</cp:lastPrinted>
  <dcterms:created xsi:type="dcterms:W3CDTF">2009-03-07T07:52:50Z</dcterms:created>
  <dcterms:modified xsi:type="dcterms:W3CDTF">2022-03-21T14:18:39Z</dcterms:modified>
</cp:coreProperties>
</file>