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ELL\Documents\GitHub\munishkumar-gh.github.io\SuSS\2023_Sem2_ANL252_Python_4_Biz\2_GBA\"/>
    </mc:Choice>
  </mc:AlternateContent>
  <xr:revisionPtr revIDLastSave="0" documentId="13_ncr:1_{4573993A-FB6A-4EE6-81F6-37BAFFB7C591}" xr6:coauthVersionLast="47" xr6:coauthVersionMax="47" xr10:uidLastSave="{00000000-0000-0000-0000-000000000000}"/>
  <bookViews>
    <workbookView xWindow="16845" yWindow="105" windowWidth="11370" windowHeight="14130" activeTab="1" xr2:uid="{00000000-000D-0000-FFFF-FFFF00000000}"/>
  </bookViews>
  <sheets>
    <sheet name="Input Mark" sheetId="1" r:id="rId1"/>
    <sheet name="Sheet1" sheetId="3" r:id="rId2"/>
    <sheet name="Example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" i="3" l="1"/>
  <c r="I26" i="3" s="1"/>
  <c r="B25" i="1" s="1"/>
  <c r="H25" i="3"/>
  <c r="H24" i="3"/>
  <c r="H23" i="3"/>
  <c r="I23" i="3"/>
  <c r="B22" i="1" s="1"/>
  <c r="H18" i="3"/>
  <c r="I18" i="3" s="1"/>
  <c r="B17" i="1" s="1"/>
  <c r="H17" i="3"/>
  <c r="I17" i="3" s="1"/>
  <c r="B16" i="1" s="1"/>
  <c r="H16" i="3"/>
  <c r="H15" i="3"/>
  <c r="H10" i="3"/>
  <c r="I10" i="3" s="1"/>
  <c r="B9" i="1" s="1"/>
  <c r="H9" i="3"/>
  <c r="H8" i="3"/>
  <c r="H7" i="3"/>
  <c r="H21" i="3"/>
  <c r="H20" i="3"/>
  <c r="H19" i="3"/>
  <c r="I19" i="3"/>
  <c r="B18" i="1" s="1"/>
  <c r="H34" i="3"/>
  <c r="H33" i="3"/>
  <c r="I33" i="3" s="1"/>
  <c r="B32" i="1" s="1"/>
  <c r="H32" i="3"/>
  <c r="I32" i="3" s="1"/>
  <c r="B31" i="1" s="1"/>
  <c r="H31" i="3"/>
  <c r="H59" i="3"/>
  <c r="I59" i="3" s="1"/>
  <c r="H58" i="3"/>
  <c r="I58" i="3" s="1"/>
  <c r="H57" i="3"/>
  <c r="H56" i="3"/>
  <c r="I56" i="3" s="1"/>
  <c r="H55" i="3"/>
  <c r="I55" i="3" s="1"/>
  <c r="H46" i="3"/>
  <c r="H45" i="3"/>
  <c r="H44" i="3"/>
  <c r="I44" i="3" s="1"/>
  <c r="B43" i="1" s="1"/>
  <c r="H43" i="3"/>
  <c r="I43" i="3" s="1"/>
  <c r="B42" i="1" s="1"/>
  <c r="H54" i="3"/>
  <c r="I54" i="3" s="1"/>
  <c r="H53" i="3"/>
  <c r="H52" i="3"/>
  <c r="H51" i="3"/>
  <c r="H50" i="3"/>
  <c r="I50" i="3"/>
  <c r="B49" i="1" s="1"/>
  <c r="B40" i="1"/>
  <c r="B41" i="1"/>
  <c r="B46" i="1"/>
  <c r="B47" i="1"/>
  <c r="B48" i="1"/>
  <c r="B3" i="1"/>
  <c r="B4" i="1"/>
  <c r="B5" i="1"/>
  <c r="B10" i="1"/>
  <c r="B11" i="1"/>
  <c r="B12" i="1"/>
  <c r="B13" i="1"/>
  <c r="B35" i="1"/>
  <c r="B36" i="1"/>
  <c r="B37" i="1"/>
  <c r="B38" i="1"/>
  <c r="B39" i="1"/>
  <c r="B2" i="1"/>
  <c r="H39" i="3"/>
  <c r="I39" i="3" s="1"/>
  <c r="I40" i="3"/>
  <c r="H49" i="3"/>
  <c r="H48" i="3"/>
  <c r="H47" i="3"/>
  <c r="I48" i="3" s="1"/>
  <c r="I46" i="3"/>
  <c r="B45" i="1" s="1"/>
  <c r="H6" i="3"/>
  <c r="H5" i="3"/>
  <c r="H4" i="3"/>
  <c r="I4" i="3" s="1"/>
  <c r="H3" i="3"/>
  <c r="I3" i="3" s="1"/>
  <c r="H38" i="3"/>
  <c r="H37" i="3"/>
  <c r="I37" i="3" s="1"/>
  <c r="H36" i="3"/>
  <c r="I5" i="3"/>
  <c r="I6" i="3"/>
  <c r="I7" i="3"/>
  <c r="B6" i="1" s="1"/>
  <c r="I8" i="3"/>
  <c r="B7" i="1" s="1"/>
  <c r="I9" i="3"/>
  <c r="B8" i="1" s="1"/>
  <c r="I11" i="3"/>
  <c r="I12" i="3"/>
  <c r="I13" i="3"/>
  <c r="I14" i="3"/>
  <c r="I15" i="3"/>
  <c r="B14" i="1" s="1"/>
  <c r="I16" i="3"/>
  <c r="B15" i="1" s="1"/>
  <c r="I20" i="3"/>
  <c r="B19" i="1" s="1"/>
  <c r="I21" i="3"/>
  <c r="B20" i="1" s="1"/>
  <c r="I22" i="3"/>
  <c r="I24" i="3"/>
  <c r="B23" i="1" s="1"/>
  <c r="I25" i="3"/>
  <c r="B24" i="1" s="1"/>
  <c r="I27" i="3"/>
  <c r="B26" i="1" s="1"/>
  <c r="I28" i="3"/>
  <c r="B27" i="1" s="1"/>
  <c r="I29" i="3"/>
  <c r="B28" i="1" s="1"/>
  <c r="I30" i="3"/>
  <c r="B29" i="1" s="1"/>
  <c r="I31" i="3"/>
  <c r="B30" i="1" s="1"/>
  <c r="I34" i="3"/>
  <c r="B33" i="1" s="1"/>
  <c r="I36" i="3"/>
  <c r="I38" i="3"/>
  <c r="I41" i="3"/>
  <c r="I42" i="3"/>
  <c r="I45" i="3"/>
  <c r="B44" i="1" s="1"/>
  <c r="I47" i="3"/>
  <c r="I51" i="3"/>
  <c r="I52" i="3"/>
  <c r="I53" i="3"/>
  <c r="I57" i="3"/>
  <c r="I2" i="3"/>
  <c r="I18" i="2"/>
  <c r="F5" i="2"/>
  <c r="F4" i="2"/>
  <c r="F3" i="2"/>
  <c r="I16" i="2" s="1"/>
  <c r="I49" i="3" l="1"/>
  <c r="I9" i="2"/>
  <c r="I13" i="2"/>
  <c r="I17" i="2"/>
  <c r="I10" i="2"/>
  <c r="I14" i="2"/>
  <c r="I11" i="2"/>
  <c r="I15" i="2"/>
  <c r="I8" i="2"/>
  <c r="I12" i="2"/>
  <c r="F3" i="1"/>
  <c r="I18" i="1" l="1"/>
  <c r="I14" i="1"/>
  <c r="I9" i="1"/>
  <c r="I17" i="1"/>
  <c r="I13" i="1"/>
  <c r="I8" i="1"/>
  <c r="I16" i="1"/>
  <c r="I12" i="1"/>
  <c r="I10" i="1"/>
  <c r="I15" i="1"/>
  <c r="I11" i="1"/>
  <c r="F5" i="1"/>
  <c r="F4" i="1"/>
</calcChain>
</file>

<file path=xl/sharedStrings.xml><?xml version="1.0" encoding="utf-8"?>
<sst xmlns="http://schemas.openxmlformats.org/spreadsheetml/2006/main" count="210" uniqueCount="161">
  <si>
    <t>Mark</t>
  </si>
  <si>
    <t>Mean</t>
  </si>
  <si>
    <t>Std</t>
  </si>
  <si>
    <t>Pass</t>
  </si>
  <si>
    <t>D</t>
  </si>
  <si>
    <t>D+</t>
  </si>
  <si>
    <t>C+</t>
  </si>
  <si>
    <t>B-</t>
  </si>
  <si>
    <t>B+</t>
  </si>
  <si>
    <t>A</t>
  </si>
  <si>
    <t>A-</t>
  </si>
  <si>
    <t>A+</t>
  </si>
  <si>
    <t>Letter Grade</t>
  </si>
  <si>
    <t>GPV</t>
  </si>
  <si>
    <t>45-49</t>
  </si>
  <si>
    <t>Fail</t>
  </si>
  <si>
    <t>F</t>
  </si>
  <si>
    <t>&lt;40</t>
  </si>
  <si>
    <t>40-44</t>
  </si>
  <si>
    <t>50-54</t>
  </si>
  <si>
    <t>55-59</t>
  </si>
  <si>
    <t>60-64</t>
  </si>
  <si>
    <t>65-69</t>
  </si>
  <si>
    <t>70-74</t>
  </si>
  <si>
    <t>75-79</t>
  </si>
  <si>
    <t>80-84</t>
  </si>
  <si>
    <t>85-100</t>
  </si>
  <si>
    <t>%</t>
  </si>
  <si>
    <t># of Submissions</t>
  </si>
  <si>
    <t>1st Class</t>
  </si>
  <si>
    <t>2nd Upper</t>
  </si>
  <si>
    <t>2nd Lower</t>
  </si>
  <si>
    <t>3rd Class</t>
  </si>
  <si>
    <t>* Please input your marks in the grey cells</t>
  </si>
  <si>
    <t>Range</t>
  </si>
  <si>
    <t>TMA/GBA/ECA Submission</t>
  </si>
  <si>
    <t>Honours</t>
  </si>
  <si>
    <t>C</t>
  </si>
  <si>
    <t>B</t>
  </si>
  <si>
    <t>Student</t>
  </si>
  <si>
    <t>ID</t>
  </si>
  <si>
    <t>SIS Login ID</t>
  </si>
  <si>
    <t>GBA Group</t>
  </si>
  <si>
    <t>LOKE KUM WAI (LU JINWEI)</t>
  </si>
  <si>
    <t>kwloke002</t>
  </si>
  <si>
    <t>ANG KIA LOKE</t>
  </si>
  <si>
    <t>klang013</t>
  </si>
  <si>
    <t>BEVERLYN TAN JIAMIN</t>
  </si>
  <si>
    <t>beverlyntan001</t>
  </si>
  <si>
    <t>MUHAMMAD BIN OSMAN</t>
  </si>
  <si>
    <t>muhammad058</t>
  </si>
  <si>
    <t>TAN PEI LING</t>
  </si>
  <si>
    <t>pltan027</t>
  </si>
  <si>
    <t>HILMI BIN ISHAK</t>
  </si>
  <si>
    <t>hilmi007</t>
  </si>
  <si>
    <t>ONG MING DA</t>
  </si>
  <si>
    <t>mdong001</t>
  </si>
  <si>
    <t>PANG SHI DA LAWRENCE</t>
  </si>
  <si>
    <t>lawrencepang001</t>
  </si>
  <si>
    <t>ONG CHIEW LING</t>
  </si>
  <si>
    <t>clong009</t>
  </si>
  <si>
    <t>CHUA QI YING</t>
  </si>
  <si>
    <t>qychua002</t>
  </si>
  <si>
    <t>LEE WEI XUAN</t>
  </si>
  <si>
    <t>wxlee008</t>
  </si>
  <si>
    <t>RIS NURISH ISZRYFINNA BINTE MOHAMED ISMAIL</t>
  </si>
  <si>
    <t>risnurish001</t>
  </si>
  <si>
    <t>GOH JUN JIE</t>
  </si>
  <si>
    <t>jjgoh005</t>
  </si>
  <si>
    <t>ANGELA LIU QIYU</t>
  </si>
  <si>
    <t>angelaliu001</t>
  </si>
  <si>
    <t>LIM SOON MENG</t>
  </si>
  <si>
    <t>smlim023</t>
  </si>
  <si>
    <t>NUR FAZILLAH BINTE ABDUL RAHMAN</t>
  </si>
  <si>
    <t>nurfazillah002</t>
  </si>
  <si>
    <t>ANG XIU ZHI</t>
  </si>
  <si>
    <t>xzang001</t>
  </si>
  <si>
    <t>NAOMI TINA GAN MIN</t>
  </si>
  <si>
    <t>naomitinagan001</t>
  </si>
  <si>
    <t>TAN MEI YI RACHEL</t>
  </si>
  <si>
    <t>racheltan019</t>
  </si>
  <si>
    <t>WONG KEE MOI</t>
  </si>
  <si>
    <t>kmwong013</t>
  </si>
  <si>
    <t>YEO JIA JIE, JACKSON</t>
  </si>
  <si>
    <t>jacksonyeo001</t>
  </si>
  <si>
    <t>MUHAMMAD FITHRI BIN FADILIAH</t>
  </si>
  <si>
    <t>fithri001</t>
  </si>
  <si>
    <t>TEA ICH NGY</t>
  </si>
  <si>
    <t>intea001</t>
  </si>
  <si>
    <t>TEH YI LIN</t>
  </si>
  <si>
    <t>ylteh003</t>
  </si>
  <si>
    <t>LAU WEI LIAN (LIU WEILIAN)</t>
  </si>
  <si>
    <t>wllau009</t>
  </si>
  <si>
    <t>LIM KAI WEN</t>
  </si>
  <si>
    <t>kwlim012</t>
  </si>
  <si>
    <t>NG YI JIAN</t>
  </si>
  <si>
    <t>yjng017</t>
  </si>
  <si>
    <t>SHAFINA BINTE HAZMAN</t>
  </si>
  <si>
    <t>shafina001</t>
  </si>
  <si>
    <t>PEREIRA KATHLYN THERESE</t>
  </si>
  <si>
    <t>kathlyn001</t>
  </si>
  <si>
    <t>GOH QING FENG</t>
  </si>
  <si>
    <t>qfgoh001</t>
  </si>
  <si>
    <t>NG LING YING</t>
  </si>
  <si>
    <t>lyng007</t>
  </si>
  <si>
    <t>TAN ZEKAI, MARCUS</t>
  </si>
  <si>
    <t>marcustan015</t>
  </si>
  <si>
    <t>THANSEEM BINTE MOHAMED JALALUDEEN</t>
  </si>
  <si>
    <t>thanseem001</t>
  </si>
  <si>
    <t>AILN AIK XIU JING</t>
  </si>
  <si>
    <t>ailnaik001</t>
  </si>
  <si>
    <t>CHUA YONG HUA</t>
  </si>
  <si>
    <t>yhchua008</t>
  </si>
  <si>
    <t>NG XUE ER, ARIEL</t>
  </si>
  <si>
    <t>arielng001</t>
  </si>
  <si>
    <t>MOHAMMAD DANIAL BIN MOHAMMAD ISMAIL</t>
  </si>
  <si>
    <t>mohammaddanial011</t>
  </si>
  <si>
    <t>DARRION GOH ING HEAN</t>
  </si>
  <si>
    <t>darriongoh003</t>
  </si>
  <si>
    <t>MUHAMMAD YUSUF BIN ZAINUDIN</t>
  </si>
  <si>
    <t>muhammadyusuf005</t>
  </si>
  <si>
    <t>ONG LEE ZHU</t>
  </si>
  <si>
    <t>lzong001</t>
  </si>
  <si>
    <t>CHUA YU ZHE</t>
  </si>
  <si>
    <t>yzchua006</t>
  </si>
  <si>
    <t>GWENDOLYN YEO ZI HUI (YANG ZIHUI)</t>
  </si>
  <si>
    <t>gwendolynyeo001</t>
  </si>
  <si>
    <t>ONG SHENG DA</t>
  </si>
  <si>
    <t>sdong001</t>
  </si>
  <si>
    <t>VILLANUEVA VAN HALLY BORINES</t>
  </si>
  <si>
    <t>villanueva002</t>
  </si>
  <si>
    <t>GOH JIA YI SAMUEL</t>
  </si>
  <si>
    <t>samuelgoh006</t>
  </si>
  <si>
    <t>CHEN SHI YUN</t>
  </si>
  <si>
    <t>sychen009</t>
  </si>
  <si>
    <t>HAMREESH S/O ARIVALAGAN</t>
  </si>
  <si>
    <t>hamreesh001</t>
  </si>
  <si>
    <t>TAN WEE HUAT</t>
  </si>
  <si>
    <t>whtan025</t>
  </si>
  <si>
    <t>ISSAC CHRISTOPHER ONG WEN XUAN</t>
  </si>
  <si>
    <t>ADAM ABDULLAH ANG</t>
  </si>
  <si>
    <t>adamang002</t>
  </si>
  <si>
    <t>DON LEE YANG</t>
  </si>
  <si>
    <t>donlee002</t>
  </si>
  <si>
    <t>NUR HAMIZAH BINTE RIDWAN</t>
  </si>
  <si>
    <t>nurhamizah009</t>
  </si>
  <si>
    <t>YIEW SHER KYM LYNETTE</t>
  </si>
  <si>
    <t>lynetteyiew001</t>
  </si>
  <si>
    <t>LEE JAY HOON JENNY</t>
  </si>
  <si>
    <t>jhlee011</t>
  </si>
  <si>
    <t>NUR AMEERAH BINTE NASSIRUDIN</t>
  </si>
  <si>
    <t>nurameerah002</t>
  </si>
  <si>
    <t>NUR RUZAINATUL HUSNAA BINTE ABDUL JALIL</t>
  </si>
  <si>
    <t>nurruzainatul001</t>
  </si>
  <si>
    <t>POH SZE YING</t>
  </si>
  <si>
    <t>sypoh003</t>
  </si>
  <si>
    <t>1a</t>
  </si>
  <si>
    <t>1b</t>
  </si>
  <si>
    <t>1c</t>
  </si>
  <si>
    <t>1d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</si>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</sst>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_ ;\-#,##0.0\ "/>
    <numFmt numFmtId="165" formatCode="_-* #,##0_-;\-* #,##0_-;_-* &quot;-&quot;??_-;_-@_-"/>
    <numFmt numFmtId="166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1" xfId="0" applyBorder="1"/>
    <xf numFmtId="0" fontId="2" fillId="0" borderId="1" xfId="0" applyFont="1" applyBorder="1"/>
    <xf numFmtId="164" fontId="0" fillId="0" borderId="0" xfId="1" applyNumberFormat="1" applyFont="1" applyAlignment="1">
      <alignment horizontal="left"/>
    </xf>
    <xf numFmtId="164" fontId="0" fillId="0" borderId="1" xfId="1" applyNumberFormat="1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0" xfId="0" applyFill="1" applyBorder="1"/>
    <xf numFmtId="0" fontId="0" fillId="2" borderId="1" xfId="0" applyFill="1" applyBorder="1"/>
    <xf numFmtId="0" fontId="3" fillId="0" borderId="0" xfId="0" applyFont="1"/>
    <xf numFmtId="0" fontId="2" fillId="0" borderId="0" xfId="0" applyFont="1" applyBorder="1"/>
    <xf numFmtId="165" fontId="4" fillId="0" borderId="0" xfId="1" applyNumberFormat="1" applyFont="1" applyFill="1" applyBorder="1"/>
    <xf numFmtId="43" fontId="4" fillId="0" borderId="0" xfId="1" applyFont="1" applyFill="1" applyBorder="1"/>
    <xf numFmtId="43" fontId="4" fillId="0" borderId="1" xfId="1" applyFont="1" applyFill="1" applyBorder="1"/>
    <xf numFmtId="0" fontId="2" fillId="0" borderId="1" xfId="0" applyFont="1" applyFill="1" applyBorder="1" applyAlignment="1">
      <alignment horizontal="right"/>
    </xf>
    <xf numFmtId="166" fontId="4" fillId="0" borderId="0" xfId="2" applyNumberFormat="1" applyFont="1" applyFill="1"/>
    <xf numFmtId="166" fontId="4" fillId="0" borderId="1" xfId="2" applyNumberFormat="1" applyFont="1" applyFill="1" applyBorder="1"/>
    <xf numFmtId="0" fontId="5" fillId="0" borderId="1" xfId="0" applyFont="1" applyBorder="1"/>
    <xf numFmtId="0" fontId="4" fillId="0" borderId="0" xfId="2" applyNumberFormat="1" applyFont="1" applyFill="1"/>
    <xf numFmtId="0" fontId="0" fillId="3" borderId="0" xfId="0" applyFill="1"/>
    <xf numFmtId="0" fontId="0" fillId="5" borderId="2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7" borderId="12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wrapText="1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Mark'!$H$8:$H$18</c:f>
              <c:strCache>
                <c:ptCount val="11"/>
                <c:pt idx="0">
                  <c:v>85-100</c:v>
                </c:pt>
                <c:pt idx="1">
                  <c:v>80-84</c:v>
                </c:pt>
                <c:pt idx="2">
                  <c:v>75-79</c:v>
                </c:pt>
                <c:pt idx="3">
                  <c:v>70-74</c:v>
                </c:pt>
                <c:pt idx="4">
                  <c:v>65-69</c:v>
                </c:pt>
                <c:pt idx="5">
                  <c:v>60-64</c:v>
                </c:pt>
                <c:pt idx="6">
                  <c:v>55-59</c:v>
                </c:pt>
                <c:pt idx="7">
                  <c:v>50-54</c:v>
                </c:pt>
                <c:pt idx="8">
                  <c:v>45-49</c:v>
                </c:pt>
                <c:pt idx="9">
                  <c:v>40-44</c:v>
                </c:pt>
                <c:pt idx="10">
                  <c:v>&lt;40</c:v>
                </c:pt>
              </c:strCache>
            </c:strRef>
          </c:cat>
          <c:val>
            <c:numRef>
              <c:f>'Input Mark'!$I$8:$I$18</c:f>
              <c:numCache>
                <c:formatCode>0.0%</c:formatCode>
                <c:ptCount val="11"/>
                <c:pt idx="0" formatCode="General">
                  <c:v>6.5217391304347824E-2</c:v>
                </c:pt>
                <c:pt idx="1">
                  <c:v>0</c:v>
                </c:pt>
                <c:pt idx="2">
                  <c:v>0.2608695652173913</c:v>
                </c:pt>
                <c:pt idx="3">
                  <c:v>0.2391304347826087</c:v>
                </c:pt>
                <c:pt idx="4">
                  <c:v>0.17391304347826086</c:v>
                </c:pt>
                <c:pt idx="5">
                  <c:v>0.15217391304347827</c:v>
                </c:pt>
                <c:pt idx="6">
                  <c:v>8.6956521739130432E-2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2.1739130434782608E-2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FF-473B-BEE7-83D83E187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-27"/>
        <c:axId val="536669944"/>
        <c:axId val="536669552"/>
      </c:barChart>
      <c:catAx>
        <c:axId val="53666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669552"/>
        <c:crosses val="autoZero"/>
        <c:auto val="1"/>
        <c:lblAlgn val="ctr"/>
        <c:lblOffset val="100"/>
        <c:noMultiLvlLbl val="0"/>
      </c:catAx>
      <c:valAx>
        <c:axId val="536669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66994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Example!$H$8:$H$18</c:f>
              <c:strCache>
                <c:ptCount val="11"/>
                <c:pt idx="0">
                  <c:v>85-100</c:v>
                </c:pt>
                <c:pt idx="1">
                  <c:v>80-84</c:v>
                </c:pt>
                <c:pt idx="2">
                  <c:v>75-79</c:v>
                </c:pt>
                <c:pt idx="3">
                  <c:v>70-74</c:v>
                </c:pt>
                <c:pt idx="4">
                  <c:v>65-69</c:v>
                </c:pt>
                <c:pt idx="5">
                  <c:v>60-64</c:v>
                </c:pt>
                <c:pt idx="6">
                  <c:v>55-59</c:v>
                </c:pt>
                <c:pt idx="7">
                  <c:v>50-54</c:v>
                </c:pt>
                <c:pt idx="8">
                  <c:v>45-49</c:v>
                </c:pt>
                <c:pt idx="9">
                  <c:v>40-44</c:v>
                </c:pt>
                <c:pt idx="10">
                  <c:v>&lt;40</c:v>
                </c:pt>
              </c:strCache>
            </c:strRef>
          </c:cat>
          <c:val>
            <c:numRef>
              <c:f>Example!$I$8:$I$18</c:f>
              <c:numCache>
                <c:formatCode>0.0%</c:formatCode>
                <c:ptCount val="11"/>
                <c:pt idx="0">
                  <c:v>0.11538461538461539</c:v>
                </c:pt>
                <c:pt idx="1">
                  <c:v>3.8461538461538464E-2</c:v>
                </c:pt>
                <c:pt idx="2">
                  <c:v>3.8461538461538464E-2</c:v>
                </c:pt>
                <c:pt idx="3">
                  <c:v>0.15384615384615385</c:v>
                </c:pt>
                <c:pt idx="4">
                  <c:v>0.15384615384615385</c:v>
                </c:pt>
                <c:pt idx="5">
                  <c:v>0.11538461538461539</c:v>
                </c:pt>
                <c:pt idx="6">
                  <c:v>7.6923076923076927E-2</c:v>
                </c:pt>
                <c:pt idx="7">
                  <c:v>7.6923076923076927E-2</c:v>
                </c:pt>
                <c:pt idx="8">
                  <c:v>3.8461538461538464E-2</c:v>
                </c:pt>
                <c:pt idx="9">
                  <c:v>7.6923076923076927E-2</c:v>
                </c:pt>
                <c:pt idx="10">
                  <c:v>0.11538461538461539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EB-4234-8185-F5ED9BB6C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-27"/>
        <c:axId val="536670728"/>
        <c:axId val="115326064"/>
      </c:barChart>
      <c:catAx>
        <c:axId val="536670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26064"/>
        <c:crosses val="autoZero"/>
        <c:auto val="1"/>
        <c:lblAlgn val="ctr"/>
        <c:lblOffset val="100"/>
        <c:noMultiLvlLbl val="0"/>
      </c:catAx>
      <c:valAx>
        <c:axId val="115326064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67072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19</xdr:row>
      <xdr:rowOff>33337</xdr:rowOff>
    </xdr:from>
    <xdr:to>
      <xdr:col>9</xdr:col>
      <xdr:colOff>9525</xdr:colOff>
      <xdr:row>30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25</xdr:row>
      <xdr:rowOff>66675</xdr:rowOff>
    </xdr:from>
    <xdr:to>
      <xdr:col>10</xdr:col>
      <xdr:colOff>485775</xdr:colOff>
      <xdr:row>32</xdr:row>
      <xdr:rowOff>57150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8029575" y="5038725"/>
          <a:ext cx="990600" cy="13239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9</xdr:col>
      <xdr:colOff>228600</xdr:colOff>
      <xdr:row>20</xdr:row>
      <xdr:rowOff>57151</xdr:rowOff>
    </xdr:from>
    <xdr:to>
      <xdr:col>10</xdr:col>
      <xdr:colOff>647700</xdr:colOff>
      <xdr:row>24</xdr:row>
      <xdr:rowOff>95251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848600" y="4076701"/>
          <a:ext cx="1333500" cy="800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1200" b="1">
              <a:solidFill>
                <a:srgbClr val="FF0000"/>
              </a:solidFill>
            </a:rPr>
            <a:t>New for Jan2020 semester, please read!</a:t>
          </a:r>
        </a:p>
      </xdr:txBody>
    </xdr:sp>
    <xdr:clientData/>
  </xdr:twoCellAnchor>
  <xdr:twoCellAnchor>
    <xdr:from>
      <xdr:col>3</xdr:col>
      <xdr:colOff>419100</xdr:colOff>
      <xdr:row>34</xdr:row>
      <xdr:rowOff>57150</xdr:rowOff>
    </xdr:from>
    <xdr:to>
      <xdr:col>12</xdr:col>
      <xdr:colOff>790575</xdr:colOff>
      <xdr:row>51</xdr:row>
      <xdr:rowOff>171450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6F46B70-8CB7-4D75-AE3D-F473FA49D76F}"/>
            </a:ext>
          </a:extLst>
        </xdr:cNvPr>
        <xdr:cNvSpPr txBox="1"/>
      </xdr:nvSpPr>
      <xdr:spPr>
        <a:xfrm>
          <a:off x="3076575" y="6743700"/>
          <a:ext cx="8267700" cy="3352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Each marker must check ALL Turnitin reports, and provide a short explanation of finding/action for only TMA or GBA assignment with unusually high Turnitin scores. Note that there is NO fixed threshold to define a high or low Turnitin score, as it depends on the characteristics of the assignment (e.g., length of the report, nature of the assignment, etc.). </a:t>
          </a:r>
        </a:p>
        <a:p>
          <a:endParaRPr lang="en-US" sz="1100"/>
        </a:p>
        <a:p>
          <a:r>
            <a:rPr lang="en-US" sz="1100"/>
            <a:t>For example, if most students have a score less than 20%, and now you see a report with 35% Turnitin score, you should explain why the score is so different. Some possible finding/actions include:</a:t>
          </a:r>
        </a:p>
        <a:p>
          <a:r>
            <a:rPr lang="en-US" sz="1100"/>
            <a:t>(1) student copied assignment questions into the report.</a:t>
          </a:r>
        </a:p>
        <a:p>
          <a:r>
            <a:rPr lang="en-US" sz="1100"/>
            <a:t>(2j student has a set of standard references commonly used by others</a:t>
          </a:r>
        </a:p>
        <a:p>
          <a:r>
            <a:rPr lang="en-US" sz="1100"/>
            <a:t>(3) student has a large chunk of text cited using verbatim quote</a:t>
          </a:r>
        </a:p>
        <a:p>
          <a:r>
            <a:rPr lang="en-US" sz="1100"/>
            <a:t>(4) student included an article as supplement of assignment</a:t>
          </a:r>
        </a:p>
        <a:p>
          <a:r>
            <a:rPr lang="en-US" sz="1100"/>
            <a:t>(5) student did not use good paraphrasing technique, and you has penalised the work with mark deduction</a:t>
          </a:r>
        </a:p>
        <a:p>
          <a:r>
            <a:rPr lang="en-US" sz="1100"/>
            <a:t>(6) suspected plagiarism case. You have submitted it to the exam department for investigation.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Format for reporting cases with high Turnitin score</a:t>
          </a:r>
        </a:p>
        <a:p>
          <a:r>
            <a:rPr lang="en-US" sz="1100"/>
            <a:t>Student name, pi number, Turnitin score, Action/finding</a:t>
          </a:r>
        </a:p>
        <a:p>
          <a:endParaRPr lang="en-US" sz="1100"/>
        </a:p>
        <a:p>
          <a:r>
            <a:rPr lang="en-US" sz="1100"/>
            <a:t>Course coordinator will need to verify marker submission. HoP will do random sampling of such cases to check.</a:t>
          </a:r>
        </a:p>
        <a:p>
          <a:endParaRPr lang="en-US" sz="1100"/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161405</xdr:colOff>
      <xdr:row>0</xdr:row>
      <xdr:rowOff>68036</xdr:rowOff>
    </xdr:from>
    <xdr:to>
      <xdr:col>16</xdr:col>
      <xdr:colOff>519660</xdr:colOff>
      <xdr:row>8</xdr:row>
      <xdr:rowOff>13607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D6D224-4265-4E18-89A0-16CFA88E9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01691" y="68036"/>
          <a:ext cx="4644505" cy="1469571"/>
        </a:xfrm>
        <a:prstGeom prst="rect">
          <a:avLst/>
        </a:prstGeom>
      </xdr:spPr>
    </xdr:pic>
    <xdr:clientData/>
  </xdr:twoCellAnchor>
  <xdr:twoCellAnchor editAs="oneCell">
    <xdr:from>
      <xdr:col>9</xdr:col>
      <xdr:colOff>136072</xdr:colOff>
      <xdr:row>8</xdr:row>
      <xdr:rowOff>27214</xdr:rowOff>
    </xdr:from>
    <xdr:to>
      <xdr:col>16</xdr:col>
      <xdr:colOff>203562</xdr:colOff>
      <xdr:row>31</xdr:row>
      <xdr:rowOff>151476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6A4E101-502A-4926-A3F2-EF3F8759A8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76358" y="1551214"/>
          <a:ext cx="4353740" cy="4696262"/>
        </a:xfrm>
        <a:prstGeom prst="rect">
          <a:avLst/>
        </a:prstGeom>
      </xdr:spPr>
    </xdr:pic>
    <xdr:clientData/>
  </xdr:twoCellAnchor>
  <xdr:twoCellAnchor editAs="oneCell">
    <xdr:from>
      <xdr:col>9</xdr:col>
      <xdr:colOff>155514</xdr:colOff>
      <xdr:row>32</xdr:row>
      <xdr:rowOff>27214</xdr:rowOff>
    </xdr:from>
    <xdr:to>
      <xdr:col>16</xdr:col>
      <xdr:colOff>272144</xdr:colOff>
      <xdr:row>41</xdr:row>
      <xdr:rowOff>149677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9424453-61A6-426C-B896-4B9C148D3E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95800" y="6313714"/>
          <a:ext cx="4402880" cy="1836963"/>
        </a:xfrm>
        <a:prstGeom prst="rect">
          <a:avLst/>
        </a:prstGeom>
      </xdr:spPr>
    </xdr:pic>
    <xdr:clientData/>
  </xdr:twoCellAnchor>
  <xdr:twoCellAnchor editAs="oneCell">
    <xdr:from>
      <xdr:col>16</xdr:col>
      <xdr:colOff>449036</xdr:colOff>
      <xdr:row>1</xdr:row>
      <xdr:rowOff>68036</xdr:rowOff>
    </xdr:from>
    <xdr:to>
      <xdr:col>23</xdr:col>
      <xdr:colOff>199900</xdr:colOff>
      <xdr:row>34</xdr:row>
      <xdr:rowOff>163285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B9EFA6B-5038-44F6-B1CF-33FD66F49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375572" y="258536"/>
          <a:ext cx="4037114" cy="657224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19</xdr:row>
      <xdr:rowOff>33337</xdr:rowOff>
    </xdr:from>
    <xdr:to>
      <xdr:col>9</xdr:col>
      <xdr:colOff>9525</xdr:colOff>
      <xdr:row>30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"/>
  <sheetViews>
    <sheetView showGridLines="0" workbookViewId="0">
      <selection activeCell="C10" sqref="C10"/>
    </sheetView>
  </sheetViews>
  <sheetFormatPr defaultRowHeight="15" x14ac:dyDescent="0.25"/>
  <cols>
    <col min="1" max="1" width="25.140625" bestFit="1" customWidth="1"/>
    <col min="2" max="2" width="5.5703125" bestFit="1" customWidth="1"/>
    <col min="5" max="5" width="16.5703125" customWidth="1"/>
    <col min="6" max="6" width="13.28515625" customWidth="1"/>
    <col min="7" max="7" width="12.5703125" customWidth="1"/>
    <col min="8" max="8" width="15.140625" customWidth="1"/>
    <col min="9" max="9" width="7.7109375" bestFit="1" customWidth="1"/>
    <col min="10" max="10" width="13.7109375" bestFit="1" customWidth="1"/>
    <col min="11" max="12" width="15.140625" bestFit="1" customWidth="1"/>
    <col min="13" max="16" width="13.42578125" bestFit="1" customWidth="1"/>
  </cols>
  <sheetData>
    <row r="1" spans="1:9" ht="21.75" thickBot="1" x14ac:dyDescent="0.4">
      <c r="A1" s="2" t="s">
        <v>35</v>
      </c>
      <c r="B1" s="5" t="s">
        <v>0</v>
      </c>
      <c r="E1" s="10" t="s">
        <v>33</v>
      </c>
    </row>
    <row r="2" spans="1:9" ht="21.75" thickBot="1" x14ac:dyDescent="0.4">
      <c r="A2" s="6">
        <v>1</v>
      </c>
      <c r="B2" s="8">
        <f>Sheet1!I3</f>
        <v>69</v>
      </c>
      <c r="E2" s="18"/>
      <c r="F2" s="1"/>
    </row>
    <row r="3" spans="1:9" x14ac:dyDescent="0.25">
      <c r="A3" s="6">
        <v>2</v>
      </c>
      <c r="B3" s="8">
        <f>Sheet1!I4</f>
        <v>69</v>
      </c>
      <c r="E3" s="11" t="s">
        <v>28</v>
      </c>
      <c r="F3" s="12">
        <f>COUNTIF($B$2:$B$61,"&gt;=0")</f>
        <v>46</v>
      </c>
    </row>
    <row r="4" spans="1:9" x14ac:dyDescent="0.25">
      <c r="A4" s="6">
        <v>3</v>
      </c>
      <c r="B4" s="8">
        <f>Sheet1!I5</f>
        <v>69</v>
      </c>
      <c r="E4" s="11" t="s">
        <v>1</v>
      </c>
      <c r="F4" s="13">
        <f>IF(F3&gt;0,AVERAGE($B$2:$B$61),"")</f>
        <v>69.608695652173907</v>
      </c>
    </row>
    <row r="5" spans="1:9" ht="15.75" thickBot="1" x14ac:dyDescent="0.3">
      <c r="A5" s="6">
        <v>4</v>
      </c>
      <c r="B5" s="8">
        <f>Sheet1!I6</f>
        <v>69</v>
      </c>
      <c r="E5" s="2" t="s">
        <v>2</v>
      </c>
      <c r="F5" s="14">
        <f>IF(F3&gt;1,STDEV($B$2:$B$61),"")</f>
        <v>9.7307719480683605</v>
      </c>
    </row>
    <row r="6" spans="1:9" ht="15.75" thickBot="1" x14ac:dyDescent="0.3">
      <c r="A6" s="6">
        <v>5</v>
      </c>
      <c r="B6" s="8">
        <f>Sheet1!I7</f>
        <v>59</v>
      </c>
      <c r="E6" s="1"/>
      <c r="F6" s="1"/>
      <c r="G6" s="1"/>
      <c r="H6" s="1"/>
      <c r="I6" s="1"/>
    </row>
    <row r="7" spans="1:9" ht="15.75" thickBot="1" x14ac:dyDescent="0.3">
      <c r="A7" s="6">
        <v>6</v>
      </c>
      <c r="B7" s="8">
        <f>Sheet1!I8</f>
        <v>59</v>
      </c>
      <c r="E7" s="2" t="s">
        <v>36</v>
      </c>
      <c r="F7" s="2" t="s">
        <v>12</v>
      </c>
      <c r="G7" s="2" t="s">
        <v>13</v>
      </c>
      <c r="H7" s="2" t="s">
        <v>34</v>
      </c>
      <c r="I7" s="15" t="s">
        <v>27</v>
      </c>
    </row>
    <row r="8" spans="1:9" x14ac:dyDescent="0.25">
      <c r="A8" s="6">
        <v>7</v>
      </c>
      <c r="B8" s="8">
        <f>Sheet1!I9</f>
        <v>59</v>
      </c>
      <c r="E8" t="s">
        <v>29</v>
      </c>
      <c r="F8" t="s">
        <v>11</v>
      </c>
      <c r="G8" s="3">
        <v>5</v>
      </c>
      <c r="H8" t="s">
        <v>26</v>
      </c>
      <c r="I8" s="19">
        <f>IF($F$3&gt;0,(COUNTIF($B$2:$B$61,"&lt;101")-COUNTIF($B$2:$B$61,"&lt;85"))/$F$3,"")</f>
        <v>6.5217391304347824E-2</v>
      </c>
    </row>
    <row r="9" spans="1:9" x14ac:dyDescent="0.25">
      <c r="A9" s="6">
        <v>8</v>
      </c>
      <c r="B9" s="8">
        <f>Sheet1!I10</f>
        <v>59</v>
      </c>
      <c r="E9" t="s">
        <v>29</v>
      </c>
      <c r="F9" t="s">
        <v>9</v>
      </c>
      <c r="G9" s="3">
        <v>5</v>
      </c>
      <c r="H9" t="s">
        <v>25</v>
      </c>
      <c r="I9" s="16">
        <f>IF($F$3&gt;0,(COUNTIF($B$2:$B$61,"&lt;85")-COUNTIF($B$2:$B$61,"&lt;80"))/$F$3,"")</f>
        <v>0</v>
      </c>
    </row>
    <row r="10" spans="1:9" x14ac:dyDescent="0.25">
      <c r="A10" s="6">
        <v>9</v>
      </c>
      <c r="B10" s="8">
        <f>Sheet1!I11</f>
        <v>71</v>
      </c>
      <c r="E10" t="s">
        <v>29</v>
      </c>
      <c r="F10" t="s">
        <v>10</v>
      </c>
      <c r="G10" s="3">
        <v>4.5</v>
      </c>
      <c r="H10" t="s">
        <v>24</v>
      </c>
      <c r="I10" s="16">
        <f>IF($F$3&gt;0,(COUNTIF($B$2:$B$61,"&lt;80")-COUNTIF($B$2:$B$61,"&lt;75"))/$F$3,"")</f>
        <v>0.2608695652173913</v>
      </c>
    </row>
    <row r="11" spans="1:9" x14ac:dyDescent="0.25">
      <c r="A11" s="6">
        <v>10</v>
      </c>
      <c r="B11" s="8">
        <f>Sheet1!I12</f>
        <v>71</v>
      </c>
      <c r="E11" t="s">
        <v>30</v>
      </c>
      <c r="F11" t="s">
        <v>8</v>
      </c>
      <c r="G11" s="3">
        <v>4</v>
      </c>
      <c r="H11" t="s">
        <v>23</v>
      </c>
      <c r="I11" s="16">
        <f>IF($F$3&gt;0,(COUNTIF($B$2:$B$61,"&lt;75")-COUNTIF($B$2:$B$61,"&lt;70"))/$F$3,"")</f>
        <v>0.2391304347826087</v>
      </c>
    </row>
    <row r="12" spans="1:9" x14ac:dyDescent="0.25">
      <c r="A12" s="6">
        <v>11</v>
      </c>
      <c r="B12" s="8">
        <f>Sheet1!I13</f>
        <v>71</v>
      </c>
      <c r="E12" t="s">
        <v>31</v>
      </c>
      <c r="F12" t="s">
        <v>38</v>
      </c>
      <c r="G12" s="3">
        <v>3.5</v>
      </c>
      <c r="H12" t="s">
        <v>22</v>
      </c>
      <c r="I12" s="16">
        <f>IF($F$3&gt;0,(COUNTIF($B$2:$B$61,"&lt;70")-COUNTIF($B$2:$B$61,"&lt;65"))/$F$3,"")</f>
        <v>0.17391304347826086</v>
      </c>
    </row>
    <row r="13" spans="1:9" x14ac:dyDescent="0.25">
      <c r="A13" s="6">
        <v>12</v>
      </c>
      <c r="B13" s="8">
        <f>Sheet1!I14</f>
        <v>71</v>
      </c>
      <c r="E13" t="s">
        <v>32</v>
      </c>
      <c r="F13" t="s">
        <v>7</v>
      </c>
      <c r="G13" s="3">
        <v>3</v>
      </c>
      <c r="H13" t="s">
        <v>21</v>
      </c>
      <c r="I13" s="16">
        <f>IF($F$3&gt;0,(COUNTIF($B$2:$B$61,"&lt;65")-COUNTIF($B$2:$B$61,"&lt;60"))/$F$3,"")</f>
        <v>0.15217391304347827</v>
      </c>
    </row>
    <row r="14" spans="1:9" x14ac:dyDescent="0.25">
      <c r="A14" s="6">
        <v>13</v>
      </c>
      <c r="B14" s="8">
        <f>Sheet1!I15</f>
        <v>68</v>
      </c>
      <c r="E14" t="s">
        <v>3</v>
      </c>
      <c r="F14" t="s">
        <v>6</v>
      </c>
      <c r="G14" s="3">
        <v>2.5</v>
      </c>
      <c r="H14" t="s">
        <v>20</v>
      </c>
      <c r="I14" s="16">
        <f>IF($F$3&gt;0,(COUNTIF($B$2:$B$61,"&lt;60")-COUNTIF($B$2:$B$61,"&lt;55"))/$F$3,"")</f>
        <v>8.6956521739130432E-2</v>
      </c>
    </row>
    <row r="15" spans="1:9" x14ac:dyDescent="0.25">
      <c r="A15" s="6">
        <v>14</v>
      </c>
      <c r="B15" s="8">
        <f>Sheet1!I16</f>
        <v>68</v>
      </c>
      <c r="E15" t="s">
        <v>3</v>
      </c>
      <c r="F15" t="s">
        <v>37</v>
      </c>
      <c r="G15" s="3">
        <v>2</v>
      </c>
      <c r="H15" t="s">
        <v>19</v>
      </c>
      <c r="I15" s="16">
        <f>IF($F$3&gt;0,(COUNTIF($B$2:$B$61,"&lt;55")-COUNTIF($B$2:$B$61,"&lt;50"))/$F$3,"")</f>
        <v>0</v>
      </c>
    </row>
    <row r="16" spans="1:9" x14ac:dyDescent="0.25">
      <c r="A16" s="6">
        <v>15</v>
      </c>
      <c r="B16" s="8">
        <f>Sheet1!I17</f>
        <v>68</v>
      </c>
      <c r="E16" t="s">
        <v>15</v>
      </c>
      <c r="F16" t="s">
        <v>5</v>
      </c>
      <c r="G16" s="3">
        <v>1.5</v>
      </c>
      <c r="H16" t="s">
        <v>14</v>
      </c>
      <c r="I16" s="16">
        <f>IF($F$3&gt;0,(COUNTIF($B$2:$B$61,"&lt;50")-COUNTIF($B$2:$B$61,"&lt;45"))/$F$3,"")</f>
        <v>0</v>
      </c>
    </row>
    <row r="17" spans="1:9" x14ac:dyDescent="0.25">
      <c r="A17" s="6">
        <v>16</v>
      </c>
      <c r="B17" s="8">
        <f>Sheet1!I18</f>
        <v>68</v>
      </c>
      <c r="E17" t="s">
        <v>15</v>
      </c>
      <c r="F17" t="s">
        <v>4</v>
      </c>
      <c r="G17" s="3">
        <v>1</v>
      </c>
      <c r="H17" t="s">
        <v>18</v>
      </c>
      <c r="I17" s="16">
        <f>IF($F$3&gt;0,(COUNTIF($B$2:$B$61,"&lt;45")-COUNTIF($B$2:$B$61,"&lt;40"))/$F$3,"")</f>
        <v>0</v>
      </c>
    </row>
    <row r="18" spans="1:9" ht="15.75" thickBot="1" x14ac:dyDescent="0.3">
      <c r="A18" s="6">
        <v>17</v>
      </c>
      <c r="B18" s="8">
        <f>Sheet1!I19</f>
        <v>60</v>
      </c>
      <c r="E18" s="1" t="s">
        <v>15</v>
      </c>
      <c r="F18" s="1" t="s">
        <v>16</v>
      </c>
      <c r="G18" s="4">
        <v>0</v>
      </c>
      <c r="H18" s="1" t="s">
        <v>17</v>
      </c>
      <c r="I18" s="17">
        <f>IF($F$3&gt;0,COUNTIF($B$2:$B$61,"&lt;40")/COUNTIF($B$2:$B$61,"&gt;0"),"")</f>
        <v>2.1739130434782608E-2</v>
      </c>
    </row>
    <row r="19" spans="1:9" x14ac:dyDescent="0.25">
      <c r="A19" s="6">
        <v>18</v>
      </c>
      <c r="B19" s="8">
        <f>Sheet1!I20</f>
        <v>60</v>
      </c>
    </row>
    <row r="20" spans="1:9" x14ac:dyDescent="0.25">
      <c r="A20" s="6">
        <v>19</v>
      </c>
      <c r="B20" s="8">
        <f>Sheet1!I21</f>
        <v>60</v>
      </c>
    </row>
    <row r="21" spans="1:9" x14ac:dyDescent="0.25">
      <c r="A21" s="6">
        <v>20</v>
      </c>
      <c r="B21" s="8"/>
    </row>
    <row r="22" spans="1:9" x14ac:dyDescent="0.25">
      <c r="A22" s="6">
        <v>21</v>
      </c>
      <c r="B22" s="8">
        <f>Sheet1!I23</f>
        <v>74</v>
      </c>
    </row>
    <row r="23" spans="1:9" x14ac:dyDescent="0.25">
      <c r="A23" s="6">
        <v>22</v>
      </c>
      <c r="B23" s="8">
        <f>Sheet1!I24</f>
        <v>74</v>
      </c>
    </row>
    <row r="24" spans="1:9" x14ac:dyDescent="0.25">
      <c r="A24" s="6">
        <v>23</v>
      </c>
      <c r="B24" s="8">
        <f>Sheet1!I25</f>
        <v>74</v>
      </c>
    </row>
    <row r="25" spans="1:9" x14ac:dyDescent="0.25">
      <c r="A25" s="6">
        <v>24</v>
      </c>
      <c r="B25" s="8">
        <f>Sheet1!I26</f>
        <v>74</v>
      </c>
    </row>
    <row r="26" spans="1:9" x14ac:dyDescent="0.25">
      <c r="A26" s="6">
        <v>25</v>
      </c>
      <c r="B26" s="8">
        <f>Sheet1!I27</f>
        <v>63</v>
      </c>
    </row>
    <row r="27" spans="1:9" x14ac:dyDescent="0.25">
      <c r="A27" s="6">
        <v>26</v>
      </c>
      <c r="B27" s="8">
        <f>Sheet1!I28</f>
        <v>63</v>
      </c>
    </row>
    <row r="28" spans="1:9" x14ac:dyDescent="0.25">
      <c r="A28" s="6">
        <v>27</v>
      </c>
      <c r="B28" s="8">
        <f>Sheet1!I29</f>
        <v>63</v>
      </c>
    </row>
    <row r="29" spans="1:9" x14ac:dyDescent="0.25">
      <c r="A29" s="6">
        <v>28</v>
      </c>
      <c r="B29" s="8">
        <f>Sheet1!I30</f>
        <v>63</v>
      </c>
    </row>
    <row r="30" spans="1:9" x14ac:dyDescent="0.25">
      <c r="A30" s="6">
        <v>29</v>
      </c>
      <c r="B30" s="8">
        <f>Sheet1!I31</f>
        <v>76</v>
      </c>
    </row>
    <row r="31" spans="1:9" x14ac:dyDescent="0.25">
      <c r="A31" s="6">
        <v>30</v>
      </c>
      <c r="B31" s="8">
        <f>Sheet1!I32</f>
        <v>76</v>
      </c>
    </row>
    <row r="32" spans="1:9" x14ac:dyDescent="0.25">
      <c r="A32" s="6">
        <v>31</v>
      </c>
      <c r="B32" s="8">
        <f>Sheet1!I33</f>
        <v>76</v>
      </c>
    </row>
    <row r="33" spans="1:11" x14ac:dyDescent="0.25">
      <c r="A33" s="6">
        <v>32</v>
      </c>
      <c r="B33" s="8">
        <f>Sheet1!I34</f>
        <v>76</v>
      </c>
    </row>
    <row r="34" spans="1:11" x14ac:dyDescent="0.25">
      <c r="A34" s="6">
        <v>33</v>
      </c>
      <c r="B34" s="8"/>
      <c r="D34" s="37"/>
      <c r="E34" s="37"/>
      <c r="F34" s="37"/>
      <c r="G34" s="37"/>
      <c r="H34" s="37"/>
      <c r="I34" s="37"/>
      <c r="J34" s="37"/>
      <c r="K34" s="37"/>
    </row>
    <row r="35" spans="1:11" x14ac:dyDescent="0.25">
      <c r="A35" s="6">
        <v>34</v>
      </c>
      <c r="B35" s="8">
        <f>Sheet1!I36</f>
        <v>85</v>
      </c>
    </row>
    <row r="36" spans="1:11" x14ac:dyDescent="0.25">
      <c r="A36" s="6">
        <v>35</v>
      </c>
      <c r="B36" s="8">
        <f>Sheet1!I37</f>
        <v>85</v>
      </c>
    </row>
    <row r="37" spans="1:11" x14ac:dyDescent="0.25">
      <c r="A37" s="6">
        <v>36</v>
      </c>
      <c r="B37" s="8">
        <f>Sheet1!I38</f>
        <v>85</v>
      </c>
    </row>
    <row r="38" spans="1:11" x14ac:dyDescent="0.25">
      <c r="A38" s="6">
        <v>37</v>
      </c>
      <c r="B38" s="8">
        <f>Sheet1!I39</f>
        <v>70</v>
      </c>
    </row>
    <row r="39" spans="1:11" x14ac:dyDescent="0.25">
      <c r="A39" s="6">
        <v>38</v>
      </c>
      <c r="B39" s="8">
        <f>Sheet1!I40</f>
        <v>25</v>
      </c>
    </row>
    <row r="40" spans="1:11" x14ac:dyDescent="0.25">
      <c r="A40" s="6">
        <v>39</v>
      </c>
      <c r="B40" s="8">
        <f>Sheet1!I41</f>
        <v>70</v>
      </c>
    </row>
    <row r="41" spans="1:11" x14ac:dyDescent="0.25">
      <c r="A41" s="6">
        <v>40</v>
      </c>
      <c r="B41" s="8">
        <f>Sheet1!I42</f>
        <v>70</v>
      </c>
    </row>
    <row r="42" spans="1:11" x14ac:dyDescent="0.25">
      <c r="A42" s="6">
        <v>41</v>
      </c>
      <c r="B42" s="8">
        <f>Sheet1!I43</f>
        <v>75</v>
      </c>
    </row>
    <row r="43" spans="1:11" x14ac:dyDescent="0.25">
      <c r="A43" s="6">
        <v>42</v>
      </c>
      <c r="B43" s="8">
        <f>Sheet1!I44</f>
        <v>75</v>
      </c>
    </row>
    <row r="44" spans="1:11" x14ac:dyDescent="0.25">
      <c r="A44" s="6">
        <v>43</v>
      </c>
      <c r="B44" s="8">
        <f>Sheet1!I45</f>
        <v>75</v>
      </c>
    </row>
    <row r="45" spans="1:11" x14ac:dyDescent="0.25">
      <c r="A45" s="6">
        <v>44</v>
      </c>
      <c r="B45" s="8">
        <f>Sheet1!I46</f>
        <v>75</v>
      </c>
    </row>
    <row r="46" spans="1:11" x14ac:dyDescent="0.25">
      <c r="A46" s="6">
        <v>45</v>
      </c>
      <c r="B46" s="8">
        <f>Sheet1!I47</f>
        <v>78</v>
      </c>
    </row>
    <row r="47" spans="1:11" x14ac:dyDescent="0.25">
      <c r="A47" s="6">
        <v>46</v>
      </c>
      <c r="B47" s="8">
        <f>Sheet1!I48</f>
        <v>78</v>
      </c>
    </row>
    <row r="48" spans="1:11" x14ac:dyDescent="0.25">
      <c r="A48" s="6">
        <v>47</v>
      </c>
      <c r="B48" s="8">
        <f>Sheet1!I49</f>
        <v>78</v>
      </c>
    </row>
    <row r="49" spans="1:2" x14ac:dyDescent="0.25">
      <c r="A49" s="6">
        <v>48</v>
      </c>
      <c r="B49" s="8">
        <f>Sheet1!I50</f>
        <v>78</v>
      </c>
    </row>
    <row r="50" spans="1:2" x14ac:dyDescent="0.25">
      <c r="A50" s="6">
        <v>49</v>
      </c>
      <c r="B50" s="8"/>
    </row>
    <row r="51" spans="1:2" x14ac:dyDescent="0.25">
      <c r="A51" s="6">
        <v>50</v>
      </c>
      <c r="B51" s="8"/>
    </row>
    <row r="52" spans="1:2" x14ac:dyDescent="0.25">
      <c r="A52" s="6">
        <v>51</v>
      </c>
      <c r="B52" s="8"/>
    </row>
    <row r="53" spans="1:2" x14ac:dyDescent="0.25">
      <c r="A53" s="6">
        <v>52</v>
      </c>
      <c r="B53" s="8"/>
    </row>
    <row r="54" spans="1:2" x14ac:dyDescent="0.25">
      <c r="A54" s="6">
        <v>53</v>
      </c>
      <c r="B54" s="8"/>
    </row>
    <row r="55" spans="1:2" x14ac:dyDescent="0.25">
      <c r="A55" s="6">
        <v>54</v>
      </c>
      <c r="B55" s="8"/>
    </row>
    <row r="56" spans="1:2" x14ac:dyDescent="0.25">
      <c r="A56" s="6">
        <v>55</v>
      </c>
      <c r="B56" s="8"/>
    </row>
    <row r="57" spans="1:2" x14ac:dyDescent="0.25">
      <c r="A57" s="6">
        <v>56</v>
      </c>
      <c r="B57" s="8"/>
    </row>
    <row r="58" spans="1:2" x14ac:dyDescent="0.25">
      <c r="A58" s="6">
        <v>57</v>
      </c>
      <c r="B58" s="8"/>
    </row>
    <row r="59" spans="1:2" x14ac:dyDescent="0.25">
      <c r="A59" s="6">
        <v>58</v>
      </c>
      <c r="B59" s="8"/>
    </row>
    <row r="60" spans="1:2" x14ac:dyDescent="0.25">
      <c r="A60" s="6">
        <v>59</v>
      </c>
      <c r="B60" s="8"/>
    </row>
    <row r="61" spans="1:2" ht="15.75" thickBot="1" x14ac:dyDescent="0.3">
      <c r="A61" s="7">
        <v>60</v>
      </c>
      <c r="B61" s="9"/>
    </row>
  </sheetData>
  <dataConsolidate/>
  <mergeCells count="1">
    <mergeCell ref="D34:K34"/>
  </mergeCells>
  <conditionalFormatting sqref="F4">
    <cfRule type="expression" dxfId="1" priority="1">
      <formula>"or(""&lt;60"",""&gt;64"")"</formula>
    </cfRule>
  </conditionalFormatting>
  <dataValidations count="2">
    <dataValidation type="decimal" allowBlank="1" showInputMessage="1" showErrorMessage="1" errorTitle="Error!" error="Please input numerical value between 0 to 100!" sqref="B2:B61" xr:uid="{00000000-0002-0000-0000-000000000000}">
      <formula1>0</formula1>
      <formula2>100</formula2>
    </dataValidation>
    <dataValidation errorStyle="warning" allowBlank="1" showInputMessage="1" showErrorMessage="1" errorTitle="Mean is outside target range!!" sqref="F4" xr:uid="{00000000-0002-0000-0000-000001000000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F1D10-4778-4F59-85FB-5DCA1F11887D}">
  <dimension ref="A1:K59"/>
  <sheetViews>
    <sheetView tabSelected="1" zoomScale="70" zoomScaleNormal="70" workbookViewId="0">
      <selection activeCell="A32" sqref="A32"/>
    </sheetView>
  </sheetViews>
  <sheetFormatPr defaultRowHeight="15" outlineLevelCol="1" x14ac:dyDescent="0.25"/>
  <cols>
    <col min="1" max="1" width="43.140625" style="20" bestFit="1" customWidth="1"/>
    <col min="2" max="2" width="7" style="20" customWidth="1" outlineLevel="1"/>
    <col min="3" max="3" width="20.28515625" style="20" customWidth="1" outlineLevel="1"/>
    <col min="4" max="4" width="10.5703125" style="20" bestFit="1" customWidth="1"/>
    <col min="5" max="11" width="9.140625" style="33"/>
    <col min="12" max="16384" width="9.140625" style="20"/>
  </cols>
  <sheetData>
    <row r="1" spans="1:9" x14ac:dyDescent="0.25">
      <c r="A1" s="38" t="s">
        <v>39</v>
      </c>
      <c r="B1" s="40" t="s">
        <v>40</v>
      </c>
      <c r="C1" s="40" t="s">
        <v>41</v>
      </c>
      <c r="D1" s="40" t="s">
        <v>42</v>
      </c>
      <c r="E1" s="35" t="s">
        <v>156</v>
      </c>
      <c r="F1" s="35" t="s">
        <v>157</v>
      </c>
      <c r="G1" s="35" t="s">
        <v>158</v>
      </c>
      <c r="H1" s="35" t="s">
        <v>159</v>
      </c>
      <c r="I1" s="35" t="s">
        <v>160</v>
      </c>
    </row>
    <row r="2" spans="1:9" x14ac:dyDescent="0.25">
      <c r="A2" s="39"/>
      <c r="B2" s="41"/>
      <c r="C2" s="41"/>
      <c r="D2" s="41"/>
      <c r="E2" s="35">
        <v>5</v>
      </c>
      <c r="F2" s="35">
        <v>15</v>
      </c>
      <c r="G2" s="35">
        <v>20</v>
      </c>
      <c r="H2" s="35">
        <v>60</v>
      </c>
      <c r="I2" s="35">
        <f>SUM(E2:H2)</f>
        <v>100</v>
      </c>
    </row>
    <row r="3" spans="1:9" x14ac:dyDescent="0.25">
      <c r="A3" s="21" t="s">
        <v>43</v>
      </c>
      <c r="B3" s="21">
        <v>107858</v>
      </c>
      <c r="C3" s="22" t="s">
        <v>44</v>
      </c>
      <c r="D3" s="23">
        <v>1</v>
      </c>
      <c r="E3" s="34">
        <v>5</v>
      </c>
      <c r="F3" s="34">
        <v>13</v>
      </c>
      <c r="G3" s="34">
        <v>10</v>
      </c>
      <c r="H3" s="34">
        <f>6+10+15+10</f>
        <v>41</v>
      </c>
      <c r="I3" s="35">
        <f t="shared" ref="I3:I59" si="0">SUM(E3:H3)</f>
        <v>69</v>
      </c>
    </row>
    <row r="4" spans="1:9" x14ac:dyDescent="0.25">
      <c r="A4" s="24" t="s">
        <v>45</v>
      </c>
      <c r="B4" s="24">
        <v>106680</v>
      </c>
      <c r="C4" s="25" t="s">
        <v>46</v>
      </c>
      <c r="D4" s="26">
        <v>1</v>
      </c>
      <c r="E4" s="34">
        <v>5</v>
      </c>
      <c r="F4" s="34">
        <v>13</v>
      </c>
      <c r="G4" s="34">
        <v>10</v>
      </c>
      <c r="H4" s="34">
        <f t="shared" ref="H4:H6" si="1">6+10+15+10</f>
        <v>41</v>
      </c>
      <c r="I4" s="35">
        <f t="shared" si="0"/>
        <v>69</v>
      </c>
    </row>
    <row r="5" spans="1:9" x14ac:dyDescent="0.25">
      <c r="A5" s="24" t="s">
        <v>47</v>
      </c>
      <c r="B5" s="24">
        <v>67815</v>
      </c>
      <c r="C5" s="25" t="s">
        <v>48</v>
      </c>
      <c r="D5" s="26">
        <v>1</v>
      </c>
      <c r="E5" s="34">
        <v>5</v>
      </c>
      <c r="F5" s="34">
        <v>13</v>
      </c>
      <c r="G5" s="34">
        <v>10</v>
      </c>
      <c r="H5" s="34">
        <f t="shared" si="1"/>
        <v>41</v>
      </c>
      <c r="I5" s="35">
        <f t="shared" si="0"/>
        <v>69</v>
      </c>
    </row>
    <row r="6" spans="1:9" x14ac:dyDescent="0.25">
      <c r="A6" s="27" t="s">
        <v>49</v>
      </c>
      <c r="B6" s="27">
        <v>108317</v>
      </c>
      <c r="C6" s="28" t="s">
        <v>50</v>
      </c>
      <c r="D6" s="29">
        <v>1</v>
      </c>
      <c r="E6" s="34">
        <v>5</v>
      </c>
      <c r="F6" s="34">
        <v>13</v>
      </c>
      <c r="G6" s="34">
        <v>10</v>
      </c>
      <c r="H6" s="34">
        <f t="shared" si="1"/>
        <v>41</v>
      </c>
      <c r="I6" s="35">
        <f t="shared" si="0"/>
        <v>69</v>
      </c>
    </row>
    <row r="7" spans="1:9" x14ac:dyDescent="0.25">
      <c r="A7" s="21" t="s">
        <v>51</v>
      </c>
      <c r="B7" s="21">
        <v>93202</v>
      </c>
      <c r="C7" s="22" t="s">
        <v>52</v>
      </c>
      <c r="D7" s="23">
        <v>2</v>
      </c>
      <c r="E7" s="34">
        <v>5</v>
      </c>
      <c r="F7" s="34">
        <v>5</v>
      </c>
      <c r="G7" s="34">
        <v>5</v>
      </c>
      <c r="H7" s="34">
        <f>12+15+17</f>
        <v>44</v>
      </c>
      <c r="I7" s="35">
        <f t="shared" si="0"/>
        <v>59</v>
      </c>
    </row>
    <row r="8" spans="1:9" x14ac:dyDescent="0.25">
      <c r="A8" s="24" t="s">
        <v>53</v>
      </c>
      <c r="B8" s="24">
        <v>83685</v>
      </c>
      <c r="C8" s="25" t="s">
        <v>54</v>
      </c>
      <c r="D8" s="26">
        <v>2</v>
      </c>
      <c r="E8" s="34">
        <v>5</v>
      </c>
      <c r="F8" s="34">
        <v>5</v>
      </c>
      <c r="G8" s="34">
        <v>5</v>
      </c>
      <c r="H8" s="34">
        <f t="shared" ref="H8:H10" si="2">12+15+17</f>
        <v>44</v>
      </c>
      <c r="I8" s="35">
        <f t="shared" si="0"/>
        <v>59</v>
      </c>
    </row>
    <row r="9" spans="1:9" x14ac:dyDescent="0.25">
      <c r="A9" s="24" t="s">
        <v>55</v>
      </c>
      <c r="B9" s="24">
        <v>16137</v>
      </c>
      <c r="C9" s="25" t="s">
        <v>56</v>
      </c>
      <c r="D9" s="26">
        <v>2</v>
      </c>
      <c r="E9" s="34">
        <v>5</v>
      </c>
      <c r="F9" s="34">
        <v>5</v>
      </c>
      <c r="G9" s="34">
        <v>5</v>
      </c>
      <c r="H9" s="34">
        <f t="shared" si="2"/>
        <v>44</v>
      </c>
      <c r="I9" s="35">
        <f t="shared" si="0"/>
        <v>59</v>
      </c>
    </row>
    <row r="10" spans="1:9" x14ac:dyDescent="0.25">
      <c r="A10" s="27" t="s">
        <v>57</v>
      </c>
      <c r="B10" s="27">
        <v>107089</v>
      </c>
      <c r="C10" s="28" t="s">
        <v>58</v>
      </c>
      <c r="D10" s="29">
        <v>2</v>
      </c>
      <c r="E10" s="34">
        <v>5</v>
      </c>
      <c r="F10" s="34">
        <v>5</v>
      </c>
      <c r="G10" s="34">
        <v>5</v>
      </c>
      <c r="H10" s="34">
        <f t="shared" si="2"/>
        <v>44</v>
      </c>
      <c r="I10" s="35">
        <f t="shared" si="0"/>
        <v>59</v>
      </c>
    </row>
    <row r="11" spans="1:9" x14ac:dyDescent="0.25">
      <c r="A11" s="21" t="s">
        <v>59</v>
      </c>
      <c r="B11" s="21">
        <v>59913</v>
      </c>
      <c r="C11" s="22" t="s">
        <v>60</v>
      </c>
      <c r="D11" s="23">
        <v>3</v>
      </c>
      <c r="E11" s="34">
        <v>3</v>
      </c>
      <c r="F11" s="34">
        <v>13</v>
      </c>
      <c r="G11" s="34">
        <v>10</v>
      </c>
      <c r="H11" s="34">
        <v>45</v>
      </c>
      <c r="I11" s="35">
        <f t="shared" si="0"/>
        <v>71</v>
      </c>
    </row>
    <row r="12" spans="1:9" x14ac:dyDescent="0.25">
      <c r="A12" s="24" t="s">
        <v>61</v>
      </c>
      <c r="B12" s="24">
        <v>68340</v>
      </c>
      <c r="C12" s="25" t="s">
        <v>62</v>
      </c>
      <c r="D12" s="26">
        <v>3</v>
      </c>
      <c r="E12" s="34">
        <v>3</v>
      </c>
      <c r="F12" s="34">
        <v>13</v>
      </c>
      <c r="G12" s="34">
        <v>10</v>
      </c>
      <c r="H12" s="34">
        <v>45</v>
      </c>
      <c r="I12" s="35">
        <f t="shared" si="0"/>
        <v>71</v>
      </c>
    </row>
    <row r="13" spans="1:9" x14ac:dyDescent="0.25">
      <c r="A13" s="30" t="s">
        <v>63</v>
      </c>
      <c r="B13" s="24">
        <v>106674</v>
      </c>
      <c r="C13" s="25" t="s">
        <v>64</v>
      </c>
      <c r="D13" s="26">
        <v>3</v>
      </c>
      <c r="E13" s="34">
        <v>3</v>
      </c>
      <c r="F13" s="34">
        <v>13</v>
      </c>
      <c r="G13" s="34">
        <v>10</v>
      </c>
      <c r="H13" s="34">
        <v>45</v>
      </c>
      <c r="I13" s="35">
        <f t="shared" si="0"/>
        <v>71</v>
      </c>
    </row>
    <row r="14" spans="1:9" ht="30" x14ac:dyDescent="0.25">
      <c r="A14" s="31" t="s">
        <v>65</v>
      </c>
      <c r="B14" s="27">
        <v>100385</v>
      </c>
      <c r="C14" s="28" t="s">
        <v>66</v>
      </c>
      <c r="D14" s="29">
        <v>3</v>
      </c>
      <c r="E14" s="34">
        <v>3</v>
      </c>
      <c r="F14" s="34">
        <v>13</v>
      </c>
      <c r="G14" s="34">
        <v>10</v>
      </c>
      <c r="H14" s="34">
        <v>45</v>
      </c>
      <c r="I14" s="35">
        <f t="shared" si="0"/>
        <v>71</v>
      </c>
    </row>
    <row r="15" spans="1:9" x14ac:dyDescent="0.25">
      <c r="A15" s="21" t="s">
        <v>67</v>
      </c>
      <c r="B15" s="21">
        <v>94688</v>
      </c>
      <c r="C15" s="22" t="s">
        <v>68</v>
      </c>
      <c r="D15" s="23">
        <v>4</v>
      </c>
      <c r="E15" s="34">
        <v>2</v>
      </c>
      <c r="F15" s="34">
        <v>5</v>
      </c>
      <c r="G15" s="34">
        <v>13</v>
      </c>
      <c r="H15" s="34">
        <f>15+15+18</f>
        <v>48</v>
      </c>
      <c r="I15" s="35">
        <f t="shared" si="0"/>
        <v>68</v>
      </c>
    </row>
    <row r="16" spans="1:9" x14ac:dyDescent="0.25">
      <c r="A16" s="30" t="s">
        <v>69</v>
      </c>
      <c r="B16" s="24">
        <v>83728</v>
      </c>
      <c r="C16" s="25" t="s">
        <v>70</v>
      </c>
      <c r="D16" s="26">
        <v>4</v>
      </c>
      <c r="E16" s="34">
        <v>2</v>
      </c>
      <c r="F16" s="34">
        <v>5</v>
      </c>
      <c r="G16" s="34">
        <v>13</v>
      </c>
      <c r="H16" s="34">
        <f t="shared" ref="H16:H18" si="3">15+15+18</f>
        <v>48</v>
      </c>
      <c r="I16" s="35">
        <f t="shared" si="0"/>
        <v>68</v>
      </c>
    </row>
    <row r="17" spans="1:9" x14ac:dyDescent="0.25">
      <c r="A17" s="24" t="s">
        <v>71</v>
      </c>
      <c r="B17" s="24">
        <v>108623</v>
      </c>
      <c r="C17" s="25" t="s">
        <v>72</v>
      </c>
      <c r="D17" s="26">
        <v>4</v>
      </c>
      <c r="E17" s="34">
        <v>2</v>
      </c>
      <c r="F17" s="34">
        <v>5</v>
      </c>
      <c r="G17" s="34">
        <v>13</v>
      </c>
      <c r="H17" s="34">
        <f t="shared" si="3"/>
        <v>48</v>
      </c>
      <c r="I17" s="35">
        <f t="shared" si="0"/>
        <v>68</v>
      </c>
    </row>
    <row r="18" spans="1:9" x14ac:dyDescent="0.25">
      <c r="A18" s="31" t="s">
        <v>73</v>
      </c>
      <c r="B18" s="27">
        <v>44071</v>
      </c>
      <c r="C18" s="28" t="s">
        <v>74</v>
      </c>
      <c r="D18" s="29">
        <v>4</v>
      </c>
      <c r="E18" s="34">
        <v>2</v>
      </c>
      <c r="F18" s="34">
        <v>5</v>
      </c>
      <c r="G18" s="34">
        <v>13</v>
      </c>
      <c r="H18" s="34">
        <f t="shared" si="3"/>
        <v>48</v>
      </c>
      <c r="I18" s="35">
        <f t="shared" si="0"/>
        <v>68</v>
      </c>
    </row>
    <row r="19" spans="1:9" x14ac:dyDescent="0.25">
      <c r="A19" s="21" t="s">
        <v>75</v>
      </c>
      <c r="B19" s="21">
        <v>33111</v>
      </c>
      <c r="C19" s="22" t="s">
        <v>76</v>
      </c>
      <c r="D19" s="23">
        <v>5</v>
      </c>
      <c r="E19" s="34">
        <v>4</v>
      </c>
      <c r="F19" s="34">
        <v>14</v>
      </c>
      <c r="G19" s="34">
        <v>5</v>
      </c>
      <c r="H19" s="34">
        <f>13+12+12</f>
        <v>37</v>
      </c>
      <c r="I19" s="35">
        <f t="shared" si="0"/>
        <v>60</v>
      </c>
    </row>
    <row r="20" spans="1:9" x14ac:dyDescent="0.25">
      <c r="A20" s="24" t="s">
        <v>77</v>
      </c>
      <c r="B20" s="24">
        <v>94023</v>
      </c>
      <c r="C20" s="25" t="s">
        <v>78</v>
      </c>
      <c r="D20" s="26">
        <v>5</v>
      </c>
      <c r="E20" s="34">
        <v>4</v>
      </c>
      <c r="F20" s="34">
        <v>14</v>
      </c>
      <c r="G20" s="34">
        <v>5</v>
      </c>
      <c r="H20" s="34">
        <f t="shared" ref="H20:H21" si="4">13+12+12</f>
        <v>37</v>
      </c>
      <c r="I20" s="35">
        <f t="shared" si="0"/>
        <v>60</v>
      </c>
    </row>
    <row r="21" spans="1:9" x14ac:dyDescent="0.25">
      <c r="A21" s="24" t="s">
        <v>79</v>
      </c>
      <c r="B21" s="24">
        <v>67833</v>
      </c>
      <c r="C21" s="25" t="s">
        <v>80</v>
      </c>
      <c r="D21" s="26">
        <v>5</v>
      </c>
      <c r="E21" s="34">
        <v>4</v>
      </c>
      <c r="F21" s="34">
        <v>14</v>
      </c>
      <c r="G21" s="34">
        <v>5</v>
      </c>
      <c r="H21" s="34">
        <f t="shared" si="4"/>
        <v>37</v>
      </c>
      <c r="I21" s="35">
        <f t="shared" si="0"/>
        <v>60</v>
      </c>
    </row>
    <row r="22" spans="1:9" x14ac:dyDescent="0.25">
      <c r="A22" s="31" t="s">
        <v>81</v>
      </c>
      <c r="B22" s="27">
        <v>102193</v>
      </c>
      <c r="C22" s="28" t="s">
        <v>82</v>
      </c>
      <c r="D22" s="29">
        <v>5</v>
      </c>
      <c r="E22" s="42"/>
      <c r="F22" s="42"/>
      <c r="G22" s="42"/>
      <c r="H22" s="42"/>
      <c r="I22" s="42">
        <f t="shared" si="0"/>
        <v>0</v>
      </c>
    </row>
    <row r="23" spans="1:9" x14ac:dyDescent="0.25">
      <c r="A23" s="21" t="s">
        <v>83</v>
      </c>
      <c r="B23" s="21">
        <v>101741</v>
      </c>
      <c r="C23" s="22" t="s">
        <v>84</v>
      </c>
      <c r="D23" s="23">
        <v>6</v>
      </c>
      <c r="E23" s="34">
        <v>5</v>
      </c>
      <c r="F23" s="34">
        <v>14</v>
      </c>
      <c r="G23" s="34">
        <v>5</v>
      </c>
      <c r="H23" s="34">
        <f>18+18+14</f>
        <v>50</v>
      </c>
      <c r="I23" s="35">
        <f t="shared" si="0"/>
        <v>74</v>
      </c>
    </row>
    <row r="24" spans="1:9" x14ac:dyDescent="0.25">
      <c r="A24" s="24" t="s">
        <v>85</v>
      </c>
      <c r="B24" s="24">
        <v>48564</v>
      </c>
      <c r="C24" s="25" t="s">
        <v>86</v>
      </c>
      <c r="D24" s="26">
        <v>6</v>
      </c>
      <c r="E24" s="34">
        <v>5</v>
      </c>
      <c r="F24" s="34">
        <v>14</v>
      </c>
      <c r="G24" s="34">
        <v>5</v>
      </c>
      <c r="H24" s="34">
        <f t="shared" ref="H24:H26" si="5">18+18+14</f>
        <v>50</v>
      </c>
      <c r="I24" s="35">
        <f t="shared" si="0"/>
        <v>74</v>
      </c>
    </row>
    <row r="25" spans="1:9" x14ac:dyDescent="0.25">
      <c r="A25" s="24" t="s">
        <v>87</v>
      </c>
      <c r="B25" s="24">
        <v>92768</v>
      </c>
      <c r="C25" s="25" t="s">
        <v>88</v>
      </c>
      <c r="D25" s="26">
        <v>6</v>
      </c>
      <c r="E25" s="34">
        <v>5</v>
      </c>
      <c r="F25" s="34">
        <v>14</v>
      </c>
      <c r="G25" s="34">
        <v>5</v>
      </c>
      <c r="H25" s="34">
        <f t="shared" si="5"/>
        <v>50</v>
      </c>
      <c r="I25" s="35">
        <f t="shared" si="0"/>
        <v>74</v>
      </c>
    </row>
    <row r="26" spans="1:9" x14ac:dyDescent="0.25">
      <c r="A26" s="27" t="s">
        <v>89</v>
      </c>
      <c r="B26" s="27">
        <v>68314</v>
      </c>
      <c r="C26" s="28" t="s">
        <v>90</v>
      </c>
      <c r="D26" s="29">
        <v>6</v>
      </c>
      <c r="E26" s="34">
        <v>5</v>
      </c>
      <c r="F26" s="34">
        <v>14</v>
      </c>
      <c r="G26" s="34">
        <v>5</v>
      </c>
      <c r="H26" s="34">
        <f t="shared" si="5"/>
        <v>50</v>
      </c>
      <c r="I26" s="35">
        <f t="shared" si="0"/>
        <v>74</v>
      </c>
    </row>
    <row r="27" spans="1:9" x14ac:dyDescent="0.25">
      <c r="A27" s="32" t="s">
        <v>91</v>
      </c>
      <c r="B27" s="21">
        <v>103589</v>
      </c>
      <c r="C27" s="22" t="s">
        <v>92</v>
      </c>
      <c r="D27" s="23">
        <v>7</v>
      </c>
      <c r="E27" s="34">
        <v>5</v>
      </c>
      <c r="F27" s="34">
        <v>5</v>
      </c>
      <c r="G27" s="34">
        <v>5</v>
      </c>
      <c r="H27" s="34">
        <v>48</v>
      </c>
      <c r="I27" s="35">
        <f t="shared" si="0"/>
        <v>63</v>
      </c>
    </row>
    <row r="28" spans="1:9" x14ac:dyDescent="0.25">
      <c r="A28" s="24" t="s">
        <v>93</v>
      </c>
      <c r="B28" s="24">
        <v>99999</v>
      </c>
      <c r="C28" s="25" t="s">
        <v>94</v>
      </c>
      <c r="D28" s="26">
        <v>7</v>
      </c>
      <c r="E28" s="34">
        <v>5</v>
      </c>
      <c r="F28" s="34">
        <v>5</v>
      </c>
      <c r="G28" s="34">
        <v>5</v>
      </c>
      <c r="H28" s="34">
        <v>48</v>
      </c>
      <c r="I28" s="35">
        <f t="shared" si="0"/>
        <v>63</v>
      </c>
    </row>
    <row r="29" spans="1:9" x14ac:dyDescent="0.25">
      <c r="A29" s="30" t="s">
        <v>95</v>
      </c>
      <c r="B29" s="24">
        <v>94296</v>
      </c>
      <c r="C29" s="25" t="s">
        <v>96</v>
      </c>
      <c r="D29" s="26">
        <v>7</v>
      </c>
      <c r="E29" s="34">
        <v>5</v>
      </c>
      <c r="F29" s="34">
        <v>5</v>
      </c>
      <c r="G29" s="34">
        <v>5</v>
      </c>
      <c r="H29" s="34">
        <v>48</v>
      </c>
      <c r="I29" s="35">
        <f t="shared" si="0"/>
        <v>63</v>
      </c>
    </row>
    <row r="30" spans="1:9" x14ac:dyDescent="0.25">
      <c r="A30" s="27" t="s">
        <v>97</v>
      </c>
      <c r="B30" s="27">
        <v>108097</v>
      </c>
      <c r="C30" s="28" t="s">
        <v>98</v>
      </c>
      <c r="D30" s="29">
        <v>7</v>
      </c>
      <c r="E30" s="34">
        <v>5</v>
      </c>
      <c r="F30" s="34">
        <v>5</v>
      </c>
      <c r="G30" s="34">
        <v>5</v>
      </c>
      <c r="H30" s="34">
        <v>48</v>
      </c>
      <c r="I30" s="35">
        <f t="shared" si="0"/>
        <v>63</v>
      </c>
    </row>
    <row r="31" spans="1:9" x14ac:dyDescent="0.25">
      <c r="A31" s="21" t="s">
        <v>99</v>
      </c>
      <c r="B31" s="21">
        <v>99950</v>
      </c>
      <c r="C31" s="22" t="s">
        <v>100</v>
      </c>
      <c r="D31" s="23">
        <v>8</v>
      </c>
      <c r="E31" s="34">
        <v>5</v>
      </c>
      <c r="F31" s="34">
        <v>13</v>
      </c>
      <c r="G31" s="34">
        <v>13</v>
      </c>
      <c r="H31" s="34">
        <f>13+16+16</f>
        <v>45</v>
      </c>
      <c r="I31" s="35">
        <f t="shared" si="0"/>
        <v>76</v>
      </c>
    </row>
    <row r="32" spans="1:9" x14ac:dyDescent="0.25">
      <c r="A32" s="24" t="s">
        <v>101</v>
      </c>
      <c r="B32" s="24">
        <v>83698</v>
      </c>
      <c r="C32" s="25" t="s">
        <v>102</v>
      </c>
      <c r="D32" s="26">
        <v>8</v>
      </c>
      <c r="E32" s="34">
        <v>5</v>
      </c>
      <c r="F32" s="34">
        <v>13</v>
      </c>
      <c r="G32" s="34">
        <v>13</v>
      </c>
      <c r="H32" s="34">
        <f t="shared" ref="H32:H34" si="6">13+16+16</f>
        <v>45</v>
      </c>
      <c r="I32" s="35">
        <f t="shared" si="0"/>
        <v>76</v>
      </c>
    </row>
    <row r="33" spans="1:9" x14ac:dyDescent="0.25">
      <c r="A33" s="30" t="s">
        <v>103</v>
      </c>
      <c r="B33" s="24">
        <v>83940</v>
      </c>
      <c r="C33" s="25" t="s">
        <v>104</v>
      </c>
      <c r="D33" s="26">
        <v>8</v>
      </c>
      <c r="E33" s="34">
        <v>5</v>
      </c>
      <c r="F33" s="34">
        <v>13</v>
      </c>
      <c r="G33" s="34">
        <v>13</v>
      </c>
      <c r="H33" s="34">
        <f t="shared" si="6"/>
        <v>45</v>
      </c>
      <c r="I33" s="35">
        <f t="shared" si="0"/>
        <v>76</v>
      </c>
    </row>
    <row r="34" spans="1:9" x14ac:dyDescent="0.25">
      <c r="A34" s="27" t="s">
        <v>105</v>
      </c>
      <c r="B34" s="27">
        <v>61579</v>
      </c>
      <c r="C34" s="28" t="s">
        <v>106</v>
      </c>
      <c r="D34" s="29">
        <v>8</v>
      </c>
      <c r="E34" s="34">
        <v>5</v>
      </c>
      <c r="F34" s="34">
        <v>13</v>
      </c>
      <c r="G34" s="34">
        <v>13</v>
      </c>
      <c r="H34" s="34">
        <f t="shared" si="6"/>
        <v>45</v>
      </c>
      <c r="I34" s="35">
        <f t="shared" si="0"/>
        <v>76</v>
      </c>
    </row>
    <row r="35" spans="1:9" x14ac:dyDescent="0.25">
      <c r="A35" s="21" t="s">
        <v>107</v>
      </c>
      <c r="B35" s="21">
        <v>82835</v>
      </c>
      <c r="C35" s="22" t="s">
        <v>108</v>
      </c>
      <c r="D35" s="23">
        <v>9</v>
      </c>
      <c r="E35" s="36"/>
      <c r="F35" s="36"/>
      <c r="G35" s="36"/>
      <c r="H35" s="36"/>
      <c r="I35" s="36"/>
    </row>
    <row r="36" spans="1:9" x14ac:dyDescent="0.25">
      <c r="A36" s="24" t="s">
        <v>109</v>
      </c>
      <c r="B36" s="24">
        <v>66889</v>
      </c>
      <c r="C36" s="25" t="s">
        <v>110</v>
      </c>
      <c r="D36" s="26">
        <v>9</v>
      </c>
      <c r="E36" s="34">
        <v>5</v>
      </c>
      <c r="F36" s="34">
        <v>13</v>
      </c>
      <c r="G36" s="34">
        <v>18</v>
      </c>
      <c r="H36" s="34">
        <f>13+16+16+4</f>
        <v>49</v>
      </c>
      <c r="I36" s="35">
        <f t="shared" si="0"/>
        <v>85</v>
      </c>
    </row>
    <row r="37" spans="1:9" x14ac:dyDescent="0.25">
      <c r="A37" s="24" t="s">
        <v>111</v>
      </c>
      <c r="B37" s="24">
        <v>66399</v>
      </c>
      <c r="C37" s="25" t="s">
        <v>112</v>
      </c>
      <c r="D37" s="26">
        <v>9</v>
      </c>
      <c r="E37" s="34">
        <v>5</v>
      </c>
      <c r="F37" s="34">
        <v>13</v>
      </c>
      <c r="G37" s="34">
        <v>18</v>
      </c>
      <c r="H37" s="34">
        <f t="shared" ref="H37:H38" si="7">13+16+16+4</f>
        <v>49</v>
      </c>
      <c r="I37" s="35">
        <f t="shared" si="0"/>
        <v>85</v>
      </c>
    </row>
    <row r="38" spans="1:9" x14ac:dyDescent="0.25">
      <c r="A38" s="31" t="s">
        <v>113</v>
      </c>
      <c r="B38" s="27">
        <v>102118</v>
      </c>
      <c r="C38" s="28" t="s">
        <v>114</v>
      </c>
      <c r="D38" s="29">
        <v>9</v>
      </c>
      <c r="E38" s="34">
        <v>5</v>
      </c>
      <c r="F38" s="34">
        <v>13</v>
      </c>
      <c r="G38" s="34">
        <v>18</v>
      </c>
      <c r="H38" s="34">
        <f t="shared" si="7"/>
        <v>49</v>
      </c>
      <c r="I38" s="35">
        <f t="shared" si="0"/>
        <v>85</v>
      </c>
    </row>
    <row r="39" spans="1:9" x14ac:dyDescent="0.25">
      <c r="A39" s="21" t="s">
        <v>115</v>
      </c>
      <c r="B39" s="21">
        <v>108630</v>
      </c>
      <c r="C39" s="22" t="s">
        <v>116</v>
      </c>
      <c r="D39" s="23">
        <v>10</v>
      </c>
      <c r="E39" s="34">
        <v>5</v>
      </c>
      <c r="F39" s="34">
        <v>10</v>
      </c>
      <c r="G39" s="34">
        <v>10</v>
      </c>
      <c r="H39" s="34">
        <f>15+16+14</f>
        <v>45</v>
      </c>
      <c r="I39" s="35">
        <f t="shared" si="0"/>
        <v>70</v>
      </c>
    </row>
    <row r="40" spans="1:9" x14ac:dyDescent="0.25">
      <c r="A40" s="24" t="s">
        <v>117</v>
      </c>
      <c r="B40" s="24">
        <v>107046</v>
      </c>
      <c r="C40" s="25" t="s">
        <v>118</v>
      </c>
      <c r="D40" s="26">
        <v>10</v>
      </c>
      <c r="E40" s="34">
        <v>5</v>
      </c>
      <c r="F40" s="34">
        <v>10</v>
      </c>
      <c r="G40" s="34">
        <v>10</v>
      </c>
      <c r="H40" s="34">
        <v>45</v>
      </c>
      <c r="I40" s="35">
        <f>SUM(E40:G40)</f>
        <v>25</v>
      </c>
    </row>
    <row r="41" spans="1:9" x14ac:dyDescent="0.25">
      <c r="A41" s="24" t="s">
        <v>119</v>
      </c>
      <c r="B41" s="24">
        <v>76490</v>
      </c>
      <c r="C41" s="25" t="s">
        <v>120</v>
      </c>
      <c r="D41" s="26">
        <v>10</v>
      </c>
      <c r="E41" s="34">
        <v>5</v>
      </c>
      <c r="F41" s="34">
        <v>10</v>
      </c>
      <c r="G41" s="34">
        <v>10</v>
      </c>
      <c r="H41" s="34">
        <v>45</v>
      </c>
      <c r="I41" s="35">
        <f t="shared" si="0"/>
        <v>70</v>
      </c>
    </row>
    <row r="42" spans="1:9" x14ac:dyDescent="0.25">
      <c r="A42" s="27" t="s">
        <v>121</v>
      </c>
      <c r="B42" s="27">
        <v>99709</v>
      </c>
      <c r="C42" s="28" t="s">
        <v>122</v>
      </c>
      <c r="D42" s="29">
        <v>10</v>
      </c>
      <c r="E42" s="34">
        <v>5</v>
      </c>
      <c r="F42" s="34">
        <v>10</v>
      </c>
      <c r="G42" s="34">
        <v>10</v>
      </c>
      <c r="H42" s="34">
        <v>45</v>
      </c>
      <c r="I42" s="35">
        <f t="shared" si="0"/>
        <v>70</v>
      </c>
    </row>
    <row r="43" spans="1:9" x14ac:dyDescent="0.25">
      <c r="A43" s="32" t="s">
        <v>123</v>
      </c>
      <c r="B43" s="21">
        <v>109609</v>
      </c>
      <c r="C43" s="22" t="s">
        <v>124</v>
      </c>
      <c r="D43" s="23">
        <v>11</v>
      </c>
      <c r="E43" s="34">
        <v>5</v>
      </c>
      <c r="F43" s="34">
        <v>13</v>
      </c>
      <c r="G43" s="34">
        <v>15</v>
      </c>
      <c r="H43" s="34">
        <f>15+17+10</f>
        <v>42</v>
      </c>
      <c r="I43" s="35">
        <f t="shared" si="0"/>
        <v>75</v>
      </c>
    </row>
    <row r="44" spans="1:9" x14ac:dyDescent="0.25">
      <c r="A44" s="24" t="s">
        <v>125</v>
      </c>
      <c r="B44" s="24">
        <v>106813</v>
      </c>
      <c r="C44" s="25" t="s">
        <v>126</v>
      </c>
      <c r="D44" s="26">
        <v>11</v>
      </c>
      <c r="E44" s="34">
        <v>5</v>
      </c>
      <c r="F44" s="34">
        <v>13</v>
      </c>
      <c r="G44" s="34">
        <v>15</v>
      </c>
      <c r="H44" s="34">
        <f t="shared" ref="H44:H46" si="8">15+17+10</f>
        <v>42</v>
      </c>
      <c r="I44" s="35">
        <f t="shared" si="0"/>
        <v>75</v>
      </c>
    </row>
    <row r="45" spans="1:9" x14ac:dyDescent="0.25">
      <c r="A45" s="30" t="s">
        <v>127</v>
      </c>
      <c r="B45" s="24">
        <v>101349</v>
      </c>
      <c r="C45" s="25" t="s">
        <v>128</v>
      </c>
      <c r="D45" s="26">
        <v>11</v>
      </c>
      <c r="E45" s="34">
        <v>5</v>
      </c>
      <c r="F45" s="34">
        <v>13</v>
      </c>
      <c r="G45" s="34">
        <v>15</v>
      </c>
      <c r="H45" s="34">
        <f t="shared" si="8"/>
        <v>42</v>
      </c>
      <c r="I45" s="35">
        <f t="shared" si="0"/>
        <v>75</v>
      </c>
    </row>
    <row r="46" spans="1:9" x14ac:dyDescent="0.25">
      <c r="A46" s="27" t="s">
        <v>129</v>
      </c>
      <c r="B46" s="27">
        <v>68706</v>
      </c>
      <c r="C46" s="28" t="s">
        <v>130</v>
      </c>
      <c r="D46" s="29">
        <v>11</v>
      </c>
      <c r="E46" s="34">
        <v>5</v>
      </c>
      <c r="F46" s="34">
        <v>13</v>
      </c>
      <c r="G46" s="34">
        <v>15</v>
      </c>
      <c r="H46" s="34">
        <f t="shared" si="8"/>
        <v>42</v>
      </c>
      <c r="I46" s="35">
        <f t="shared" si="0"/>
        <v>75</v>
      </c>
    </row>
    <row r="47" spans="1:9" x14ac:dyDescent="0.25">
      <c r="A47" s="32" t="s">
        <v>131</v>
      </c>
      <c r="B47" s="21">
        <v>108473</v>
      </c>
      <c r="C47" s="22" t="s">
        <v>132</v>
      </c>
      <c r="D47" s="23">
        <v>12</v>
      </c>
      <c r="E47" s="34">
        <v>5</v>
      </c>
      <c r="F47" s="34">
        <v>13</v>
      </c>
      <c r="G47" s="34">
        <v>18</v>
      </c>
      <c r="H47" s="34">
        <f t="shared" ref="H47:H49" si="9">16+13+13</f>
        <v>42</v>
      </c>
      <c r="I47" s="35">
        <f t="shared" si="0"/>
        <v>78</v>
      </c>
    </row>
    <row r="48" spans="1:9" x14ac:dyDescent="0.25">
      <c r="A48" s="24" t="s">
        <v>133</v>
      </c>
      <c r="B48" s="24">
        <v>109458</v>
      </c>
      <c r="C48" s="25" t="s">
        <v>134</v>
      </c>
      <c r="D48" s="26">
        <v>12</v>
      </c>
      <c r="E48" s="34">
        <v>5</v>
      </c>
      <c r="F48" s="34">
        <v>13</v>
      </c>
      <c r="G48" s="34">
        <v>18</v>
      </c>
      <c r="H48" s="34">
        <f t="shared" si="9"/>
        <v>42</v>
      </c>
      <c r="I48" s="35">
        <f t="shared" si="0"/>
        <v>78</v>
      </c>
    </row>
    <row r="49" spans="1:9" x14ac:dyDescent="0.25">
      <c r="A49" s="24" t="s">
        <v>135</v>
      </c>
      <c r="B49" s="24">
        <v>94685</v>
      </c>
      <c r="C49" s="25" t="s">
        <v>136</v>
      </c>
      <c r="D49" s="26">
        <v>12</v>
      </c>
      <c r="E49" s="34">
        <v>5</v>
      </c>
      <c r="F49" s="34">
        <v>13</v>
      </c>
      <c r="G49" s="34">
        <v>18</v>
      </c>
      <c r="H49" s="34">
        <f t="shared" si="9"/>
        <v>42</v>
      </c>
      <c r="I49" s="35">
        <f t="shared" si="0"/>
        <v>78</v>
      </c>
    </row>
    <row r="50" spans="1:9" x14ac:dyDescent="0.25">
      <c r="A50" s="31" t="s">
        <v>137</v>
      </c>
      <c r="B50" s="27">
        <v>100483</v>
      </c>
      <c r="C50" s="28" t="s">
        <v>138</v>
      </c>
      <c r="D50" s="29">
        <v>12</v>
      </c>
      <c r="E50" s="34">
        <v>5</v>
      </c>
      <c r="F50" s="34">
        <v>13</v>
      </c>
      <c r="G50" s="34">
        <v>18</v>
      </c>
      <c r="H50" s="34">
        <f>16+13+13</f>
        <v>42</v>
      </c>
      <c r="I50" s="35">
        <f t="shared" si="0"/>
        <v>78</v>
      </c>
    </row>
    <row r="51" spans="1:9" x14ac:dyDescent="0.25">
      <c r="A51" s="21" t="s">
        <v>139</v>
      </c>
      <c r="B51" s="21"/>
      <c r="C51" s="22"/>
      <c r="D51" s="23">
        <v>13</v>
      </c>
      <c r="E51" s="34">
        <v>5</v>
      </c>
      <c r="F51" s="34">
        <v>13</v>
      </c>
      <c r="G51" s="34">
        <v>15</v>
      </c>
      <c r="H51" s="34">
        <f>13+13+15</f>
        <v>41</v>
      </c>
      <c r="I51" s="35">
        <f t="shared" si="0"/>
        <v>74</v>
      </c>
    </row>
    <row r="52" spans="1:9" x14ac:dyDescent="0.25">
      <c r="A52" s="30" t="s">
        <v>140</v>
      </c>
      <c r="B52" s="24">
        <v>92730</v>
      </c>
      <c r="C52" s="25" t="s">
        <v>141</v>
      </c>
      <c r="D52" s="26">
        <v>13</v>
      </c>
      <c r="E52" s="34">
        <v>5</v>
      </c>
      <c r="F52" s="34">
        <v>13</v>
      </c>
      <c r="G52" s="34">
        <v>15</v>
      </c>
      <c r="H52" s="34">
        <f t="shared" ref="H52:H54" si="10">13+13+15</f>
        <v>41</v>
      </c>
      <c r="I52" s="35">
        <f t="shared" si="0"/>
        <v>74</v>
      </c>
    </row>
    <row r="53" spans="1:9" x14ac:dyDescent="0.25">
      <c r="A53" s="30" t="s">
        <v>142</v>
      </c>
      <c r="B53" s="24">
        <v>100013</v>
      </c>
      <c r="C53" s="25" t="s">
        <v>143</v>
      </c>
      <c r="D53" s="26">
        <v>13</v>
      </c>
      <c r="E53" s="34">
        <v>5</v>
      </c>
      <c r="F53" s="34">
        <v>13</v>
      </c>
      <c r="G53" s="34">
        <v>15</v>
      </c>
      <c r="H53" s="34">
        <f t="shared" si="10"/>
        <v>41</v>
      </c>
      <c r="I53" s="35">
        <f t="shared" si="0"/>
        <v>74</v>
      </c>
    </row>
    <row r="54" spans="1:9" x14ac:dyDescent="0.25">
      <c r="A54" s="27" t="s">
        <v>144</v>
      </c>
      <c r="B54" s="27">
        <v>107784</v>
      </c>
      <c r="C54" s="28" t="s">
        <v>145</v>
      </c>
      <c r="D54" s="29">
        <v>13</v>
      </c>
      <c r="E54" s="34">
        <v>5</v>
      </c>
      <c r="F54" s="34">
        <v>13</v>
      </c>
      <c r="G54" s="34">
        <v>15</v>
      </c>
      <c r="H54" s="34">
        <f t="shared" si="10"/>
        <v>41</v>
      </c>
      <c r="I54" s="35">
        <f t="shared" si="0"/>
        <v>74</v>
      </c>
    </row>
    <row r="55" spans="1:9" x14ac:dyDescent="0.25">
      <c r="A55" s="21" t="s">
        <v>146</v>
      </c>
      <c r="B55" s="21">
        <v>83848</v>
      </c>
      <c r="C55" s="22" t="s">
        <v>147</v>
      </c>
      <c r="D55" s="23">
        <v>14</v>
      </c>
      <c r="E55" s="34">
        <v>5</v>
      </c>
      <c r="F55" s="34">
        <v>7</v>
      </c>
      <c r="G55" s="34">
        <v>8</v>
      </c>
      <c r="H55" s="34">
        <f>15+13+13</f>
        <v>41</v>
      </c>
      <c r="I55" s="35">
        <f t="shared" si="0"/>
        <v>61</v>
      </c>
    </row>
    <row r="56" spans="1:9" x14ac:dyDescent="0.25">
      <c r="A56" s="30" t="s">
        <v>148</v>
      </c>
      <c r="B56" s="24">
        <v>65571</v>
      </c>
      <c r="C56" s="25" t="s">
        <v>149</v>
      </c>
      <c r="D56" s="26">
        <v>14</v>
      </c>
      <c r="E56" s="34">
        <v>5</v>
      </c>
      <c r="F56" s="34">
        <v>7</v>
      </c>
      <c r="G56" s="34">
        <v>8</v>
      </c>
      <c r="H56" s="34">
        <f t="shared" ref="H56:H59" si="11">15+13+13</f>
        <v>41</v>
      </c>
      <c r="I56" s="35">
        <f t="shared" si="0"/>
        <v>61</v>
      </c>
    </row>
    <row r="57" spans="1:9" x14ac:dyDescent="0.25">
      <c r="A57" s="30" t="s">
        <v>150</v>
      </c>
      <c r="B57" s="24">
        <v>86231</v>
      </c>
      <c r="C57" s="25" t="s">
        <v>151</v>
      </c>
      <c r="D57" s="26">
        <v>14</v>
      </c>
      <c r="E57" s="34">
        <v>5</v>
      </c>
      <c r="F57" s="34">
        <v>7</v>
      </c>
      <c r="G57" s="34">
        <v>8</v>
      </c>
      <c r="H57" s="34">
        <f t="shared" si="11"/>
        <v>41</v>
      </c>
      <c r="I57" s="35">
        <f t="shared" si="0"/>
        <v>61</v>
      </c>
    </row>
    <row r="58" spans="1:9" x14ac:dyDescent="0.25">
      <c r="A58" s="30" t="s">
        <v>152</v>
      </c>
      <c r="B58" s="24">
        <v>107026</v>
      </c>
      <c r="C58" s="25" t="s">
        <v>153</v>
      </c>
      <c r="D58" s="26">
        <v>14</v>
      </c>
      <c r="E58" s="34">
        <v>5</v>
      </c>
      <c r="F58" s="34">
        <v>7</v>
      </c>
      <c r="G58" s="34">
        <v>8</v>
      </c>
      <c r="H58" s="34">
        <f t="shared" si="11"/>
        <v>41</v>
      </c>
      <c r="I58" s="35">
        <f t="shared" si="0"/>
        <v>61</v>
      </c>
    </row>
    <row r="59" spans="1:9" x14ac:dyDescent="0.25">
      <c r="A59" s="27" t="s">
        <v>154</v>
      </c>
      <c r="B59" s="27">
        <v>82413</v>
      </c>
      <c r="C59" s="28" t="s">
        <v>155</v>
      </c>
      <c r="D59" s="29">
        <v>14</v>
      </c>
      <c r="E59" s="34">
        <v>5</v>
      </c>
      <c r="F59" s="34">
        <v>7</v>
      </c>
      <c r="G59" s="34">
        <v>8</v>
      </c>
      <c r="H59" s="34">
        <f t="shared" si="11"/>
        <v>41</v>
      </c>
      <c r="I59" s="35">
        <f t="shared" si="0"/>
        <v>61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1"/>
  <sheetViews>
    <sheetView showGridLines="0" workbookViewId="0">
      <selection activeCell="F8" sqref="F8"/>
    </sheetView>
  </sheetViews>
  <sheetFormatPr defaultRowHeight="15" x14ac:dyDescent="0.25"/>
  <cols>
    <col min="1" max="1" width="25.140625" bestFit="1" customWidth="1"/>
    <col min="2" max="2" width="5.5703125" bestFit="1" customWidth="1"/>
    <col min="5" max="5" width="16.5703125" customWidth="1"/>
    <col min="6" max="6" width="13.28515625" customWidth="1"/>
    <col min="7" max="7" width="12.5703125" customWidth="1"/>
    <col min="8" max="8" width="15.140625" customWidth="1"/>
    <col min="9" max="9" width="6.140625" bestFit="1" customWidth="1"/>
    <col min="10" max="10" width="13.7109375" bestFit="1" customWidth="1"/>
    <col min="11" max="12" width="15.140625" bestFit="1" customWidth="1"/>
    <col min="13" max="16" width="13.42578125" bestFit="1" customWidth="1"/>
  </cols>
  <sheetData>
    <row r="1" spans="1:9" ht="21.75" thickBot="1" x14ac:dyDescent="0.4">
      <c r="A1" s="2" t="s">
        <v>35</v>
      </c>
      <c r="B1" s="5" t="s">
        <v>0</v>
      </c>
      <c r="E1" s="10" t="s">
        <v>33</v>
      </c>
    </row>
    <row r="2" spans="1:9" ht="21.75" thickBot="1" x14ac:dyDescent="0.4">
      <c r="A2" s="6">
        <v>1</v>
      </c>
      <c r="B2" s="8">
        <v>41</v>
      </c>
      <c r="E2" s="18"/>
      <c r="F2" s="1"/>
    </row>
    <row r="3" spans="1:9" x14ac:dyDescent="0.25">
      <c r="A3" s="6">
        <v>2</v>
      </c>
      <c r="B3" s="8">
        <v>50</v>
      </c>
      <c r="E3" s="11" t="s">
        <v>28</v>
      </c>
      <c r="F3" s="12">
        <f>COUNTIF($B$2:$B$61,"&gt;=0")</f>
        <v>26</v>
      </c>
    </row>
    <row r="4" spans="1:9" x14ac:dyDescent="0.25">
      <c r="A4" s="6">
        <v>3</v>
      </c>
      <c r="B4" s="8">
        <v>74</v>
      </c>
      <c r="E4" s="11" t="s">
        <v>1</v>
      </c>
      <c r="F4" s="13">
        <f>AVERAGE($B$2:$B$61)</f>
        <v>60.307692307692307</v>
      </c>
    </row>
    <row r="5" spans="1:9" ht="15.75" thickBot="1" x14ac:dyDescent="0.3">
      <c r="A5" s="6">
        <v>4</v>
      </c>
      <c r="B5" s="8">
        <v>74</v>
      </c>
      <c r="E5" s="2" t="s">
        <v>2</v>
      </c>
      <c r="F5" s="14">
        <f>STDEV($B$2:$B$61)</f>
        <v>19.542301258079579</v>
      </c>
    </row>
    <row r="6" spans="1:9" ht="15.75" thickBot="1" x14ac:dyDescent="0.3">
      <c r="A6" s="6">
        <v>5</v>
      </c>
      <c r="B6" s="8">
        <v>54</v>
      </c>
      <c r="E6" s="1"/>
      <c r="F6" s="1"/>
      <c r="G6" s="1"/>
      <c r="H6" s="1"/>
      <c r="I6" s="1"/>
    </row>
    <row r="7" spans="1:9" ht="15.75" thickBot="1" x14ac:dyDescent="0.3">
      <c r="A7" s="6">
        <v>6</v>
      </c>
      <c r="B7" s="8">
        <v>65</v>
      </c>
      <c r="E7" s="2" t="s">
        <v>36</v>
      </c>
      <c r="F7" s="2" t="s">
        <v>12</v>
      </c>
      <c r="G7" s="2" t="s">
        <v>13</v>
      </c>
      <c r="H7" s="2" t="s">
        <v>34</v>
      </c>
      <c r="I7" s="15" t="s">
        <v>27</v>
      </c>
    </row>
    <row r="8" spans="1:9" x14ac:dyDescent="0.25">
      <c r="A8" s="6">
        <v>7</v>
      </c>
      <c r="B8" s="8">
        <v>55</v>
      </c>
      <c r="E8" t="s">
        <v>29</v>
      </c>
      <c r="F8" t="s">
        <v>11</v>
      </c>
      <c r="G8" s="3">
        <v>5</v>
      </c>
      <c r="H8" t="s">
        <v>26</v>
      </c>
      <c r="I8" s="16">
        <f>(COUNTIF($B$2:$B$61,"&lt;101")-COUNTIF($B$2:$B$61,"&lt;85"))/$F$3</f>
        <v>0.11538461538461539</v>
      </c>
    </row>
    <row r="9" spans="1:9" x14ac:dyDescent="0.25">
      <c r="A9" s="6">
        <v>8</v>
      </c>
      <c r="B9" s="8">
        <v>56</v>
      </c>
      <c r="E9" t="s">
        <v>29</v>
      </c>
      <c r="F9" t="s">
        <v>9</v>
      </c>
      <c r="G9" s="3">
        <v>5</v>
      </c>
      <c r="H9" t="s">
        <v>25</v>
      </c>
      <c r="I9" s="16">
        <f>(COUNTIF($B$2:$B$61,"&lt;85")-COUNTIF($B$2:$B$61,"&lt;80"))/$F$3</f>
        <v>3.8461538461538464E-2</v>
      </c>
    </row>
    <row r="10" spans="1:9" x14ac:dyDescent="0.25">
      <c r="A10" s="6">
        <v>9</v>
      </c>
      <c r="B10" s="8">
        <v>80</v>
      </c>
      <c r="E10" t="s">
        <v>29</v>
      </c>
      <c r="F10" t="s">
        <v>10</v>
      </c>
      <c r="G10" s="3">
        <v>4.5</v>
      </c>
      <c r="H10" t="s">
        <v>24</v>
      </c>
      <c r="I10" s="16">
        <f>(COUNTIF($B$2:$B$61,"&lt;80")-COUNTIF($B$2:$B$61,"&lt;75"))/$F$3</f>
        <v>3.8461538461538464E-2</v>
      </c>
    </row>
    <row r="11" spans="1:9" x14ac:dyDescent="0.25">
      <c r="A11" s="6">
        <v>10</v>
      </c>
      <c r="B11" s="8">
        <v>90</v>
      </c>
      <c r="E11" t="s">
        <v>30</v>
      </c>
      <c r="F11" t="s">
        <v>8</v>
      </c>
      <c r="G11" s="3">
        <v>4</v>
      </c>
      <c r="H11" t="s">
        <v>23</v>
      </c>
      <c r="I11" s="16">
        <f>(COUNTIF($B$2:$B$61,"&lt;75")-COUNTIF($B$2:$B$61,"&lt;70"))/$F$3</f>
        <v>0.15384615384615385</v>
      </c>
    </row>
    <row r="12" spans="1:9" x14ac:dyDescent="0.25">
      <c r="A12" s="6">
        <v>11</v>
      </c>
      <c r="B12" s="8">
        <v>78</v>
      </c>
      <c r="E12" t="s">
        <v>31</v>
      </c>
      <c r="F12" t="s">
        <v>38</v>
      </c>
      <c r="G12" s="3">
        <v>3.5</v>
      </c>
      <c r="H12" t="s">
        <v>22</v>
      </c>
      <c r="I12" s="16">
        <f>(COUNTIF($B$2:$B$61,"&lt;70")-COUNTIF($B$2:$B$61,"&lt;65"))/$F$3</f>
        <v>0.15384615384615385</v>
      </c>
    </row>
    <row r="13" spans="1:9" x14ac:dyDescent="0.25">
      <c r="A13" s="6">
        <v>12</v>
      </c>
      <c r="B13" s="8">
        <v>86</v>
      </c>
      <c r="E13" t="s">
        <v>32</v>
      </c>
      <c r="F13" t="s">
        <v>7</v>
      </c>
      <c r="G13" s="3">
        <v>3</v>
      </c>
      <c r="H13" t="s">
        <v>21</v>
      </c>
      <c r="I13" s="16">
        <f>(COUNTIF($B$2:$B$61,"&lt;65")-COUNTIF($B$2:$B$61,"&lt;60"))/$F$3</f>
        <v>0.11538461538461539</v>
      </c>
    </row>
    <row r="14" spans="1:9" x14ac:dyDescent="0.25">
      <c r="A14" s="6">
        <v>13</v>
      </c>
      <c r="B14" s="8">
        <v>20</v>
      </c>
      <c r="E14" t="s">
        <v>3</v>
      </c>
      <c r="F14" t="s">
        <v>6</v>
      </c>
      <c r="G14" s="3">
        <v>2.5</v>
      </c>
      <c r="H14" t="s">
        <v>20</v>
      </c>
      <c r="I14" s="16">
        <f>(COUNTIF($B$2:$B$61,"&lt;60")-COUNTIF($B$2:$B$61,"&lt;55"))/$F$3</f>
        <v>7.6923076923076927E-2</v>
      </c>
    </row>
    <row r="15" spans="1:9" x14ac:dyDescent="0.25">
      <c r="A15" s="6">
        <v>14</v>
      </c>
      <c r="B15" s="8">
        <v>11</v>
      </c>
      <c r="E15" t="s">
        <v>3</v>
      </c>
      <c r="F15" t="s">
        <v>37</v>
      </c>
      <c r="G15" s="3">
        <v>2</v>
      </c>
      <c r="H15" t="s">
        <v>19</v>
      </c>
      <c r="I15" s="16">
        <f>(COUNTIF($B$2:$B$61,"&lt;55")-COUNTIF($B$2:$B$61,"&lt;50"))/$F$3</f>
        <v>7.6923076923076927E-2</v>
      </c>
    </row>
    <row r="16" spans="1:9" x14ac:dyDescent="0.25">
      <c r="A16" s="6">
        <v>15</v>
      </c>
      <c r="B16" s="8">
        <v>34</v>
      </c>
      <c r="E16" t="s">
        <v>15</v>
      </c>
      <c r="F16" t="s">
        <v>5</v>
      </c>
      <c r="G16" s="3">
        <v>1.5</v>
      </c>
      <c r="H16" t="s">
        <v>14</v>
      </c>
      <c r="I16" s="16">
        <f>(COUNTIF($B$2:$B$61,"&lt;50")-COUNTIF($B$2:$B$61,"&lt;45"))/$F$3</f>
        <v>3.8461538461538464E-2</v>
      </c>
    </row>
    <row r="17" spans="1:9" x14ac:dyDescent="0.25">
      <c r="A17" s="6">
        <v>16</v>
      </c>
      <c r="B17" s="8">
        <v>45</v>
      </c>
      <c r="E17" t="s">
        <v>15</v>
      </c>
      <c r="F17" t="s">
        <v>4</v>
      </c>
      <c r="G17" s="3">
        <v>1</v>
      </c>
      <c r="H17" t="s">
        <v>18</v>
      </c>
      <c r="I17" s="16">
        <f>(COUNTIF($B$2:$B$61,"&lt;45")-COUNTIF($B$2:$B$61,"&lt;40"))/$F$3</f>
        <v>7.6923076923076927E-2</v>
      </c>
    </row>
    <row r="18" spans="1:9" ht="15.75" thickBot="1" x14ac:dyDescent="0.3">
      <c r="A18" s="6">
        <v>17</v>
      </c>
      <c r="B18" s="8">
        <v>43</v>
      </c>
      <c r="E18" s="1" t="s">
        <v>15</v>
      </c>
      <c r="F18" s="1" t="s">
        <v>16</v>
      </c>
      <c r="G18" s="4">
        <v>0</v>
      </c>
      <c r="H18" s="1" t="s">
        <v>17</v>
      </c>
      <c r="I18" s="17">
        <f>COUNTIF($B$2:$B$61,"&lt;40")/COUNTIF($B$2:$B$61,"&gt;0")</f>
        <v>0.11538461538461539</v>
      </c>
    </row>
    <row r="19" spans="1:9" x14ac:dyDescent="0.25">
      <c r="A19" s="6">
        <v>18</v>
      </c>
      <c r="B19" s="8">
        <v>65</v>
      </c>
    </row>
    <row r="20" spans="1:9" x14ac:dyDescent="0.25">
      <c r="A20" s="6">
        <v>19</v>
      </c>
      <c r="B20" s="8">
        <v>62</v>
      </c>
    </row>
    <row r="21" spans="1:9" x14ac:dyDescent="0.25">
      <c r="A21" s="6">
        <v>20</v>
      </c>
      <c r="B21" s="8">
        <v>61</v>
      </c>
    </row>
    <row r="22" spans="1:9" x14ac:dyDescent="0.25">
      <c r="A22" s="6">
        <v>21</v>
      </c>
      <c r="B22" s="8">
        <v>60</v>
      </c>
    </row>
    <row r="23" spans="1:9" x14ac:dyDescent="0.25">
      <c r="A23" s="6">
        <v>22</v>
      </c>
      <c r="B23" s="8">
        <v>73</v>
      </c>
    </row>
    <row r="24" spans="1:9" x14ac:dyDescent="0.25">
      <c r="A24" s="6">
        <v>23</v>
      </c>
      <c r="B24" s="8">
        <v>72</v>
      </c>
    </row>
    <row r="25" spans="1:9" x14ac:dyDescent="0.25">
      <c r="A25" s="6">
        <v>24</v>
      </c>
      <c r="B25" s="8">
        <v>66</v>
      </c>
    </row>
    <row r="26" spans="1:9" x14ac:dyDescent="0.25">
      <c r="A26" s="6">
        <v>25</v>
      </c>
      <c r="B26" s="8">
        <v>67</v>
      </c>
    </row>
    <row r="27" spans="1:9" x14ac:dyDescent="0.25">
      <c r="A27" s="6">
        <v>26</v>
      </c>
      <c r="B27" s="8">
        <v>86</v>
      </c>
    </row>
    <row r="28" spans="1:9" x14ac:dyDescent="0.25">
      <c r="A28" s="6">
        <v>27</v>
      </c>
      <c r="B28" s="8"/>
    </row>
    <row r="29" spans="1:9" x14ac:dyDescent="0.25">
      <c r="A29" s="6">
        <v>28</v>
      </c>
      <c r="B29" s="8"/>
    </row>
    <row r="30" spans="1:9" x14ac:dyDescent="0.25">
      <c r="A30" s="6">
        <v>29</v>
      </c>
      <c r="B30" s="8"/>
    </row>
    <row r="31" spans="1:9" x14ac:dyDescent="0.25">
      <c r="A31" s="6">
        <v>30</v>
      </c>
      <c r="B31" s="8"/>
    </row>
    <row r="32" spans="1:9" x14ac:dyDescent="0.25">
      <c r="A32" s="6">
        <v>31</v>
      </c>
      <c r="B32" s="8"/>
    </row>
    <row r="33" spans="1:2" x14ac:dyDescent="0.25">
      <c r="A33" s="6">
        <v>32</v>
      </c>
      <c r="B33" s="8"/>
    </row>
    <row r="34" spans="1:2" x14ac:dyDescent="0.25">
      <c r="A34" s="6">
        <v>33</v>
      </c>
      <c r="B34" s="8"/>
    </row>
    <row r="35" spans="1:2" x14ac:dyDescent="0.25">
      <c r="A35" s="6">
        <v>34</v>
      </c>
      <c r="B35" s="8"/>
    </row>
    <row r="36" spans="1:2" x14ac:dyDescent="0.25">
      <c r="A36" s="6">
        <v>35</v>
      </c>
      <c r="B36" s="8"/>
    </row>
    <row r="37" spans="1:2" x14ac:dyDescent="0.25">
      <c r="A37" s="6">
        <v>36</v>
      </c>
      <c r="B37" s="8"/>
    </row>
    <row r="38" spans="1:2" x14ac:dyDescent="0.25">
      <c r="A38" s="6">
        <v>37</v>
      </c>
      <c r="B38" s="8"/>
    </row>
    <row r="39" spans="1:2" x14ac:dyDescent="0.25">
      <c r="A39" s="6">
        <v>38</v>
      </c>
      <c r="B39" s="8"/>
    </row>
    <row r="40" spans="1:2" x14ac:dyDescent="0.25">
      <c r="A40" s="6">
        <v>39</v>
      </c>
      <c r="B40" s="8"/>
    </row>
    <row r="41" spans="1:2" x14ac:dyDescent="0.25">
      <c r="A41" s="6">
        <v>40</v>
      </c>
      <c r="B41" s="8"/>
    </row>
    <row r="42" spans="1:2" x14ac:dyDescent="0.25">
      <c r="A42" s="6">
        <v>41</v>
      </c>
      <c r="B42" s="8"/>
    </row>
    <row r="43" spans="1:2" x14ac:dyDescent="0.25">
      <c r="A43" s="6">
        <v>42</v>
      </c>
      <c r="B43" s="8"/>
    </row>
    <row r="44" spans="1:2" x14ac:dyDescent="0.25">
      <c r="A44" s="6">
        <v>43</v>
      </c>
      <c r="B44" s="8"/>
    </row>
    <row r="45" spans="1:2" x14ac:dyDescent="0.25">
      <c r="A45" s="6">
        <v>44</v>
      </c>
      <c r="B45" s="8"/>
    </row>
    <row r="46" spans="1:2" x14ac:dyDescent="0.25">
      <c r="A46" s="6">
        <v>45</v>
      </c>
      <c r="B46" s="8"/>
    </row>
    <row r="47" spans="1:2" x14ac:dyDescent="0.25">
      <c r="A47" s="6">
        <v>46</v>
      </c>
      <c r="B47" s="8"/>
    </row>
    <row r="48" spans="1:2" x14ac:dyDescent="0.25">
      <c r="A48" s="6">
        <v>47</v>
      </c>
      <c r="B48" s="8"/>
    </row>
    <row r="49" spans="1:2" x14ac:dyDescent="0.25">
      <c r="A49" s="6">
        <v>48</v>
      </c>
      <c r="B49" s="8"/>
    </row>
    <row r="50" spans="1:2" x14ac:dyDescent="0.25">
      <c r="A50" s="6">
        <v>49</v>
      </c>
      <c r="B50" s="8"/>
    </row>
    <row r="51" spans="1:2" x14ac:dyDescent="0.25">
      <c r="A51" s="6">
        <v>50</v>
      </c>
      <c r="B51" s="8"/>
    </row>
    <row r="52" spans="1:2" x14ac:dyDescent="0.25">
      <c r="A52" s="6">
        <v>51</v>
      </c>
      <c r="B52" s="8"/>
    </row>
    <row r="53" spans="1:2" x14ac:dyDescent="0.25">
      <c r="A53" s="6">
        <v>52</v>
      </c>
      <c r="B53" s="8"/>
    </row>
    <row r="54" spans="1:2" x14ac:dyDescent="0.25">
      <c r="A54" s="6">
        <v>53</v>
      </c>
      <c r="B54" s="8"/>
    </row>
    <row r="55" spans="1:2" x14ac:dyDescent="0.25">
      <c r="A55" s="6">
        <v>54</v>
      </c>
      <c r="B55" s="8"/>
    </row>
    <row r="56" spans="1:2" x14ac:dyDescent="0.25">
      <c r="A56" s="6">
        <v>55</v>
      </c>
      <c r="B56" s="8"/>
    </row>
    <row r="57" spans="1:2" x14ac:dyDescent="0.25">
      <c r="A57" s="6">
        <v>56</v>
      </c>
      <c r="B57" s="8"/>
    </row>
    <row r="58" spans="1:2" x14ac:dyDescent="0.25">
      <c r="A58" s="6">
        <v>57</v>
      </c>
      <c r="B58" s="8"/>
    </row>
    <row r="59" spans="1:2" x14ac:dyDescent="0.25">
      <c r="A59" s="6">
        <v>58</v>
      </c>
      <c r="B59" s="8"/>
    </row>
    <row r="60" spans="1:2" x14ac:dyDescent="0.25">
      <c r="A60" s="6">
        <v>59</v>
      </c>
      <c r="B60" s="8"/>
    </row>
    <row r="61" spans="1:2" ht="15.75" thickBot="1" x14ac:dyDescent="0.3">
      <c r="A61" s="7">
        <v>60</v>
      </c>
      <c r="B61" s="9"/>
    </row>
  </sheetData>
  <dataConsolidate/>
  <conditionalFormatting sqref="F4">
    <cfRule type="expression" dxfId="0" priority="1">
      <formula>"or(""&lt;60"",""&gt;64"")"</formula>
    </cfRule>
  </conditionalFormatting>
  <dataValidations count="2">
    <dataValidation errorStyle="warning" allowBlank="1" showInputMessage="1" showErrorMessage="1" errorTitle="Mean is outside target range!!" sqref="F4" xr:uid="{00000000-0002-0000-0100-000000000000}"/>
    <dataValidation type="decimal" allowBlank="1" showInputMessage="1" showErrorMessage="1" errorTitle="Error!" error="Please input numerical value between 0 to 100!" sqref="B2:B61" xr:uid="{00000000-0002-0000-0100-000001000000}">
      <formula1>0</formula1>
      <formula2>100</formula2>
    </dataValidation>
  </dataValidation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 Mark</vt:lpstr>
      <vt:lpstr>Sheet1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Qian Qu (UniSIM)</dc:creator>
  <cp:lastModifiedBy>Munish K</cp:lastModifiedBy>
  <dcterms:created xsi:type="dcterms:W3CDTF">2017-01-20T09:51:38Z</dcterms:created>
  <dcterms:modified xsi:type="dcterms:W3CDTF">2023-10-17T13:57:20Z</dcterms:modified>
</cp:coreProperties>
</file>