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SuSS\ANL252_Python_4_Biz\3_Lecturer\1_TMA\"/>
    </mc:Choice>
  </mc:AlternateContent>
  <xr:revisionPtr revIDLastSave="0" documentId="13_ncr:1_{AFE06D56-F5AD-4D94-8B68-931108ACB4C0}" xr6:coauthVersionLast="47" xr6:coauthVersionMax="47" xr10:uidLastSave="{00000000-0000-0000-0000-000000000000}"/>
  <bookViews>
    <workbookView xWindow="22932" yWindow="-108" windowWidth="23256" windowHeight="12576" tabRatio="732" xr2:uid="{00000000-000D-0000-FFFF-FFFF00000000}"/>
  </bookViews>
  <sheets>
    <sheet name="Input Mark" sheetId="1" r:id="rId1"/>
    <sheet name="Marks" sheetId="3" r:id="rId2"/>
    <sheet name="Example" sheetId="2" state="hidden" r:id="rId3"/>
  </sheets>
  <definedNames>
    <definedName name="_xlnm._FilterDatabase" localSheetId="1" hidden="1">Marks!$A$1:$M$35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3" l="1"/>
  <c r="L13" i="3" s="1"/>
  <c r="B13" i="1" s="1"/>
  <c r="E17" i="3"/>
  <c r="E26" i="3"/>
  <c r="L26" i="3" s="1"/>
  <c r="B26" i="1" s="1"/>
  <c r="K24" i="3"/>
  <c r="I24" i="3"/>
  <c r="H24" i="3"/>
  <c r="L24" i="3" s="1"/>
  <c r="B24" i="1" s="1"/>
  <c r="G24" i="3"/>
  <c r="E24" i="3"/>
  <c r="K3" i="3"/>
  <c r="E3" i="3"/>
  <c r="L3" i="3" s="1"/>
  <c r="B3" i="1" s="1"/>
  <c r="K27" i="3"/>
  <c r="I27" i="3"/>
  <c r="G27" i="3"/>
  <c r="L27" i="3" s="1"/>
  <c r="B27" i="1" s="1"/>
  <c r="K21" i="3"/>
  <c r="L21" i="3" s="1"/>
  <c r="B21" i="1" s="1"/>
  <c r="I21" i="3"/>
  <c r="G21" i="3"/>
  <c r="E21" i="3"/>
  <c r="K22" i="3"/>
  <c r="I22" i="3"/>
  <c r="L22" i="3"/>
  <c r="B22" i="1" s="1"/>
  <c r="E22" i="3"/>
  <c r="E2" i="3"/>
  <c r="G2" i="3"/>
  <c r="G11" i="3"/>
  <c r="E11" i="3"/>
  <c r="L35" i="3"/>
  <c r="B35" i="1" s="1"/>
  <c r="L34" i="3"/>
  <c r="L33" i="3"/>
  <c r="L32" i="3"/>
  <c r="L31" i="3"/>
  <c r="B31" i="1" s="1"/>
  <c r="L30" i="3"/>
  <c r="B30" i="1" s="1"/>
  <c r="L29" i="3"/>
  <c r="L28" i="3"/>
  <c r="L25" i="3"/>
  <c r="B25" i="1" s="1"/>
  <c r="L23" i="3"/>
  <c r="B23" i="1" s="1"/>
  <c r="L20" i="3"/>
  <c r="L19" i="3"/>
  <c r="L18" i="3"/>
  <c r="L17" i="3"/>
  <c r="B17" i="1" s="1"/>
  <c r="L16" i="3"/>
  <c r="B16" i="1" s="1"/>
  <c r="L15" i="3"/>
  <c r="L14" i="3"/>
  <c r="B14" i="1" s="1"/>
  <c r="L12" i="3"/>
  <c r="L11" i="3"/>
  <c r="B11" i="1" s="1"/>
  <c r="L10" i="3"/>
  <c r="B10" i="1" s="1"/>
  <c r="L9" i="3"/>
  <c r="L8" i="3"/>
  <c r="L7" i="3"/>
  <c r="B7" i="1" s="1"/>
  <c r="L6" i="3"/>
  <c r="B6" i="1" s="1"/>
  <c r="L5" i="3"/>
  <c r="L4" i="3"/>
  <c r="B4" i="1" s="1"/>
  <c r="L2" i="3"/>
  <c r="B2" i="1" s="1"/>
  <c r="K32" i="3"/>
  <c r="I32" i="3"/>
  <c r="E32" i="3"/>
  <c r="I29" i="3"/>
  <c r="H29" i="3"/>
  <c r="G29" i="3"/>
  <c r="E29" i="3"/>
  <c r="K20" i="3"/>
  <c r="I20" i="3"/>
  <c r="E20" i="3"/>
  <c r="K9" i="3"/>
  <c r="I9" i="3"/>
  <c r="G9" i="3"/>
  <c r="E9" i="3"/>
  <c r="I8" i="3"/>
  <c r="G8" i="3"/>
  <c r="E8" i="3"/>
  <c r="K19" i="3"/>
  <c r="I19" i="3"/>
  <c r="B19" i="1" s="1"/>
  <c r="G19" i="3"/>
  <c r="I23" i="3"/>
  <c r="E23" i="3"/>
  <c r="K12" i="3"/>
  <c r="G12" i="3"/>
  <c r="E12" i="3"/>
  <c r="K33" i="3"/>
  <c r="B33" i="1" s="1"/>
  <c r="I33" i="3"/>
  <c r="G33" i="3"/>
  <c r="E33" i="3"/>
  <c r="I5" i="3"/>
  <c r="B5" i="1" s="1"/>
  <c r="E5" i="3"/>
  <c r="K34" i="3"/>
  <c r="I34" i="3"/>
  <c r="G34" i="3"/>
  <c r="E34" i="3"/>
  <c r="K15" i="3"/>
  <c r="I15" i="3"/>
  <c r="B15" i="1" s="1"/>
  <c r="G15" i="3"/>
  <c r="E15" i="3"/>
  <c r="B18" i="1"/>
  <c r="B28" i="1"/>
  <c r="K35" i="3"/>
  <c r="I35" i="3"/>
  <c r="H35" i="3"/>
  <c r="G35" i="3"/>
  <c r="K18" i="3"/>
  <c r="I18" i="3"/>
  <c r="E18" i="3"/>
  <c r="K6" i="3"/>
  <c r="I6" i="3"/>
  <c r="K7" i="3"/>
  <c r="I7" i="3"/>
  <c r="E7" i="3"/>
  <c r="G14" i="3"/>
  <c r="E14" i="3"/>
  <c r="K30" i="3"/>
  <c r="I30" i="3"/>
  <c r="G30" i="3"/>
  <c r="E30" i="3"/>
  <c r="K28" i="3"/>
  <c r="I28" i="3"/>
  <c r="G28" i="3"/>
  <c r="E28" i="3"/>
  <c r="K16" i="3"/>
  <c r="I16" i="3"/>
  <c r="G16" i="3"/>
  <c r="E16" i="3"/>
  <c r="K10" i="3"/>
  <c r="I10" i="3"/>
  <c r="H10" i="3"/>
  <c r="G10" i="3"/>
  <c r="E10" i="3"/>
  <c r="K4" i="3"/>
  <c r="I4" i="3"/>
  <c r="G4" i="3"/>
  <c r="E4" i="3"/>
  <c r="M2" i="3"/>
  <c r="I18" i="2"/>
  <c r="F5" i="2"/>
  <c r="F4" i="2"/>
  <c r="F3" i="2"/>
  <c r="I16" i="2" s="1"/>
  <c r="B32" i="1" l="1"/>
  <c r="B34" i="1"/>
  <c r="B8" i="1"/>
  <c r="B9" i="1"/>
  <c r="B20" i="1"/>
  <c r="B12" i="1"/>
  <c r="B29" i="1"/>
  <c r="I9" i="2"/>
  <c r="I13" i="2"/>
  <c r="I17" i="2"/>
  <c r="I10" i="2"/>
  <c r="I14" i="2"/>
  <c r="I11" i="2"/>
  <c r="I15" i="2"/>
  <c r="I8" i="2"/>
  <c r="I12" i="2"/>
  <c r="F3" i="1"/>
  <c r="I18" i="1" l="1"/>
  <c r="I14" i="1"/>
  <c r="I9" i="1"/>
  <c r="I17" i="1"/>
  <c r="I13" i="1"/>
  <c r="I8" i="1"/>
  <c r="I16" i="1"/>
  <c r="I12" i="1"/>
  <c r="I10" i="1"/>
  <c r="I15" i="1"/>
  <c r="I11" i="1"/>
  <c r="F5" i="1"/>
  <c r="F4" i="1"/>
</calcChain>
</file>

<file path=xl/sharedStrings.xml><?xml version="1.0" encoding="utf-8"?>
<sst xmlns="http://schemas.openxmlformats.org/spreadsheetml/2006/main" count="204" uniqueCount="155">
  <si>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</si>
  <si>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</si>
  <si>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</si>
  <si>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</si>
  <si>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</si>
  <si>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</si>
  <si>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</si>
  <si>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</si>
  <si>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</si>
  <si>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</si>
  <si>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</si>
  <si>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</si>
  <si>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</si>
  <si>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</si>
  <si>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</si>
  <si>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</si>
  <si>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</si>
  <si>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</si>
  <si>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</si>
  <si>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</si>
  <si>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</si>
  <si>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</si>
  <si>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</si>
  <si>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</si>
  <si>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</si>
  <si>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</si>
  <si>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</si>
  <si>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</si>
  <si>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</si>
  <si>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</si>
  <si>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</si>
  <si>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</si>
  <si>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</si>
  <si>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</si>
  <si>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</si>
  <si>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</si>
  <si>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</si>
  <si>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</si>
  <si>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</si>
  <si>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>Sortable name</t>
  </si>
  <si>
    <t>Email</t>
  </si>
  <si>
    <t>SIS Id</t>
  </si>
  <si>
    <t>TAN SHI HAO</t>
  </si>
  <si>
    <t>shtan077@suss.edu.sg</t>
  </si>
  <si>
    <t>Z2011226</t>
  </si>
  <si>
    <t>OON EE HAI</t>
  </si>
  <si>
    <t>ehoon002@suss.edu.sg</t>
  </si>
  <si>
    <t>Q2011729</t>
  </si>
  <si>
    <t>LOO CHENKAI</t>
  </si>
  <si>
    <t>ckloo001@suss.edu.sg</t>
  </si>
  <si>
    <t>Y2071132</t>
  </si>
  <si>
    <t>BRANDON TAN XUAN MING</t>
  </si>
  <si>
    <t>brandontan006@suss.edu.sg</t>
  </si>
  <si>
    <t>Y1970855</t>
  </si>
  <si>
    <t>TAN YI HAO</t>
  </si>
  <si>
    <t>yhtan030@suss.edu.sg</t>
  </si>
  <si>
    <t>H2070659</t>
  </si>
  <si>
    <t>LEE MIN KANG, BRYAN</t>
  </si>
  <si>
    <t>bryanlee004@suss.edu.sg</t>
  </si>
  <si>
    <t>E1771573</t>
  </si>
  <si>
    <t>YEO KER WOON, JAN</t>
  </si>
  <si>
    <t>janyeo001@suss.edu.sg</t>
  </si>
  <si>
    <t>E1881560</t>
  </si>
  <si>
    <t>TAN JING JIE</t>
  </si>
  <si>
    <t>jjtan014@suss.edu.sg</t>
  </si>
  <si>
    <t>Q1882541</t>
  </si>
  <si>
    <t>GEEKGER EE</t>
  </si>
  <si>
    <t>geekgeree001@suss.edu.sg</t>
  </si>
  <si>
    <t>W2071283</t>
  </si>
  <si>
    <t>TONG YEW TIONG ALEX (TANG YAOZHONG ALEX)</t>
  </si>
  <si>
    <t>alextong001@suss.edu.sg</t>
  </si>
  <si>
    <t>H0914367</t>
  </si>
  <si>
    <t>PEH HONG WEI, DYAN</t>
  </si>
  <si>
    <t>dyanpeh001@suss.edu.sg</t>
  </si>
  <si>
    <t>H1870791</t>
  </si>
  <si>
    <t>MICHAEL CHENG LEE BENG</t>
  </si>
  <si>
    <t>michaelcheng001@suss.edu.sg</t>
  </si>
  <si>
    <t>B1981656</t>
  </si>
  <si>
    <t>ISABEL LOH LI JUN</t>
  </si>
  <si>
    <t>isabelloh001@suss.edu.sg</t>
  </si>
  <si>
    <t>Z2070330</t>
  </si>
  <si>
    <t>TIA KANG JUN</t>
  </si>
  <si>
    <t>kjtia001@suss.edu.sg</t>
  </si>
  <si>
    <t>B2070385</t>
  </si>
  <si>
    <t>TEE JIA LEONG</t>
  </si>
  <si>
    <t>jltee002@suss.edu.sg</t>
  </si>
  <si>
    <t>M2110660</t>
  </si>
  <si>
    <t>ONG GUO LUN (WANG GUOLUN)</t>
  </si>
  <si>
    <t>glong002@suss.edu.sg</t>
  </si>
  <si>
    <t>M1072994</t>
  </si>
  <si>
    <t>CHIU LI WEN RENEE</t>
  </si>
  <si>
    <t>reneechiu001@suss.edu.sg</t>
  </si>
  <si>
    <t>K1981620</t>
  </si>
  <si>
    <t>MUHAMMAD SYAIRAZI BIN MAHDHAR</t>
  </si>
  <si>
    <t>syairazi001@suss.edu.sg</t>
  </si>
  <si>
    <t>Z1970078</t>
  </si>
  <si>
    <t>ANG CHUNG SIONG, DEREK</t>
  </si>
  <si>
    <t>derekang002@suss.edu.sg</t>
  </si>
  <si>
    <t>N2072594</t>
  </si>
  <si>
    <t>ELIJAH SONG MING FU</t>
  </si>
  <si>
    <t>elijahsong001@suss.edu.sg</t>
  </si>
  <si>
    <t>K2070438</t>
  </si>
  <si>
    <t>CHUNG WEI TAT</t>
  </si>
  <si>
    <t>wtchung001@suss.edu.sg</t>
  </si>
  <si>
    <t>Y2070638</t>
  </si>
  <si>
    <t>TAN MEI PING</t>
  </si>
  <si>
    <t>mptan004@suss.edu.sg</t>
  </si>
  <si>
    <t>Q1872131</t>
  </si>
  <si>
    <t>HO QI-WEI</t>
  </si>
  <si>
    <t>qwho001@suss.edu.sg</t>
  </si>
  <si>
    <t>B1972075</t>
  </si>
  <si>
    <t>AMIR HAMZAH BIN ABDUL KHALID</t>
  </si>
  <si>
    <t>amirhamzah006@suss.edu.sg</t>
  </si>
  <si>
    <t>B2110864</t>
  </si>
  <si>
    <t>MICHELLE TAN MING HUI</t>
  </si>
  <si>
    <t>michelletan013@suss.edu.sg</t>
  </si>
  <si>
    <t>J2110299</t>
  </si>
  <si>
    <t>LU KAI WEN</t>
  </si>
  <si>
    <t>kwlu001@suss.edu.sg</t>
  </si>
  <si>
    <t>J1911368</t>
  </si>
  <si>
    <t>DANIAL LOKE</t>
  </si>
  <si>
    <t>danialloke001@suss.edu.sg</t>
  </si>
  <si>
    <t>Y1981340</t>
  </si>
  <si>
    <t>NEO HUI YING JOEY</t>
  </si>
  <si>
    <t>joeyneo002@suss.edu.sg</t>
  </si>
  <si>
    <t>B1882288</t>
  </si>
  <si>
    <t>MUHAMMAD FARHAN BIN SA'AD</t>
  </si>
  <si>
    <t>farhan036@suss.edu.sg</t>
  </si>
  <si>
    <t>H1771425</t>
  </si>
  <si>
    <t>TAN ZHI HAO</t>
  </si>
  <si>
    <t>zhtan014@suss.edu.sg</t>
  </si>
  <si>
    <t>Q1711184</t>
  </si>
  <si>
    <t>CHIA WEI HAO, TERRY</t>
  </si>
  <si>
    <t>terrychia001@suss.edu.sg</t>
  </si>
  <si>
    <t>H1870852</t>
  </si>
  <si>
    <t>ONG YEOW HWEE, GLEN</t>
  </si>
  <si>
    <t>glenong001@suss.edu.sg</t>
  </si>
  <si>
    <t>W2110804</t>
  </si>
  <si>
    <t>FOK JIAJUN, SAMUEL</t>
  </si>
  <si>
    <t>samuelfok001@suss.edu.sg</t>
  </si>
  <si>
    <t>J2111086</t>
  </si>
  <si>
    <t>Question a</t>
  </si>
  <si>
    <t>Question b</t>
  </si>
  <si>
    <t>Question c</t>
  </si>
  <si>
    <t>Question d</t>
  </si>
  <si>
    <t>Question e</t>
  </si>
  <si>
    <t>Question f</t>
  </si>
  <si>
    <t>Question g</t>
  </si>
  <si>
    <t>Question h</t>
  </si>
  <si>
    <t>Sum</t>
  </si>
  <si>
    <t>Total</t>
  </si>
  <si>
    <t>CHEONG JIA EN, SANDRAS</t>
  </si>
  <si>
    <t>N1981099</t>
  </si>
  <si>
    <t xml:space="preserve">
</t>
  </si>
  <si>
    <t>Did not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</si>
</sst>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0" borderId="0" xfId="0" applyFont="1"/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4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8" fillId="5" borderId="10" xfId="3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23" xfId="0" applyFont="1" applyFill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0.11764705882352941</c:v>
                </c:pt>
                <c:pt idx="1">
                  <c:v>0.11764705882352941</c:v>
                </c:pt>
                <c:pt idx="2">
                  <c:v>0.14705882352941177</c:v>
                </c:pt>
                <c:pt idx="3">
                  <c:v>0.14705882352941177</c:v>
                </c:pt>
                <c:pt idx="4">
                  <c:v>2.9411764705882353E-2</c:v>
                </c:pt>
                <c:pt idx="5">
                  <c:v>2.9411764705882353E-2</c:v>
                </c:pt>
                <c:pt idx="6">
                  <c:v>8.8235294117647065E-2</c:v>
                </c:pt>
                <c:pt idx="7">
                  <c:v>0.17647058823529413</c:v>
                </c:pt>
                <c:pt idx="8">
                  <c:v>2.9411764705882353E-2</c:v>
                </c:pt>
                <c:pt idx="9">
                  <c:v>0</c:v>
                </c:pt>
                <c:pt idx="10">
                  <c:v>0.12121212121212122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536669944"/>
        <c:axId val="536669552"/>
      </c:barChart>
      <c:catAx>
        <c:axId val="536669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69552"/>
        <c:crosses val="autoZero"/>
        <c:auto val="1"/>
        <c:lblAlgn val="ctr"/>
        <c:lblOffset val="100"/>
        <c:noMultiLvlLbl val="0"/>
      </c:catAx>
      <c:valAx>
        <c:axId val="53666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699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536670728"/>
        <c:axId val="115326064"/>
      </c:barChart>
      <c:catAx>
        <c:axId val="53667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26064"/>
        <c:crosses val="autoZero"/>
        <c:auto val="1"/>
        <c:lblAlgn val="ctr"/>
        <c:lblOffset val="100"/>
        <c:noMultiLvlLbl val="0"/>
      </c:catAx>
      <c:valAx>
        <c:axId val="11532606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707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twoCellAnchor>
    <xdr:from>
      <xdr:col>2</xdr:col>
      <xdr:colOff>512445</xdr:colOff>
      <xdr:row>32</xdr:row>
      <xdr:rowOff>125730</xdr:rowOff>
    </xdr:from>
    <xdr:to>
      <xdr:col>12</xdr:col>
      <xdr:colOff>150495</xdr:colOff>
      <xdr:row>49</xdr:row>
      <xdr:rowOff>53340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45ECE74-9661-4E17-859A-F1CD2A2E0D4B}"/>
            </a:ext>
          </a:extLst>
        </xdr:cNvPr>
        <xdr:cNvSpPr txBox="1"/>
      </xdr:nvSpPr>
      <xdr:spPr>
        <a:xfrm>
          <a:off x="2562225" y="6419850"/>
          <a:ext cx="8157210" cy="3181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SG" sz="1100"/>
        </a:p>
        <a:p>
          <a:r>
            <a:rPr lang="en-SG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SG" sz="1100"/>
            <a:t>(1) student copied assignment questions into the report.</a:t>
          </a:r>
        </a:p>
        <a:p>
          <a:r>
            <a:rPr lang="en-SG" sz="1100"/>
            <a:t>(2j student has a set of standard references commonly used by others</a:t>
          </a:r>
        </a:p>
        <a:p>
          <a:r>
            <a:rPr lang="en-SG" sz="1100"/>
            <a:t>(3) student has a large chunk of text cited using verbatim quote</a:t>
          </a:r>
        </a:p>
        <a:p>
          <a:r>
            <a:rPr lang="en-SG" sz="1100"/>
            <a:t>(4) student included an article as supplement of assignment</a:t>
          </a:r>
        </a:p>
        <a:p>
          <a:r>
            <a:rPr lang="en-SG" sz="1100"/>
            <a:t>(5) student did not use good paraphrasing technique, and you has penalised the work with mark deduction</a:t>
          </a:r>
        </a:p>
        <a:p>
          <a:r>
            <a:rPr lang="en-SG" sz="1100"/>
            <a:t>(6) suspected plagiarism case. You have submitted it to the exam department for investigation.</a:t>
          </a:r>
        </a:p>
        <a:p>
          <a:endParaRPr lang="en-SG" sz="1100"/>
        </a:p>
        <a:p>
          <a:endParaRPr lang="en-SG" sz="1100"/>
        </a:p>
        <a:p>
          <a:r>
            <a:rPr lang="en-SG" sz="1100"/>
            <a:t>Format for reporting cases with high Turnitin score</a:t>
          </a:r>
        </a:p>
        <a:p>
          <a:r>
            <a:rPr lang="en-SG" sz="1100"/>
            <a:t>Student name, pi number, Turnitin score, Action/finding</a:t>
          </a:r>
        </a:p>
        <a:p>
          <a:endParaRPr lang="en-SG" sz="1100"/>
        </a:p>
        <a:p>
          <a:r>
            <a:rPr lang="en-SG" sz="1100"/>
            <a:t>Course coordinator will need to verify marker submission. HoP will do random sampling of such cases to check.</a:t>
          </a:r>
        </a:p>
        <a:p>
          <a:endParaRPr lang="en-SG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zhtan014@suss.edu.s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showGridLines="0" tabSelected="1" workbookViewId="0">
      <selection activeCell="B2" sqref="B2:B35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Marks!L2</f>
        <v>33</v>
      </c>
      <c r="E2" s="18"/>
      <c r="F2" s="1"/>
    </row>
    <row r="3" spans="1:9" x14ac:dyDescent="0.25">
      <c r="A3" s="6">
        <v>2</v>
      </c>
      <c r="B3" s="8">
        <f>Marks!L3</f>
        <v>46</v>
      </c>
      <c r="E3" s="11" t="s">
        <v>28</v>
      </c>
      <c r="F3" s="12">
        <f>COUNTIF($B$2:$B$61,"&gt;=0")</f>
        <v>34</v>
      </c>
    </row>
    <row r="4" spans="1:9" x14ac:dyDescent="0.25">
      <c r="A4" s="6">
        <v>3</v>
      </c>
      <c r="B4" s="8">
        <f>Marks!L4</f>
        <v>82</v>
      </c>
      <c r="E4" s="11" t="s">
        <v>1</v>
      </c>
      <c r="F4" s="13">
        <f>IF(F3&gt;0,AVERAGE($B$2:$B$61),"")</f>
        <v>63.911764705882355</v>
      </c>
    </row>
    <row r="5" spans="1:9" ht="15.75" thickBot="1" x14ac:dyDescent="0.3">
      <c r="A5" s="6">
        <v>4</v>
      </c>
      <c r="B5" s="8">
        <f>Marks!L5</f>
        <v>52</v>
      </c>
      <c r="E5" s="2" t="s">
        <v>2</v>
      </c>
      <c r="F5" s="14">
        <f>IF(F3&gt;1,STDEV($B$2:$B$61),"")</f>
        <v>20.340089757346167</v>
      </c>
    </row>
    <row r="6" spans="1:9" ht="15.75" thickBot="1" x14ac:dyDescent="0.3">
      <c r="A6" s="6">
        <v>5</v>
      </c>
      <c r="B6" s="8">
        <f>Marks!L6</f>
        <v>75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Marks!L7</f>
        <v>79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Marks!L8</f>
        <v>63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IF($F$3&gt;0,(COUNTIF($B$2:$B$61,"&lt;101")-COUNTIF($B$2:$B$61,"&lt;85"))/$F$3,"")</f>
        <v>0.11764705882352941</v>
      </c>
    </row>
    <row r="9" spans="1:9" x14ac:dyDescent="0.25">
      <c r="A9" s="6">
        <v>8</v>
      </c>
      <c r="B9" s="8">
        <f>Marks!L9</f>
        <v>87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IF($F$3&gt;0,(COUNTIF($B$2:$B$61,"&lt;85")-COUNTIF($B$2:$B$61,"&lt;80"))/$F$3,"")</f>
        <v>0.11764705882352941</v>
      </c>
    </row>
    <row r="10" spans="1:9" x14ac:dyDescent="0.25">
      <c r="A10" s="6">
        <v>9</v>
      </c>
      <c r="B10" s="8">
        <f>Marks!L10</f>
        <v>85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IF($F$3&gt;0,(COUNTIF($B$2:$B$61,"&lt;80")-COUNTIF($B$2:$B$61,"&lt;75"))/$F$3,"")</f>
        <v>0.14705882352941177</v>
      </c>
    </row>
    <row r="11" spans="1:9" x14ac:dyDescent="0.25">
      <c r="A11" s="6">
        <v>10</v>
      </c>
      <c r="B11" s="8">
        <f>Marks!L11</f>
        <v>50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IF($F$3&gt;0,(COUNTIF($B$2:$B$61,"&lt;75")-COUNTIF($B$2:$B$61,"&lt;70"))/$F$3,"")</f>
        <v>0.14705882352941177</v>
      </c>
    </row>
    <row r="12" spans="1:9" x14ac:dyDescent="0.25">
      <c r="A12" s="6">
        <v>11</v>
      </c>
      <c r="B12" s="8">
        <f>Marks!L12</f>
        <v>58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IF($F$3&gt;0,(COUNTIF($B$2:$B$61,"&lt;70")-COUNTIF($B$2:$B$61,"&lt;65"))/$F$3,"")</f>
        <v>2.9411764705882353E-2</v>
      </c>
    </row>
    <row r="13" spans="1:9" x14ac:dyDescent="0.25">
      <c r="A13" s="6">
        <v>12</v>
      </c>
      <c r="B13" s="8">
        <f>Marks!L13</f>
        <v>52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IF($F$3&gt;0,(COUNTIF($B$2:$B$61,"&lt;65")-COUNTIF($B$2:$B$61,"&lt;60"))/$F$3,"")</f>
        <v>2.9411764705882353E-2</v>
      </c>
    </row>
    <row r="14" spans="1:9" x14ac:dyDescent="0.25">
      <c r="A14" s="6">
        <v>13</v>
      </c>
      <c r="B14" s="8">
        <f>Marks!L14</f>
        <v>53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IF($F$3&gt;0,(COUNTIF($B$2:$B$61,"&lt;60")-COUNTIF($B$2:$B$61,"&lt;55"))/$F$3,"")</f>
        <v>8.8235294117647065E-2</v>
      </c>
    </row>
    <row r="15" spans="1:9" x14ac:dyDescent="0.25">
      <c r="A15" s="6">
        <v>14</v>
      </c>
      <c r="B15" s="8">
        <f>Marks!L15</f>
        <v>76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IF($F$3&gt;0,(COUNTIF($B$2:$B$61,"&lt;55")-COUNTIF($B$2:$B$61,"&lt;50"))/$F$3,"")</f>
        <v>0.17647058823529413</v>
      </c>
    </row>
    <row r="16" spans="1:9" x14ac:dyDescent="0.25">
      <c r="A16" s="6">
        <v>15</v>
      </c>
      <c r="B16" s="8">
        <f>Marks!L16</f>
        <v>84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IF($F$3&gt;0,(COUNTIF($B$2:$B$61,"&lt;50")-COUNTIF($B$2:$B$61,"&lt;45"))/$F$3,"")</f>
        <v>2.9411764705882353E-2</v>
      </c>
    </row>
    <row r="17" spans="1:9" x14ac:dyDescent="0.25">
      <c r="A17" s="6">
        <v>16</v>
      </c>
      <c r="B17" s="8">
        <f>Marks!L17</f>
        <v>30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IF($F$3&gt;0,(COUNTIF($B$2:$B$61,"&lt;45")-COUNTIF($B$2:$B$61,"&lt;40"))/$F$3,"")</f>
        <v>0</v>
      </c>
    </row>
    <row r="18" spans="1:9" ht="15.75" thickBot="1" x14ac:dyDescent="0.3">
      <c r="A18" s="6">
        <v>17</v>
      </c>
      <c r="B18" s="8">
        <f>Marks!L18</f>
        <v>80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IF($F$3&gt;0,COUNTIF($B$2:$B$61,"&lt;40")/COUNTIF($B$2:$B$61,"&gt;0"),"")</f>
        <v>0.12121212121212122</v>
      </c>
    </row>
    <row r="19" spans="1:9" x14ac:dyDescent="0.25">
      <c r="A19" s="6">
        <v>18</v>
      </c>
      <c r="B19" s="8">
        <f>Marks!L19</f>
        <v>81</v>
      </c>
    </row>
    <row r="20" spans="1:9" x14ac:dyDescent="0.25">
      <c r="A20" s="6">
        <v>19</v>
      </c>
      <c r="B20" s="8">
        <f>Marks!L20</f>
        <v>52</v>
      </c>
    </row>
    <row r="21" spans="1:9" x14ac:dyDescent="0.25">
      <c r="A21" s="6">
        <v>20</v>
      </c>
      <c r="B21" s="8">
        <f>Marks!L21</f>
        <v>72</v>
      </c>
    </row>
    <row r="22" spans="1:9" x14ac:dyDescent="0.25">
      <c r="A22" s="6">
        <v>21</v>
      </c>
      <c r="B22" s="8">
        <f>Marks!L22</f>
        <v>73</v>
      </c>
    </row>
    <row r="23" spans="1:9" x14ac:dyDescent="0.25">
      <c r="A23" s="6">
        <v>22</v>
      </c>
      <c r="B23" s="8">
        <f>Marks!L23</f>
        <v>74</v>
      </c>
    </row>
    <row r="24" spans="1:9" x14ac:dyDescent="0.25">
      <c r="A24" s="6">
        <v>23</v>
      </c>
      <c r="B24" s="8">
        <f>Marks!L24</f>
        <v>77</v>
      </c>
    </row>
    <row r="25" spans="1:9" x14ac:dyDescent="0.25">
      <c r="A25" s="6">
        <v>24</v>
      </c>
      <c r="B25" s="8">
        <f>Marks!L25</f>
        <v>26</v>
      </c>
    </row>
    <row r="26" spans="1:9" x14ac:dyDescent="0.25">
      <c r="A26" s="6">
        <v>25</v>
      </c>
      <c r="B26" s="8">
        <f>Marks!L26</f>
        <v>52</v>
      </c>
    </row>
    <row r="27" spans="1:9" x14ac:dyDescent="0.25">
      <c r="A27" s="6">
        <v>26</v>
      </c>
      <c r="B27" s="8">
        <f>Marks!L27</f>
        <v>58</v>
      </c>
    </row>
    <row r="28" spans="1:9" x14ac:dyDescent="0.25">
      <c r="A28" s="6">
        <v>27</v>
      </c>
      <c r="B28" s="8">
        <f>Marks!L28</f>
        <v>89</v>
      </c>
    </row>
    <row r="29" spans="1:9" x14ac:dyDescent="0.25">
      <c r="A29" s="6">
        <v>28</v>
      </c>
      <c r="B29" s="8">
        <f>Marks!L29</f>
        <v>58</v>
      </c>
    </row>
    <row r="30" spans="1:9" x14ac:dyDescent="0.25">
      <c r="A30" s="6">
        <v>29</v>
      </c>
      <c r="B30" s="8">
        <f>Marks!L30</f>
        <v>73</v>
      </c>
    </row>
    <row r="31" spans="1:9" x14ac:dyDescent="0.25">
      <c r="A31" s="6">
        <v>30</v>
      </c>
      <c r="B31" s="8">
        <f>Marks!L31</f>
        <v>0</v>
      </c>
    </row>
    <row r="32" spans="1:9" x14ac:dyDescent="0.25">
      <c r="A32" s="6">
        <v>31</v>
      </c>
      <c r="B32" s="8">
        <f>Marks!L32</f>
        <v>68</v>
      </c>
    </row>
    <row r="33" spans="1:11" ht="15.75" thickBot="1" x14ac:dyDescent="0.3">
      <c r="A33" s="6">
        <v>32</v>
      </c>
      <c r="B33" s="8">
        <f>Marks!L33</f>
        <v>76</v>
      </c>
    </row>
    <row r="34" spans="1:11" ht="15.75" thickBot="1" x14ac:dyDescent="0.3">
      <c r="A34" s="6">
        <v>33</v>
      </c>
      <c r="B34" s="8">
        <f>Marks!L34</f>
        <v>70</v>
      </c>
      <c r="D34" s="20" t="s">
        <v>153</v>
      </c>
      <c r="E34" s="21"/>
      <c r="F34" s="21"/>
      <c r="G34" s="21"/>
      <c r="H34" s="21"/>
      <c r="I34" s="21"/>
      <c r="J34" s="21"/>
      <c r="K34" s="22"/>
    </row>
    <row r="35" spans="1:11" x14ac:dyDescent="0.25">
      <c r="A35" s="6">
        <v>34</v>
      </c>
      <c r="B35" s="8">
        <f>Marks!L35</f>
        <v>89</v>
      </c>
    </row>
    <row r="36" spans="1:11" x14ac:dyDescent="0.25">
      <c r="A36" s="6">
        <v>35</v>
      </c>
      <c r="B36" s="8"/>
    </row>
    <row r="37" spans="1:11" x14ac:dyDescent="0.25">
      <c r="A37" s="6">
        <v>36</v>
      </c>
      <c r="B37" s="8"/>
    </row>
    <row r="38" spans="1:11" x14ac:dyDescent="0.25">
      <c r="A38" s="6">
        <v>37</v>
      </c>
      <c r="B38" s="8"/>
    </row>
    <row r="39" spans="1:11" x14ac:dyDescent="0.25">
      <c r="A39" s="6">
        <v>38</v>
      </c>
      <c r="B39" s="8"/>
    </row>
    <row r="40" spans="1:11" x14ac:dyDescent="0.25">
      <c r="A40" s="6">
        <v>39</v>
      </c>
      <c r="B40" s="8"/>
    </row>
    <row r="41" spans="1:11" x14ac:dyDescent="0.25">
      <c r="A41" s="6">
        <v>40</v>
      </c>
      <c r="B41" s="8"/>
    </row>
    <row r="42" spans="1:11" x14ac:dyDescent="0.25">
      <c r="A42" s="6">
        <v>41</v>
      </c>
      <c r="B42" s="8"/>
    </row>
    <row r="43" spans="1:11" x14ac:dyDescent="0.25">
      <c r="A43" s="6">
        <v>42</v>
      </c>
      <c r="B43" s="8"/>
    </row>
    <row r="44" spans="1:11" x14ac:dyDescent="0.25">
      <c r="A44" s="6">
        <v>43</v>
      </c>
      <c r="B44" s="8"/>
    </row>
    <row r="45" spans="1:11" x14ac:dyDescent="0.25">
      <c r="A45" s="6">
        <v>44</v>
      </c>
      <c r="B45" s="8"/>
    </row>
    <row r="46" spans="1:11" x14ac:dyDescent="0.25">
      <c r="A46" s="6">
        <v>45</v>
      </c>
      <c r="B46" s="8"/>
    </row>
    <row r="47" spans="1:11" x14ac:dyDescent="0.25">
      <c r="A47" s="6">
        <v>46</v>
      </c>
      <c r="B47" s="8"/>
    </row>
    <row r="48" spans="1:11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mergeCells count="1">
    <mergeCell ref="D34:K34"/>
  </mergeCells>
  <conditionalFormatting sqref="F4">
    <cfRule type="expression" dxfId="1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 xr:uid="{00000000-0002-0000-0000-000000000000}">
      <formula1>0</formula1>
      <formula2>100</formula2>
    </dataValidation>
    <dataValidation errorStyle="warning" allowBlank="1" showInputMessage="1" showErrorMessage="1" errorTitle="Mean is outside target range!!" sqref="F4" xr:uid="{00000000-0002-0000-0000-000001000000}"/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7FED-7EA3-4C76-B17B-EF17671C0B81}">
  <dimension ref="A1:M35"/>
  <sheetViews>
    <sheetView workbookViewId="0">
      <selection activeCell="J43" sqref="J43"/>
    </sheetView>
  </sheetViews>
  <sheetFormatPr defaultRowHeight="12.75" x14ac:dyDescent="0.2"/>
  <cols>
    <col min="1" max="1" width="40.7109375" style="25" bestFit="1" customWidth="1"/>
    <col min="2" max="2" width="26.140625" style="25" bestFit="1" customWidth="1"/>
    <col min="3" max="3" width="10" style="25" bestFit="1" customWidth="1"/>
    <col min="4" max="12" width="13.5703125" style="30" customWidth="1"/>
    <col min="13" max="13" width="9.140625" style="30"/>
    <col min="14" max="16384" width="9.140625" style="25"/>
  </cols>
  <sheetData>
    <row r="1" spans="1:13" ht="13.5" thickBot="1" x14ac:dyDescent="0.25">
      <c r="A1" s="23" t="s">
        <v>39</v>
      </c>
      <c r="B1" s="24" t="s">
        <v>40</v>
      </c>
      <c r="C1" s="31" t="s">
        <v>41</v>
      </c>
      <c r="D1" s="48" t="s">
        <v>141</v>
      </c>
      <c r="E1" s="51" t="s">
        <v>142</v>
      </c>
      <c r="F1" s="49" t="s">
        <v>143</v>
      </c>
      <c r="G1" s="51" t="s">
        <v>144</v>
      </c>
      <c r="H1" s="49" t="s">
        <v>145</v>
      </c>
      <c r="I1" s="51" t="s">
        <v>146</v>
      </c>
      <c r="J1" s="51" t="s">
        <v>147</v>
      </c>
      <c r="K1" s="52" t="s">
        <v>148</v>
      </c>
      <c r="L1" s="50" t="s">
        <v>149</v>
      </c>
      <c r="M1" s="30" t="s">
        <v>150</v>
      </c>
    </row>
    <row r="2" spans="1:13" x14ac:dyDescent="0.2">
      <c r="A2" s="26" t="s">
        <v>42</v>
      </c>
      <c r="B2" s="27" t="s">
        <v>43</v>
      </c>
      <c r="C2" s="32" t="s">
        <v>44</v>
      </c>
      <c r="D2" s="44">
        <v>1</v>
      </c>
      <c r="E2" s="45">
        <f>1+1+1+1+1+1+1+1</f>
        <v>8</v>
      </c>
      <c r="F2" s="45">
        <v>4</v>
      </c>
      <c r="G2" s="45">
        <f>1+6+1+3+2</f>
        <v>13</v>
      </c>
      <c r="H2" s="45">
        <v>7</v>
      </c>
      <c r="I2" s="45">
        <v>0</v>
      </c>
      <c r="J2" s="45">
        <v>0</v>
      </c>
      <c r="K2" s="46">
        <v>0</v>
      </c>
      <c r="L2" s="47">
        <f>SUM(D2:K2)</f>
        <v>33</v>
      </c>
      <c r="M2" s="30">
        <f>1+15+4+15+10+25+15+15</f>
        <v>100</v>
      </c>
    </row>
    <row r="3" spans="1:13" x14ac:dyDescent="0.2">
      <c r="A3" s="28" t="s">
        <v>45</v>
      </c>
      <c r="B3" s="29" t="s">
        <v>46</v>
      </c>
      <c r="C3" s="33" t="s">
        <v>47</v>
      </c>
      <c r="D3" s="40">
        <v>1</v>
      </c>
      <c r="E3" s="35">
        <f>2+1+1+1+2+2+1+2+1</f>
        <v>13</v>
      </c>
      <c r="F3" s="35">
        <v>4</v>
      </c>
      <c r="G3" s="35">
        <v>7</v>
      </c>
      <c r="H3" s="35">
        <v>4</v>
      </c>
      <c r="I3" s="35">
        <v>5</v>
      </c>
      <c r="J3" s="35">
        <v>3</v>
      </c>
      <c r="K3" s="41">
        <f>1+2+1+1+1+1+2</f>
        <v>9</v>
      </c>
      <c r="L3" s="42">
        <f t="shared" ref="L3:L35" si="0">SUM(D3:K3)</f>
        <v>46</v>
      </c>
    </row>
    <row r="4" spans="1:13" ht="15" x14ac:dyDescent="0.25">
      <c r="A4" s="28" t="s">
        <v>48</v>
      </c>
      <c r="B4" s="29" t="s">
        <v>49</v>
      </c>
      <c r="C4" s="33" t="s">
        <v>50</v>
      </c>
      <c r="D4" s="40">
        <v>1</v>
      </c>
      <c r="E4" s="36">
        <f>2+2+1+1+2+2+2+2+1</f>
        <v>15</v>
      </c>
      <c r="F4" s="35">
        <v>4</v>
      </c>
      <c r="G4" s="35">
        <f>1+ 6+1+5+2</f>
        <v>15</v>
      </c>
      <c r="H4" s="35">
        <v>9</v>
      </c>
      <c r="I4" s="35">
        <f>6+1+3+3+3</f>
        <v>16</v>
      </c>
      <c r="J4" s="35">
        <v>9</v>
      </c>
      <c r="K4" s="41">
        <f>1+3+1+2+1+3+1+1</f>
        <v>13</v>
      </c>
      <c r="L4" s="42">
        <f t="shared" si="0"/>
        <v>82</v>
      </c>
    </row>
    <row r="5" spans="1:13" x14ac:dyDescent="0.2">
      <c r="A5" s="28" t="s">
        <v>51</v>
      </c>
      <c r="B5" s="29" t="s">
        <v>52</v>
      </c>
      <c r="C5" s="33" t="s">
        <v>53</v>
      </c>
      <c r="D5" s="40">
        <v>1</v>
      </c>
      <c r="E5" s="35">
        <f>2+2+1+1+2+2+2+2</f>
        <v>14</v>
      </c>
      <c r="F5" s="35">
        <v>4</v>
      </c>
      <c r="G5" s="35">
        <v>5</v>
      </c>
      <c r="H5" s="35">
        <v>0</v>
      </c>
      <c r="I5" s="35">
        <f>1+2+1+2+1</f>
        <v>7</v>
      </c>
      <c r="J5" s="35">
        <v>6</v>
      </c>
      <c r="K5" s="41">
        <v>15</v>
      </c>
      <c r="L5" s="42">
        <f t="shared" si="0"/>
        <v>52</v>
      </c>
    </row>
    <row r="6" spans="1:13" x14ac:dyDescent="0.2">
      <c r="A6" s="28" t="s">
        <v>54</v>
      </c>
      <c r="B6" s="29" t="s">
        <v>55</v>
      </c>
      <c r="C6" s="33" t="s">
        <v>56</v>
      </c>
      <c r="D6" s="40">
        <v>1</v>
      </c>
      <c r="E6" s="35">
        <v>10</v>
      </c>
      <c r="F6" s="35">
        <v>4</v>
      </c>
      <c r="G6" s="35">
        <v>14</v>
      </c>
      <c r="H6" s="35">
        <v>7</v>
      </c>
      <c r="I6" s="35">
        <f>1+7+1+1+3+3+1+2+1</f>
        <v>20</v>
      </c>
      <c r="J6" s="35">
        <v>8</v>
      </c>
      <c r="K6" s="41">
        <f>1+ 2+1+2+1+2+2</f>
        <v>11</v>
      </c>
      <c r="L6" s="42">
        <f t="shared" si="0"/>
        <v>75</v>
      </c>
    </row>
    <row r="7" spans="1:13" x14ac:dyDescent="0.2">
      <c r="A7" s="28" t="s">
        <v>57</v>
      </c>
      <c r="B7" s="29" t="s">
        <v>58</v>
      </c>
      <c r="C7" s="33" t="s">
        <v>59</v>
      </c>
      <c r="D7" s="40">
        <v>1</v>
      </c>
      <c r="E7" s="35">
        <f>2+2+1+1+2+2+2+2+1</f>
        <v>15</v>
      </c>
      <c r="F7" s="35">
        <v>4</v>
      </c>
      <c r="G7" s="35">
        <v>9</v>
      </c>
      <c r="H7" s="35">
        <v>7</v>
      </c>
      <c r="I7" s="35">
        <f>6+4+3+1+3+1+1</f>
        <v>19</v>
      </c>
      <c r="J7" s="35">
        <v>12</v>
      </c>
      <c r="K7" s="41">
        <f>1+3+1+1+2+2+2</f>
        <v>12</v>
      </c>
      <c r="L7" s="42">
        <f t="shared" si="0"/>
        <v>79</v>
      </c>
    </row>
    <row r="8" spans="1:13" x14ac:dyDescent="0.2">
      <c r="A8" s="28" t="s">
        <v>60</v>
      </c>
      <c r="B8" s="29" t="s">
        <v>61</v>
      </c>
      <c r="C8" s="33" t="s">
        <v>62</v>
      </c>
      <c r="D8" s="40">
        <v>1</v>
      </c>
      <c r="E8" s="35">
        <f>2+2+1+2+1+2+1</f>
        <v>11</v>
      </c>
      <c r="F8" s="35">
        <v>4</v>
      </c>
      <c r="G8" s="35">
        <f>1+6+1+4+1</f>
        <v>13</v>
      </c>
      <c r="H8" s="35">
        <v>6</v>
      </c>
      <c r="I8" s="35">
        <f>1+4+1+1+3+2</f>
        <v>12</v>
      </c>
      <c r="J8" s="35">
        <v>10</v>
      </c>
      <c r="K8" s="41">
        <v>6</v>
      </c>
      <c r="L8" s="42">
        <f t="shared" si="0"/>
        <v>63</v>
      </c>
    </row>
    <row r="9" spans="1:13" x14ac:dyDescent="0.2">
      <c r="A9" s="28" t="s">
        <v>63</v>
      </c>
      <c r="B9" s="29" t="s">
        <v>64</v>
      </c>
      <c r="C9" s="33" t="s">
        <v>65</v>
      </c>
      <c r="D9" s="40">
        <v>1</v>
      </c>
      <c r="E9" s="35">
        <f>2+2+1+1+2+1+2+2+1</f>
        <v>14</v>
      </c>
      <c r="F9" s="35">
        <v>4</v>
      </c>
      <c r="G9" s="35">
        <f>1+6+1+4+1</f>
        <v>13</v>
      </c>
      <c r="H9" s="35">
        <v>9</v>
      </c>
      <c r="I9" s="35">
        <f>1+9+1+3+2+1+2+1</f>
        <v>20</v>
      </c>
      <c r="J9" s="35">
        <v>13</v>
      </c>
      <c r="K9" s="41">
        <f>1+3+1+1+1+3+1+2</f>
        <v>13</v>
      </c>
      <c r="L9" s="42">
        <f t="shared" si="0"/>
        <v>87</v>
      </c>
    </row>
    <row r="10" spans="1:13" x14ac:dyDescent="0.2">
      <c r="A10" s="28" t="s">
        <v>66</v>
      </c>
      <c r="B10" s="29" t="s">
        <v>67</v>
      </c>
      <c r="C10" s="33" t="s">
        <v>68</v>
      </c>
      <c r="D10" s="40">
        <v>1</v>
      </c>
      <c r="E10" s="35">
        <f>2+2+1+1+2+2+2+2+1</f>
        <v>15</v>
      </c>
      <c r="F10" s="35">
        <v>4</v>
      </c>
      <c r="G10" s="35">
        <f>1+5+1+4+2</f>
        <v>13</v>
      </c>
      <c r="H10" s="35">
        <f>2+3+4+1</f>
        <v>10</v>
      </c>
      <c r="I10" s="35">
        <f>1+9+1+1+3+3+1+2+1</f>
        <v>22</v>
      </c>
      <c r="J10" s="35">
        <v>9</v>
      </c>
      <c r="K10" s="41">
        <f>1+1+2+1+3+1+2</f>
        <v>11</v>
      </c>
      <c r="L10" s="42">
        <f t="shared" si="0"/>
        <v>85</v>
      </c>
    </row>
    <row r="11" spans="1:13" x14ac:dyDescent="0.2">
      <c r="A11" s="28" t="s">
        <v>69</v>
      </c>
      <c r="B11" s="29" t="s">
        <v>70</v>
      </c>
      <c r="C11" s="33" t="s">
        <v>71</v>
      </c>
      <c r="D11" s="40">
        <v>1</v>
      </c>
      <c r="E11" s="35">
        <f>2+1+1+1+2+2+1+1+1</f>
        <v>12</v>
      </c>
      <c r="F11" s="35">
        <v>4</v>
      </c>
      <c r="G11" s="35">
        <f>1+2+1+2+1</f>
        <v>7</v>
      </c>
      <c r="H11" s="35">
        <v>9</v>
      </c>
      <c r="I11" s="35">
        <v>8</v>
      </c>
      <c r="J11" s="35">
        <v>4</v>
      </c>
      <c r="K11" s="41">
        <v>5</v>
      </c>
      <c r="L11" s="42">
        <f t="shared" si="0"/>
        <v>50</v>
      </c>
    </row>
    <row r="12" spans="1:13" x14ac:dyDescent="0.2">
      <c r="A12" s="28" t="s">
        <v>72</v>
      </c>
      <c r="B12" s="29" t="s">
        <v>73</v>
      </c>
      <c r="C12" s="33" t="s">
        <v>74</v>
      </c>
      <c r="D12" s="40">
        <v>1</v>
      </c>
      <c r="E12" s="35">
        <f>1+1+1+1+2+2+1+2+1</f>
        <v>12</v>
      </c>
      <c r="F12" s="35">
        <v>4</v>
      </c>
      <c r="G12" s="35">
        <f>1+2+1+4+2</f>
        <v>10</v>
      </c>
      <c r="H12" s="35">
        <v>5</v>
      </c>
      <c r="I12" s="35">
        <v>8</v>
      </c>
      <c r="J12" s="35">
        <v>8</v>
      </c>
      <c r="K12" s="41">
        <f>1+2+1+1+1+1+2+1</f>
        <v>10</v>
      </c>
      <c r="L12" s="42">
        <f t="shared" si="0"/>
        <v>58</v>
      </c>
    </row>
    <row r="13" spans="1:13" x14ac:dyDescent="0.2">
      <c r="A13" s="28" t="s">
        <v>75</v>
      </c>
      <c r="B13" s="29" t="s">
        <v>76</v>
      </c>
      <c r="C13" s="33" t="s">
        <v>77</v>
      </c>
      <c r="D13" s="40">
        <v>1</v>
      </c>
      <c r="E13" s="35">
        <v>12</v>
      </c>
      <c r="F13" s="35">
        <v>4</v>
      </c>
      <c r="G13" s="35">
        <v>6</v>
      </c>
      <c r="H13" s="35">
        <v>4</v>
      </c>
      <c r="I13" s="35">
        <v>9</v>
      </c>
      <c r="J13" s="35">
        <v>6</v>
      </c>
      <c r="K13" s="41">
        <f>1+2+1+1+1+1+2+1</f>
        <v>10</v>
      </c>
      <c r="L13" s="42">
        <f t="shared" si="0"/>
        <v>52</v>
      </c>
    </row>
    <row r="14" spans="1:13" x14ac:dyDescent="0.2">
      <c r="A14" s="28" t="s">
        <v>78</v>
      </c>
      <c r="B14" s="29" t="s">
        <v>79</v>
      </c>
      <c r="C14" s="33" t="s">
        <v>80</v>
      </c>
      <c r="D14" s="40">
        <v>1</v>
      </c>
      <c r="E14" s="35">
        <f>1+1+1+1+2+1</f>
        <v>7</v>
      </c>
      <c r="F14" s="35">
        <v>3</v>
      </c>
      <c r="G14" s="35">
        <f>1 +6+4+2</f>
        <v>13</v>
      </c>
      <c r="H14" s="35">
        <v>7</v>
      </c>
      <c r="I14" s="35">
        <v>11</v>
      </c>
      <c r="J14" s="35">
        <v>5</v>
      </c>
      <c r="K14" s="41">
        <v>6</v>
      </c>
      <c r="L14" s="42">
        <f t="shared" si="0"/>
        <v>53</v>
      </c>
    </row>
    <row r="15" spans="1:13" x14ac:dyDescent="0.2">
      <c r="A15" s="28" t="s">
        <v>81</v>
      </c>
      <c r="B15" s="29" t="s">
        <v>82</v>
      </c>
      <c r="C15" s="33" t="s">
        <v>83</v>
      </c>
      <c r="D15" s="40">
        <v>1</v>
      </c>
      <c r="E15" s="35">
        <f>2+2+2+2+2+2</f>
        <v>12</v>
      </c>
      <c r="F15" s="35">
        <v>4</v>
      </c>
      <c r="G15" s="35">
        <f>1+5+1+5+2</f>
        <v>14</v>
      </c>
      <c r="H15" s="35">
        <v>9</v>
      </c>
      <c r="I15" s="35">
        <f>1+8+3+1+2+1+2+1</f>
        <v>19</v>
      </c>
      <c r="J15" s="35">
        <v>4</v>
      </c>
      <c r="K15" s="41">
        <f>1+3+1+2+1+2+1+2</f>
        <v>13</v>
      </c>
      <c r="L15" s="42">
        <f t="shared" si="0"/>
        <v>76</v>
      </c>
    </row>
    <row r="16" spans="1:13" x14ac:dyDescent="0.2">
      <c r="A16" s="28" t="s">
        <v>84</v>
      </c>
      <c r="B16" s="29" t="s">
        <v>85</v>
      </c>
      <c r="C16" s="33" t="s">
        <v>86</v>
      </c>
      <c r="D16" s="40">
        <v>1</v>
      </c>
      <c r="E16" s="35">
        <f>2+2+1+1+2+2+2+2+1</f>
        <v>15</v>
      </c>
      <c r="F16" s="35">
        <v>4</v>
      </c>
      <c r="G16" s="35">
        <f>1+6+1+5+2</f>
        <v>15</v>
      </c>
      <c r="H16" s="35">
        <v>9</v>
      </c>
      <c r="I16" s="35">
        <f>1+7+1+1+3+3+1+3</f>
        <v>20</v>
      </c>
      <c r="J16" s="35">
        <v>8</v>
      </c>
      <c r="K16" s="41">
        <f>1+3+1+1+1+2+1+2</f>
        <v>12</v>
      </c>
      <c r="L16" s="42">
        <f t="shared" si="0"/>
        <v>84</v>
      </c>
    </row>
    <row r="17" spans="1:12" x14ac:dyDescent="0.2">
      <c r="A17" s="28" t="s">
        <v>87</v>
      </c>
      <c r="B17" s="29" t="s">
        <v>88</v>
      </c>
      <c r="C17" s="33" t="s">
        <v>89</v>
      </c>
      <c r="D17" s="40">
        <v>1</v>
      </c>
      <c r="E17" s="35">
        <f>2+2+2+2+1</f>
        <v>9</v>
      </c>
      <c r="F17" s="35">
        <v>2</v>
      </c>
      <c r="G17" s="35">
        <v>5</v>
      </c>
      <c r="H17" s="35">
        <v>5</v>
      </c>
      <c r="I17" s="35">
        <v>0</v>
      </c>
      <c r="J17" s="35">
        <v>3</v>
      </c>
      <c r="K17" s="41">
        <v>5</v>
      </c>
      <c r="L17" s="42">
        <f t="shared" si="0"/>
        <v>30</v>
      </c>
    </row>
    <row r="18" spans="1:12" x14ac:dyDescent="0.2">
      <c r="A18" s="28" t="s">
        <v>90</v>
      </c>
      <c r="B18" s="29" t="s">
        <v>91</v>
      </c>
      <c r="C18" s="33" t="s">
        <v>92</v>
      </c>
      <c r="D18" s="40">
        <v>1</v>
      </c>
      <c r="E18" s="35">
        <f>1+1+1+1+2+2+2+2+1</f>
        <v>13</v>
      </c>
      <c r="F18" s="35">
        <v>4</v>
      </c>
      <c r="G18" s="35">
        <v>14</v>
      </c>
      <c r="H18" s="35">
        <v>9</v>
      </c>
      <c r="I18" s="35">
        <f>1+7+1+1+4+2+2</f>
        <v>18</v>
      </c>
      <c r="J18" s="35">
        <v>12</v>
      </c>
      <c r="K18" s="41">
        <f>1+2+1+1+1+2+1</f>
        <v>9</v>
      </c>
      <c r="L18" s="42">
        <f t="shared" si="0"/>
        <v>80</v>
      </c>
    </row>
    <row r="19" spans="1:12" x14ac:dyDescent="0.2">
      <c r="A19" s="28" t="s">
        <v>93</v>
      </c>
      <c r="B19" s="29" t="s">
        <v>94</v>
      </c>
      <c r="C19" s="33" t="s">
        <v>95</v>
      </c>
      <c r="D19" s="40">
        <v>1</v>
      </c>
      <c r="E19" s="35">
        <v>15</v>
      </c>
      <c r="F19" s="35">
        <v>4</v>
      </c>
      <c r="G19" s="35">
        <f>1+6+1+4+1</f>
        <v>13</v>
      </c>
      <c r="H19" s="35">
        <v>9</v>
      </c>
      <c r="I19" s="35">
        <f>1+10+1+1+3+2+1+2</f>
        <v>21</v>
      </c>
      <c r="J19" s="35">
        <v>10</v>
      </c>
      <c r="K19" s="41">
        <f>1+1+1+1+1+2+1</f>
        <v>8</v>
      </c>
      <c r="L19" s="42">
        <f t="shared" si="0"/>
        <v>81</v>
      </c>
    </row>
    <row r="20" spans="1:12" x14ac:dyDescent="0.2">
      <c r="A20" s="28" t="s">
        <v>96</v>
      </c>
      <c r="B20" s="29" t="s">
        <v>97</v>
      </c>
      <c r="C20" s="33" t="s">
        <v>98</v>
      </c>
      <c r="D20" s="40">
        <v>1</v>
      </c>
      <c r="E20" s="35">
        <f>2+2+1+1+1+1</f>
        <v>8</v>
      </c>
      <c r="F20" s="35">
        <v>2</v>
      </c>
      <c r="G20" s="35">
        <v>7</v>
      </c>
      <c r="H20" s="35">
        <v>9</v>
      </c>
      <c r="I20" s="35">
        <f>1+6+2+2+2</f>
        <v>13</v>
      </c>
      <c r="J20" s="35">
        <v>5</v>
      </c>
      <c r="K20" s="41">
        <f>1+1+1+1+2+1</f>
        <v>7</v>
      </c>
      <c r="L20" s="42">
        <f t="shared" si="0"/>
        <v>52</v>
      </c>
    </row>
    <row r="21" spans="1:12" x14ac:dyDescent="0.2">
      <c r="A21" s="28" t="s">
        <v>99</v>
      </c>
      <c r="B21" s="29" t="s">
        <v>100</v>
      </c>
      <c r="C21" s="33" t="s">
        <v>101</v>
      </c>
      <c r="D21" s="40">
        <v>1</v>
      </c>
      <c r="E21" s="35">
        <f>2+2+1+1+2+2+2+1+1</f>
        <v>14</v>
      </c>
      <c r="F21" s="35">
        <v>4</v>
      </c>
      <c r="G21" s="35">
        <f>1+6+1+4+1</f>
        <v>13</v>
      </c>
      <c r="H21" s="35">
        <v>6</v>
      </c>
      <c r="I21" s="35">
        <f>6+1+4+2+2+1</f>
        <v>16</v>
      </c>
      <c r="J21" s="35">
        <v>7</v>
      </c>
      <c r="K21" s="41">
        <f>1+2+1+2+1+1+2+1</f>
        <v>11</v>
      </c>
      <c r="L21" s="42">
        <f t="shared" si="0"/>
        <v>72</v>
      </c>
    </row>
    <row r="22" spans="1:12" x14ac:dyDescent="0.2">
      <c r="A22" s="28" t="s">
        <v>102</v>
      </c>
      <c r="B22" s="29" t="s">
        <v>103</v>
      </c>
      <c r="C22" s="33" t="s">
        <v>104</v>
      </c>
      <c r="D22" s="40">
        <v>1</v>
      </c>
      <c r="E22" s="35">
        <f>2+1+1+1+2+2+1</f>
        <v>10</v>
      </c>
      <c r="F22" s="35">
        <v>4</v>
      </c>
      <c r="G22" s="35">
        <v>14</v>
      </c>
      <c r="H22" s="35">
        <v>8</v>
      </c>
      <c r="I22" s="35">
        <f>1+8+3+2+2+2</f>
        <v>18</v>
      </c>
      <c r="J22" s="35">
        <v>10</v>
      </c>
      <c r="K22" s="41">
        <f>1+1+1+1+1+1+1+1</f>
        <v>8</v>
      </c>
      <c r="L22" s="42">
        <f t="shared" si="0"/>
        <v>73</v>
      </c>
    </row>
    <row r="23" spans="1:12" x14ac:dyDescent="0.2">
      <c r="A23" s="28" t="s">
        <v>105</v>
      </c>
      <c r="B23" s="29" t="s">
        <v>106</v>
      </c>
      <c r="C23" s="33" t="s">
        <v>107</v>
      </c>
      <c r="D23" s="40">
        <v>1</v>
      </c>
      <c r="E23" s="35">
        <f>2+2+1+1+2+2+2+2+1</f>
        <v>15</v>
      </c>
      <c r="F23" s="35">
        <v>4</v>
      </c>
      <c r="G23" s="35">
        <v>14</v>
      </c>
      <c r="H23" s="35">
        <v>9</v>
      </c>
      <c r="I23" s="35">
        <f>6+1+3+1+3+1</f>
        <v>15</v>
      </c>
      <c r="J23" s="35">
        <v>13</v>
      </c>
      <c r="K23" s="41">
        <v>3</v>
      </c>
      <c r="L23" s="42">
        <f t="shared" si="0"/>
        <v>74</v>
      </c>
    </row>
    <row r="24" spans="1:12" x14ac:dyDescent="0.2">
      <c r="A24" s="28" t="s">
        <v>108</v>
      </c>
      <c r="B24" s="29" t="s">
        <v>109</v>
      </c>
      <c r="C24" s="33" t="s">
        <v>110</v>
      </c>
      <c r="D24" s="40">
        <v>1</v>
      </c>
      <c r="E24" s="35">
        <f>2+2+1+1+2+2+1+1+1</f>
        <v>13</v>
      </c>
      <c r="F24" s="35">
        <v>4</v>
      </c>
      <c r="G24" s="35">
        <f>1+2+1+4+2</f>
        <v>10</v>
      </c>
      <c r="H24" s="35">
        <f>2+1+4+1</f>
        <v>8</v>
      </c>
      <c r="I24" s="35">
        <f>1+8+1+1+3+3+1+3+1</f>
        <v>22</v>
      </c>
      <c r="J24" s="35">
        <v>8</v>
      </c>
      <c r="K24" s="41">
        <f>1+2+1+2+1+1+2+1</f>
        <v>11</v>
      </c>
      <c r="L24" s="42">
        <f t="shared" si="0"/>
        <v>77</v>
      </c>
    </row>
    <row r="25" spans="1:12" x14ac:dyDescent="0.2">
      <c r="A25" s="28" t="s">
        <v>111</v>
      </c>
      <c r="B25" s="29" t="s">
        <v>112</v>
      </c>
      <c r="C25" s="33" t="s">
        <v>113</v>
      </c>
      <c r="D25" s="40">
        <v>1</v>
      </c>
      <c r="E25" s="35">
        <v>8</v>
      </c>
      <c r="F25" s="35">
        <v>2</v>
      </c>
      <c r="G25" s="35">
        <v>6</v>
      </c>
      <c r="H25" s="35">
        <v>2</v>
      </c>
      <c r="I25" s="35">
        <v>4</v>
      </c>
      <c r="J25" s="35">
        <v>3</v>
      </c>
      <c r="K25" s="41">
        <v>0</v>
      </c>
      <c r="L25" s="42">
        <f t="shared" si="0"/>
        <v>26</v>
      </c>
    </row>
    <row r="26" spans="1:12" x14ac:dyDescent="0.2">
      <c r="A26" s="28" t="s">
        <v>114</v>
      </c>
      <c r="B26" s="29" t="s">
        <v>115</v>
      </c>
      <c r="C26" s="33" t="s">
        <v>116</v>
      </c>
      <c r="D26" s="40">
        <v>1</v>
      </c>
      <c r="E26" s="35">
        <f>1+1+1+1+1+1+1+1+1</f>
        <v>9</v>
      </c>
      <c r="F26" s="35">
        <v>4</v>
      </c>
      <c r="G26" s="35">
        <v>15</v>
      </c>
      <c r="H26" s="35">
        <v>10</v>
      </c>
      <c r="I26" s="35">
        <v>5</v>
      </c>
      <c r="J26" s="35">
        <v>6</v>
      </c>
      <c r="K26" s="41">
        <v>2</v>
      </c>
      <c r="L26" s="42">
        <f t="shared" si="0"/>
        <v>52</v>
      </c>
    </row>
    <row r="27" spans="1:12" x14ac:dyDescent="0.2">
      <c r="A27" s="28" t="s">
        <v>117</v>
      </c>
      <c r="B27" s="29" t="s">
        <v>118</v>
      </c>
      <c r="C27" s="33" t="s">
        <v>119</v>
      </c>
      <c r="D27" s="40">
        <v>1</v>
      </c>
      <c r="E27" s="35">
        <v>7</v>
      </c>
      <c r="F27" s="35">
        <v>2</v>
      </c>
      <c r="G27" s="35">
        <f>1+6+1+4+2</f>
        <v>14</v>
      </c>
      <c r="H27" s="35">
        <v>2</v>
      </c>
      <c r="I27" s="35">
        <f xml:space="preserve">
1+6+1+1+3+2+1+2</f>
        <v>17</v>
      </c>
      <c r="J27" s="35">
        <v>6</v>
      </c>
      <c r="K27" s="41">
        <f>1+2+1+1+1+1+1+1</f>
        <v>9</v>
      </c>
      <c r="L27" s="42">
        <f t="shared" si="0"/>
        <v>58</v>
      </c>
    </row>
    <row r="28" spans="1:12" x14ac:dyDescent="0.2">
      <c r="A28" s="28" t="s">
        <v>120</v>
      </c>
      <c r="B28" s="29" t="s">
        <v>121</v>
      </c>
      <c r="C28" s="33" t="s">
        <v>122</v>
      </c>
      <c r="D28" s="40">
        <v>1</v>
      </c>
      <c r="E28" s="35">
        <f>2+2+1+1+2+2+2+2</f>
        <v>14</v>
      </c>
      <c r="F28" s="35">
        <v>4</v>
      </c>
      <c r="G28" s="35">
        <f>1+ 6+1+1+3+1</f>
        <v>13</v>
      </c>
      <c r="H28" s="35">
        <v>9</v>
      </c>
      <c r="I28" s="35">
        <f>1+10+1+1+4+3+3</f>
        <v>23</v>
      </c>
      <c r="J28" s="35">
        <v>11</v>
      </c>
      <c r="K28" s="41">
        <f>1+3+1+1+1+1+3+2+1</f>
        <v>14</v>
      </c>
      <c r="L28" s="42">
        <f t="shared" si="0"/>
        <v>89</v>
      </c>
    </row>
    <row r="29" spans="1:12" x14ac:dyDescent="0.2">
      <c r="A29" s="28" t="s">
        <v>123</v>
      </c>
      <c r="B29" s="29" t="s">
        <v>124</v>
      </c>
      <c r="C29" s="33" t="s">
        <v>125</v>
      </c>
      <c r="D29" s="40">
        <v>1</v>
      </c>
      <c r="E29" s="35">
        <f>2+2+1+1+2+2+2+2</f>
        <v>14</v>
      </c>
      <c r="F29" s="35">
        <v>4</v>
      </c>
      <c r="G29" s="35">
        <f>1+6+1+4+1</f>
        <v>13</v>
      </c>
      <c r="H29" s="35">
        <f>2+3+1</f>
        <v>6</v>
      </c>
      <c r="I29" s="35">
        <f>2+1+2+1+3</f>
        <v>9</v>
      </c>
      <c r="J29" s="35">
        <v>8</v>
      </c>
      <c r="K29" s="41">
        <v>3</v>
      </c>
      <c r="L29" s="42">
        <f t="shared" si="0"/>
        <v>58</v>
      </c>
    </row>
    <row r="30" spans="1:12" x14ac:dyDescent="0.2">
      <c r="A30" s="28" t="s">
        <v>126</v>
      </c>
      <c r="B30" s="29" t="s">
        <v>127</v>
      </c>
      <c r="C30" s="33" t="s">
        <v>128</v>
      </c>
      <c r="D30" s="40">
        <v>1</v>
      </c>
      <c r="E30" s="35">
        <f>2+1+1+2+1+2+2+1</f>
        <v>12</v>
      </c>
      <c r="F30" s="35">
        <v>4</v>
      </c>
      <c r="G30" s="35">
        <f>1+6+1+5+2</f>
        <v>15</v>
      </c>
      <c r="H30" s="35">
        <v>10</v>
      </c>
      <c r="I30" s="35">
        <f>1+8+1+2+2+1+2+1</f>
        <v>18</v>
      </c>
      <c r="J30" s="35">
        <v>7</v>
      </c>
      <c r="K30" s="41">
        <f>1+1+2+1+1</f>
        <v>6</v>
      </c>
      <c r="L30" s="42">
        <f t="shared" si="0"/>
        <v>73</v>
      </c>
    </row>
    <row r="31" spans="1:12" ht="15" x14ac:dyDescent="0.2">
      <c r="A31" s="28" t="s">
        <v>129</v>
      </c>
      <c r="B31" s="53" t="s">
        <v>130</v>
      </c>
      <c r="C31" s="33" t="s">
        <v>131</v>
      </c>
      <c r="D31" s="54" t="s">
        <v>154</v>
      </c>
      <c r="E31" s="55"/>
      <c r="F31" s="55"/>
      <c r="G31" s="55"/>
      <c r="H31" s="55"/>
      <c r="I31" s="55"/>
      <c r="J31" s="55"/>
      <c r="K31" s="56"/>
      <c r="L31" s="42">
        <f t="shared" si="0"/>
        <v>0</v>
      </c>
    </row>
    <row r="32" spans="1:12" x14ac:dyDescent="0.2">
      <c r="A32" s="28" t="s">
        <v>132</v>
      </c>
      <c r="B32" s="29" t="s">
        <v>133</v>
      </c>
      <c r="C32" s="33" t="s">
        <v>134</v>
      </c>
      <c r="D32" s="40">
        <v>1</v>
      </c>
      <c r="E32" s="35">
        <f>2+2+1+1+2+1+1+1+1</f>
        <v>12</v>
      </c>
      <c r="F32" s="35">
        <v>4</v>
      </c>
      <c r="G32" s="35">
        <v>12</v>
      </c>
      <c r="H32" s="35">
        <v>9</v>
      </c>
      <c r="I32" s="35">
        <f>1+8+2+2+2+1</f>
        <v>16</v>
      </c>
      <c r="J32" s="35">
        <v>5</v>
      </c>
      <c r="K32" s="41">
        <f>1+3+1+3+1</f>
        <v>9</v>
      </c>
      <c r="L32" s="42">
        <f t="shared" si="0"/>
        <v>68</v>
      </c>
    </row>
    <row r="33" spans="1:12" x14ac:dyDescent="0.2">
      <c r="A33" s="28" t="s">
        <v>135</v>
      </c>
      <c r="B33" s="29" t="s">
        <v>136</v>
      </c>
      <c r="C33" s="33" t="s">
        <v>137</v>
      </c>
      <c r="D33" s="40">
        <v>1</v>
      </c>
      <c r="E33" s="35">
        <f>1+1+1+1+2+2+2+1</f>
        <v>11</v>
      </c>
      <c r="F33" s="35">
        <v>4</v>
      </c>
      <c r="G33" s="35">
        <f>1+6+1+4</f>
        <v>12</v>
      </c>
      <c r="H33" s="35">
        <v>5</v>
      </c>
      <c r="I33" s="35">
        <f>1+8+1+1+3+3+1+2+1</f>
        <v>21</v>
      </c>
      <c r="J33" s="35">
        <v>11</v>
      </c>
      <c r="K33" s="41">
        <f>1+2+1+1+1+2+1+2</f>
        <v>11</v>
      </c>
      <c r="L33" s="42">
        <f t="shared" si="0"/>
        <v>76</v>
      </c>
    </row>
    <row r="34" spans="1:12" x14ac:dyDescent="0.2">
      <c r="A34" s="28" t="s">
        <v>138</v>
      </c>
      <c r="B34" s="29" t="s">
        <v>139</v>
      </c>
      <c r="C34" s="33" t="s">
        <v>140</v>
      </c>
      <c r="D34" s="40">
        <v>1</v>
      </c>
      <c r="E34" s="35">
        <f>1+1+1+2+1+1+1+2+1</f>
        <v>11</v>
      </c>
      <c r="F34" s="35">
        <v>3</v>
      </c>
      <c r="G34" s="35">
        <f>1+2+1+5+2</f>
        <v>11</v>
      </c>
      <c r="H34" s="35">
        <v>8</v>
      </c>
      <c r="I34" s="35">
        <f>1+2+1+1+4+3+1+1+1</f>
        <v>15</v>
      </c>
      <c r="J34" s="35">
        <v>9</v>
      </c>
      <c r="K34" s="41">
        <f>1+2+1+2+1+2+2+1</f>
        <v>12</v>
      </c>
      <c r="L34" s="42">
        <f t="shared" si="0"/>
        <v>70</v>
      </c>
    </row>
    <row r="35" spans="1:12" s="34" customFormat="1" ht="13.5" thickBot="1" x14ac:dyDescent="0.3">
      <c r="A35" s="37" t="s">
        <v>151</v>
      </c>
      <c r="B35" s="38"/>
      <c r="C35" s="39" t="s">
        <v>152</v>
      </c>
      <c r="D35" s="37">
        <v>1</v>
      </c>
      <c r="E35" s="38">
        <v>15</v>
      </c>
      <c r="F35" s="38">
        <v>4</v>
      </c>
      <c r="G35" s="38">
        <f>1+6+1+5+2</f>
        <v>15</v>
      </c>
      <c r="H35" s="38">
        <f>2+ 3 +4 +1</f>
        <v>10</v>
      </c>
      <c r="I35" s="38">
        <f>1+9+1+1+3+3+1+1+1</f>
        <v>21</v>
      </c>
      <c r="J35" s="38">
        <v>12</v>
      </c>
      <c r="K35" s="39">
        <f>1+2+1+2+1+2+2</f>
        <v>11</v>
      </c>
      <c r="L35" s="43">
        <f t="shared" si="0"/>
        <v>89</v>
      </c>
    </row>
  </sheetData>
  <autoFilter ref="A1:M35" xr:uid="{B8917FED-7EA3-4C76-B17B-EF17671C0B81}"/>
  <mergeCells count="1">
    <mergeCell ref="D31:K31"/>
  </mergeCells>
  <hyperlinks>
    <hyperlink ref="B31" r:id="rId1" xr:uid="{F682B8A9-CA83-4268-B744-ABE054C767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 xr:uid="{00000000-0002-0000-0100-000000000000}"/>
    <dataValidation type="decimal" allowBlank="1" showInputMessage="1" showErrorMessage="1" errorTitle="Error!" error="Please input numerical value between 0 to 100!" sqref="B2:B61" xr:uid="{00000000-0002-0000-0100-000001000000}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Mark</vt:lpstr>
      <vt:lpstr>Marks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Kumar</cp:lastModifiedBy>
  <dcterms:created xsi:type="dcterms:W3CDTF">2017-01-20T09:51:38Z</dcterms:created>
  <dcterms:modified xsi:type="dcterms:W3CDTF">2021-08-19T09:57:27Z</dcterms:modified>
</cp:coreProperties>
</file>