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" sheetId="2" r:id="rId5"/>
    <sheet state="visible" name="Мэдрэмж" sheetId="3" r:id="rId6"/>
    <sheet state="visible" name="ex data" sheetId="4" r:id="rId7"/>
    <sheet state="visible" name="del" sheetId="5" r:id="rId8"/>
  </sheets>
  <definedNames/>
  <calcPr/>
</workbook>
</file>

<file path=xl/sharedStrings.xml><?xml version="1.0" encoding="utf-8"?>
<sst xmlns="http://schemas.openxmlformats.org/spreadsheetml/2006/main" count="130" uniqueCount="82">
  <si>
    <t>ТӨЛӨВЛӨГӨӨ</t>
  </si>
  <si>
    <t>сар</t>
  </si>
  <si>
    <t>1 жил</t>
  </si>
  <si>
    <t>2 жил</t>
  </si>
  <si>
    <t>3 жил</t>
  </si>
  <si>
    <t>4 жил</t>
  </si>
  <si>
    <t>5 жил</t>
  </si>
  <si>
    <t>6 жил</t>
  </si>
  <si>
    <t>7 жил</t>
  </si>
  <si>
    <t>8 жил</t>
  </si>
  <si>
    <t>9 жил</t>
  </si>
  <si>
    <t>10 жил</t>
  </si>
  <si>
    <t>Борлуулалт</t>
  </si>
  <si>
    <t>Зардал</t>
  </si>
  <si>
    <t>Ашиг/Алдагдал</t>
  </si>
  <si>
    <t>Хөрөнгө Оруулалт</t>
  </si>
  <si>
    <t>Машин зардал</t>
  </si>
  <si>
    <t>Номын зардал</t>
  </si>
  <si>
    <t>Тээвэр</t>
  </si>
  <si>
    <t>Цэвэрлэгээ</t>
  </si>
  <si>
    <t>Программ</t>
  </si>
  <si>
    <t>Ном</t>
  </si>
  <si>
    <t>Хөрөнгө</t>
  </si>
  <si>
    <t>Машин тоо</t>
  </si>
  <si>
    <t>Номын тоо</t>
  </si>
  <si>
    <t>https://www.youtube.com/watch?v=tvMWbUyXPYg</t>
  </si>
  <si>
    <t>А хувилбар</t>
  </si>
  <si>
    <t>В хувилбар</t>
  </si>
  <si>
    <t>С хувилбар</t>
  </si>
  <si>
    <t>investment cost</t>
  </si>
  <si>
    <t>year revenue</t>
  </si>
  <si>
    <t>year expense</t>
  </si>
  <si>
    <t>year cashflow</t>
  </si>
  <si>
    <t>End life value</t>
  </si>
  <si>
    <t>MARR</t>
  </si>
  <si>
    <t>useful life</t>
  </si>
  <si>
    <t>PW</t>
  </si>
  <si>
    <t>FW</t>
  </si>
  <si>
    <t>AW</t>
  </si>
  <si>
    <t>Орлого өөрчлөлт</t>
  </si>
  <si>
    <t>MARR өөрчлөлт</t>
  </si>
  <si>
    <t>Зардал  өөрчлөлт</t>
  </si>
  <si>
    <t>1 сар</t>
  </si>
  <si>
    <t>2 сар</t>
  </si>
  <si>
    <t>3 сар</t>
  </si>
  <si>
    <t>4 сар</t>
  </si>
  <si>
    <t>5 сар</t>
  </si>
  <si>
    <t>6 сар</t>
  </si>
  <si>
    <t>7 сар</t>
  </si>
  <si>
    <t>8 сар</t>
  </si>
  <si>
    <t>9 сар</t>
  </si>
  <si>
    <t>10 сар</t>
  </si>
  <si>
    <t>11 сар</t>
  </si>
  <si>
    <t>12 сар</t>
  </si>
  <si>
    <t>13 сар</t>
  </si>
  <si>
    <t>14 сар</t>
  </si>
  <si>
    <t>15 сар</t>
  </si>
  <si>
    <t>16 сар</t>
  </si>
  <si>
    <t>17 сар</t>
  </si>
  <si>
    <t>18 сар</t>
  </si>
  <si>
    <t>19 сар</t>
  </si>
  <si>
    <t>20 сар</t>
  </si>
  <si>
    <t>21 сар</t>
  </si>
  <si>
    <t>22 сар</t>
  </si>
  <si>
    <t>23 сар</t>
  </si>
  <si>
    <t>24 сар</t>
  </si>
  <si>
    <t>exam 1</t>
  </si>
  <si>
    <t>exam 2</t>
  </si>
  <si>
    <t>exam 3</t>
  </si>
  <si>
    <t>exam 4</t>
  </si>
  <si>
    <t>exam 5</t>
  </si>
  <si>
    <t>exam 6</t>
  </si>
  <si>
    <t>exam 7</t>
  </si>
  <si>
    <t>exam 8</t>
  </si>
  <si>
    <t>exam 9</t>
  </si>
  <si>
    <t>exam 10</t>
  </si>
  <si>
    <t>exam 11</t>
  </si>
  <si>
    <t>exam 12</t>
  </si>
  <si>
    <t>exam 13</t>
  </si>
  <si>
    <t>exam 14</t>
  </si>
  <si>
    <t>exam 15</t>
  </si>
  <si>
    <t>exam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</si>
</sst>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5">
    <font>
      <sz val="10.0"/>
      <color rgb="FF000000"/>
      <name val="Arial"/>
      <scheme val="minor"/>
    </font>
    <font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3" xfId="0" applyBorder="1" applyFont="1" applyNumberFormat="1"/>
    <xf borderId="0" fillId="0" fontId="3" numFmtId="3" xfId="0" applyFont="1" applyNumberFormat="1"/>
    <xf borderId="4" fillId="0" fontId="3" numFmtId="3" xfId="0" applyBorder="1" applyFont="1" applyNumberFormat="1"/>
    <xf borderId="3" fillId="0" fontId="3" numFmtId="0" xfId="0" applyBorder="1" applyFont="1"/>
    <xf borderId="4" fillId="0" fontId="3" numFmtId="0" xfId="0" applyBorder="1" applyFont="1"/>
    <xf borderId="5" fillId="0" fontId="3" numFmtId="3" xfId="0" applyBorder="1" applyFont="1" applyNumberFormat="1"/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3" numFmtId="3" xfId="0" applyAlignment="1" applyFont="1" applyNumberFormat="1">
      <alignment horizontal="center"/>
    </xf>
    <xf borderId="0" fillId="0" fontId="3" numFmtId="10" xfId="0" applyFont="1" applyNumberFormat="1"/>
    <xf borderId="0" fillId="3" fontId="3" numFmtId="0" xfId="0" applyAlignment="1" applyFill="1" applyFont="1">
      <alignment readingOrder="0"/>
    </xf>
    <xf borderId="0" fillId="3" fontId="3" numFmtId="3" xfId="0" applyFont="1" applyNumberFormat="1"/>
    <xf borderId="0" fillId="3" fontId="3" numFmtId="3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3" numFmtId="3" xfId="0" applyFont="1" applyNumberFormat="1"/>
    <xf borderId="0" fillId="5" fontId="3" numFmtId="0" xfId="0" applyAlignment="1" applyFill="1" applyFont="1">
      <alignment readingOrder="0"/>
    </xf>
    <xf borderId="0" fillId="5" fontId="3" numFmtId="0" xfId="0" applyFont="1"/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9" xfId="0" applyFont="1" applyNumberFormat="1"/>
    <xf borderId="0" fillId="0" fontId="2" numFmtId="9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3" fontId="3" numFmtId="164" xfId="0" applyFont="1" applyNumberFormat="1"/>
    <xf borderId="0" fillId="6" fontId="3" numFmtId="0" xfId="0" applyAlignment="1" applyFont="1">
      <alignment readingOrder="0"/>
    </xf>
    <xf borderId="0" fillId="6" fontId="3" numFmtId="164" xfId="0" applyFont="1" applyNumberFormat="1"/>
    <xf borderId="0" fillId="7" fontId="2" numFmtId="0" xfId="0" applyAlignment="1" applyFill="1" applyFont="1">
      <alignment readingOrder="0"/>
    </xf>
    <xf borderId="0" fillId="7" fontId="2" numFmtId="164" xfId="0" applyFont="1" applyNumberFormat="1"/>
    <xf borderId="0" fillId="3" fontId="3" numFmtId="9" xfId="0" applyFont="1" applyNumberFormat="1"/>
    <xf borderId="0" fillId="0" fontId="3" numFmtId="9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9" xfId="0" applyAlignment="1" applyFont="1" applyNumberFormat="1">
      <alignment readingOrder="0"/>
    </xf>
    <xf borderId="0" fillId="8" fontId="2" numFmtId="9" xfId="0" applyFont="1" applyNumberFormat="1"/>
    <xf borderId="0" fillId="3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3" numFmtId="164" xfId="0" applyFont="1" applyNumberFormat="1"/>
    <xf borderId="0" fillId="9" fontId="2" numFmtId="0" xfId="0" applyAlignment="1" applyFill="1" applyFont="1">
      <alignment readingOrder="0"/>
    </xf>
    <xf borderId="0" fillId="9" fontId="2" numFmtId="164" xfId="0" applyFont="1" applyNumberFormat="1"/>
    <xf borderId="0" fillId="2" fontId="2" numFmtId="0" xfId="0" applyAlignment="1" applyFont="1">
      <alignment readingOrder="0"/>
    </xf>
    <xf borderId="0" fillId="2" fontId="3" numFmtId="9" xfId="0" applyFont="1" applyNumberFormat="1"/>
    <xf borderId="6" fillId="0" fontId="3" numFmtId="0" xfId="0" applyAlignment="1" applyBorder="1" applyFont="1">
      <alignment readingOrder="0"/>
    </xf>
    <xf borderId="5" fillId="0" fontId="3" numFmtId="0" xfId="0" applyBorder="1" applyFont="1"/>
    <xf borderId="7" fillId="0" fontId="3" numFmtId="0" xfId="0" applyBorder="1" applyFont="1"/>
    <xf borderId="8" fillId="0" fontId="2" numFmtId="3" xfId="0" applyBorder="1" applyFont="1" applyNumberFormat="1"/>
    <xf borderId="0" fillId="3" fontId="3" numFmtId="0" xfId="0" applyFont="1"/>
    <xf borderId="0" fillId="3" fontId="3" numFmtId="3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Хугарлын цэг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data'!$A$8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'ex data'!$B$8:$Y$8</c:f>
              <c:numCache/>
            </c:numRef>
          </c:val>
          <c:smooth val="1"/>
        </c:ser>
        <c:axId val="1426768065"/>
        <c:axId val="1737029512"/>
      </c:lineChart>
      <c:catAx>
        <c:axId val="14267680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29512"/>
      </c:catAx>
      <c:valAx>
        <c:axId val="1737029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7680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Борлуулалт and Зардал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 data'!$A$5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 data'!$B$4:$Y$4</c:f>
            </c:strRef>
          </c:cat>
          <c:val>
            <c:numRef>
              <c:f>'ex data'!$B$5:$Y$5</c:f>
              <c:numCache/>
            </c:numRef>
          </c:val>
          <c:smooth val="1"/>
        </c:ser>
        <c:ser>
          <c:idx val="1"/>
          <c:order val="1"/>
          <c:tx>
            <c:strRef>
              <c:f>'ex data'!$A$6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 data'!$B$4:$Y$4</c:f>
            </c:strRef>
          </c:cat>
          <c:val>
            <c:numRef>
              <c:f>'ex data'!$B$6:$Y$6</c:f>
              <c:numCache/>
            </c:numRef>
          </c:val>
          <c:smooth val="1"/>
        </c:ser>
        <c:axId val="924403485"/>
        <c:axId val="748921551"/>
      </c:lineChart>
      <c:catAx>
        <c:axId val="924403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сар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921551"/>
      </c:catAx>
      <c:valAx>
        <c:axId val="748921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03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Хугарлын цэг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data'!$A$8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'ex data'!$B$8:$Y$8</c:f>
              <c:numCache/>
            </c:numRef>
          </c:val>
          <c:smooth val="1"/>
        </c:ser>
        <c:axId val="701469417"/>
        <c:axId val="1360520927"/>
      </c:lineChart>
      <c:catAx>
        <c:axId val="7014694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520927"/>
      </c:catAx>
      <c:valAx>
        <c:axId val="13605209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4694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25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tvMWbUyXPY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11" width="9.38"/>
  </cols>
  <sheetData>
    <row r="1">
      <c r="A1" s="1" t="s">
        <v>0</v>
      </c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</row>
    <row r="4">
      <c r="A4" s="2" t="s">
        <v>1</v>
      </c>
      <c r="B4" s="4" t="s">
        <v>2</v>
      </c>
      <c r="C4" s="5" t="s">
        <v>3</v>
      </c>
      <c r="D4" s="4" t="s">
        <v>4</v>
      </c>
      <c r="E4" s="5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4" t="s">
        <v>10</v>
      </c>
      <c r="K4" s="5" t="s">
        <v>11</v>
      </c>
    </row>
    <row r="5">
      <c r="A5" s="2" t="s">
        <v>12</v>
      </c>
      <c r="B5" s="6">
        <f t="shared" ref="B5:K5" si="1">B21</f>
        <v>54000000</v>
      </c>
      <c r="C5" s="7">
        <f t="shared" si="1"/>
        <v>54000000</v>
      </c>
      <c r="D5" s="8">
        <f t="shared" si="1"/>
        <v>54000000</v>
      </c>
      <c r="E5" s="6">
        <f t="shared" si="1"/>
        <v>54000000</v>
      </c>
      <c r="F5" s="7">
        <f t="shared" si="1"/>
        <v>54000000</v>
      </c>
      <c r="G5" s="8">
        <f t="shared" si="1"/>
        <v>54000000</v>
      </c>
      <c r="H5" s="6">
        <f t="shared" si="1"/>
        <v>54000000</v>
      </c>
      <c r="I5" s="7">
        <f t="shared" si="1"/>
        <v>54000000</v>
      </c>
      <c r="J5" s="8">
        <f t="shared" si="1"/>
        <v>54000000</v>
      </c>
      <c r="K5" s="6">
        <f t="shared" si="1"/>
        <v>54000000</v>
      </c>
    </row>
    <row r="6">
      <c r="A6" s="2" t="s">
        <v>13</v>
      </c>
      <c r="B6" s="6">
        <f>B15+B16+B17+B18</f>
        <v>36315000</v>
      </c>
      <c r="C6" s="6">
        <f t="shared" ref="C6:K6" si="2">C12+C15+C16+C17+C18</f>
        <v>36315000</v>
      </c>
      <c r="D6" s="6">
        <f t="shared" si="2"/>
        <v>36315000</v>
      </c>
      <c r="E6" s="6">
        <f t="shared" si="2"/>
        <v>36315000</v>
      </c>
      <c r="F6" s="7">
        <f t="shared" si="2"/>
        <v>36315000</v>
      </c>
      <c r="G6" s="8">
        <f t="shared" si="2"/>
        <v>36315000</v>
      </c>
      <c r="H6" s="6">
        <f t="shared" si="2"/>
        <v>36315000</v>
      </c>
      <c r="I6" s="7">
        <f t="shared" si="2"/>
        <v>36315000</v>
      </c>
      <c r="J6" s="8">
        <f t="shared" si="2"/>
        <v>36315000</v>
      </c>
      <c r="K6" s="6">
        <f t="shared" si="2"/>
        <v>36315000</v>
      </c>
    </row>
    <row r="7">
      <c r="A7" s="2"/>
      <c r="B7" s="9"/>
      <c r="D7" s="10"/>
      <c r="E7" s="9"/>
      <c r="G7" s="10"/>
      <c r="H7" s="9"/>
      <c r="J7" s="10"/>
      <c r="K7" s="9"/>
    </row>
    <row r="8">
      <c r="A8" s="2" t="s">
        <v>14</v>
      </c>
      <c r="B8" s="11">
        <f t="shared" ref="B8:K8" si="3">B5-B6</f>
        <v>17685000</v>
      </c>
      <c r="C8" s="11">
        <f t="shared" si="3"/>
        <v>17685000</v>
      </c>
      <c r="D8" s="11">
        <f t="shared" si="3"/>
        <v>17685000</v>
      </c>
      <c r="E8" s="11">
        <f t="shared" si="3"/>
        <v>17685000</v>
      </c>
      <c r="F8" s="11">
        <f t="shared" si="3"/>
        <v>17685000</v>
      </c>
      <c r="G8" s="11">
        <f t="shared" si="3"/>
        <v>17685000</v>
      </c>
      <c r="H8" s="11">
        <f t="shared" si="3"/>
        <v>17685000</v>
      </c>
      <c r="I8" s="11">
        <f t="shared" si="3"/>
        <v>17685000</v>
      </c>
      <c r="J8" s="11">
        <f t="shared" si="3"/>
        <v>17685000</v>
      </c>
      <c r="K8" s="11">
        <f t="shared" si="3"/>
        <v>17685000</v>
      </c>
    </row>
    <row r="11">
      <c r="A11" s="12" t="s">
        <v>15</v>
      </c>
      <c r="B11" s="13"/>
    </row>
    <row r="12">
      <c r="A12" s="12" t="s">
        <v>16</v>
      </c>
      <c r="B12" s="14">
        <f>700*B27*3500</f>
        <v>12250000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>
      <c r="A14" s="16" t="s">
        <v>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>
      <c r="A15" s="16" t="s">
        <v>17</v>
      </c>
      <c r="B15" s="17">
        <f t="shared" ref="B15:K15" si="4">B28*18000</f>
        <v>36000000</v>
      </c>
      <c r="C15" s="17">
        <f t="shared" si="4"/>
        <v>36000000</v>
      </c>
      <c r="D15" s="17">
        <f t="shared" si="4"/>
        <v>36000000</v>
      </c>
      <c r="E15" s="17">
        <f t="shared" si="4"/>
        <v>36000000</v>
      </c>
      <c r="F15" s="17">
        <f t="shared" si="4"/>
        <v>36000000</v>
      </c>
      <c r="G15" s="17">
        <f t="shared" si="4"/>
        <v>36000000</v>
      </c>
      <c r="H15" s="17">
        <f t="shared" si="4"/>
        <v>36000000</v>
      </c>
      <c r="I15" s="17">
        <f t="shared" si="4"/>
        <v>36000000</v>
      </c>
      <c r="J15" s="17">
        <f t="shared" si="4"/>
        <v>36000000</v>
      </c>
      <c r="K15" s="17">
        <f t="shared" si="4"/>
        <v>36000000</v>
      </c>
      <c r="L15" s="15"/>
      <c r="M15" s="15"/>
      <c r="N15" s="15"/>
      <c r="O15" s="15"/>
      <c r="P15" s="15"/>
      <c r="Q15" s="15"/>
      <c r="R15" s="15"/>
      <c r="S15" s="15"/>
      <c r="T15" s="15"/>
    </row>
    <row r="16">
      <c r="A16" s="16" t="s">
        <v>18</v>
      </c>
      <c r="B16" s="17">
        <f t="shared" ref="B16:K16" si="5">B27*40000</f>
        <v>200000</v>
      </c>
      <c r="C16" s="17">
        <f t="shared" si="5"/>
        <v>200000</v>
      </c>
      <c r="D16" s="17">
        <f t="shared" si="5"/>
        <v>200000</v>
      </c>
      <c r="E16" s="17">
        <f t="shared" si="5"/>
        <v>200000</v>
      </c>
      <c r="F16" s="17">
        <f t="shared" si="5"/>
        <v>200000</v>
      </c>
      <c r="G16" s="17">
        <f t="shared" si="5"/>
        <v>200000</v>
      </c>
      <c r="H16" s="17">
        <f t="shared" si="5"/>
        <v>200000</v>
      </c>
      <c r="I16" s="17">
        <f t="shared" si="5"/>
        <v>200000</v>
      </c>
      <c r="J16" s="17">
        <f t="shared" si="5"/>
        <v>200000</v>
      </c>
      <c r="K16" s="17">
        <f t="shared" si="5"/>
        <v>200000</v>
      </c>
      <c r="L16" s="15"/>
      <c r="M16" s="15"/>
      <c r="N16" s="15"/>
      <c r="O16" s="15"/>
      <c r="P16" s="15"/>
      <c r="Q16" s="15"/>
      <c r="R16" s="15"/>
      <c r="S16" s="15"/>
      <c r="T16" s="15"/>
    </row>
    <row r="17">
      <c r="A17" s="16" t="s">
        <v>19</v>
      </c>
      <c r="B17" s="17">
        <f t="shared" ref="B17:K17" si="6">B27*10000</f>
        <v>50000</v>
      </c>
      <c r="C17" s="17">
        <f t="shared" si="6"/>
        <v>50000</v>
      </c>
      <c r="D17" s="17">
        <f t="shared" si="6"/>
        <v>50000</v>
      </c>
      <c r="E17" s="17">
        <f t="shared" si="6"/>
        <v>50000</v>
      </c>
      <c r="F17" s="17">
        <f t="shared" si="6"/>
        <v>50000</v>
      </c>
      <c r="G17" s="17">
        <f t="shared" si="6"/>
        <v>50000</v>
      </c>
      <c r="H17" s="17">
        <f t="shared" si="6"/>
        <v>50000</v>
      </c>
      <c r="I17" s="17">
        <f t="shared" si="6"/>
        <v>50000</v>
      </c>
      <c r="J17" s="17">
        <f t="shared" si="6"/>
        <v>50000</v>
      </c>
      <c r="K17" s="17">
        <f t="shared" si="6"/>
        <v>50000</v>
      </c>
      <c r="L17" s="15"/>
      <c r="M17" s="15"/>
      <c r="N17" s="15"/>
      <c r="O17" s="15"/>
      <c r="P17" s="15"/>
      <c r="Q17" s="15"/>
      <c r="R17" s="15"/>
      <c r="S17" s="15"/>
      <c r="T17" s="15"/>
    </row>
    <row r="18">
      <c r="A18" s="16" t="s">
        <v>20</v>
      </c>
      <c r="B18" s="18">
        <v>65000.0</v>
      </c>
      <c r="C18" s="18">
        <v>65000.0</v>
      </c>
      <c r="D18" s="18">
        <v>65000.0</v>
      </c>
      <c r="E18" s="18">
        <v>65000.0</v>
      </c>
      <c r="F18" s="18">
        <v>65000.0</v>
      </c>
      <c r="G18" s="18">
        <v>65000.0</v>
      </c>
      <c r="H18" s="18">
        <v>65000.0</v>
      </c>
      <c r="I18" s="18">
        <v>65000.0</v>
      </c>
      <c r="J18" s="18">
        <v>65000.0</v>
      </c>
      <c r="K18" s="18">
        <v>65000.0</v>
      </c>
      <c r="L18" s="15"/>
      <c r="M18" s="15"/>
      <c r="N18" s="15"/>
      <c r="O18" s="15"/>
      <c r="P18" s="15"/>
      <c r="Q18" s="15"/>
      <c r="R18" s="15"/>
      <c r="S18" s="15"/>
      <c r="T18" s="15"/>
    </row>
    <row r="20">
      <c r="A20" s="19" t="s">
        <v>12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>
      <c r="A21" s="19" t="s">
        <v>21</v>
      </c>
      <c r="B21" s="21">
        <f t="shared" ref="B21:K21" si="7">B15*0.5+B15</f>
        <v>54000000</v>
      </c>
      <c r="C21" s="21">
        <f t="shared" si="7"/>
        <v>54000000</v>
      </c>
      <c r="D21" s="21">
        <f t="shared" si="7"/>
        <v>54000000</v>
      </c>
      <c r="E21" s="21">
        <f t="shared" si="7"/>
        <v>54000000</v>
      </c>
      <c r="F21" s="21">
        <f t="shared" si="7"/>
        <v>54000000</v>
      </c>
      <c r="G21" s="21">
        <f t="shared" si="7"/>
        <v>54000000</v>
      </c>
      <c r="H21" s="21">
        <f t="shared" si="7"/>
        <v>54000000</v>
      </c>
      <c r="I21" s="21">
        <f t="shared" si="7"/>
        <v>54000000</v>
      </c>
      <c r="J21" s="21">
        <f t="shared" si="7"/>
        <v>54000000</v>
      </c>
      <c r="K21" s="21">
        <f t="shared" si="7"/>
        <v>54000000</v>
      </c>
    </row>
    <row r="26">
      <c r="A26" s="22" t="s">
        <v>22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>
      <c r="A27" s="22" t="s">
        <v>23</v>
      </c>
      <c r="B27" s="22">
        <v>5.0</v>
      </c>
      <c r="C27" s="22">
        <v>5.0</v>
      </c>
      <c r="D27" s="22">
        <v>5.0</v>
      </c>
      <c r="E27" s="22">
        <v>5.0</v>
      </c>
      <c r="F27" s="22">
        <v>5.0</v>
      </c>
      <c r="G27" s="22">
        <v>5.0</v>
      </c>
      <c r="H27" s="22">
        <v>5.0</v>
      </c>
      <c r="I27" s="22">
        <v>5.0</v>
      </c>
      <c r="J27" s="22">
        <v>5.0</v>
      </c>
      <c r="K27" s="22">
        <v>5.0</v>
      </c>
    </row>
    <row r="28">
      <c r="A28" s="22" t="s">
        <v>24</v>
      </c>
      <c r="B28" s="22">
        <v>2000.0</v>
      </c>
      <c r="C28" s="22">
        <v>2000.0</v>
      </c>
      <c r="D28" s="22">
        <v>2000.0</v>
      </c>
      <c r="E28" s="22">
        <v>2000.0</v>
      </c>
      <c r="F28" s="22">
        <v>2000.0</v>
      </c>
      <c r="G28" s="22">
        <v>2000.0</v>
      </c>
      <c r="H28" s="22">
        <v>2000.0</v>
      </c>
      <c r="I28" s="22">
        <v>2000.0</v>
      </c>
      <c r="J28" s="22">
        <v>2000.0</v>
      </c>
      <c r="K28" s="22">
        <v>2000.0</v>
      </c>
    </row>
    <row r="50">
      <c r="A50" s="24" t="s">
        <v>25</v>
      </c>
    </row>
  </sheetData>
  <mergeCells count="1">
    <mergeCell ref="A1:E2"/>
  </mergeCells>
  <hyperlinks>
    <hyperlink r:id="rId1" ref="A5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B1" s="3" t="s">
        <v>26</v>
      </c>
      <c r="C1" s="3" t="s">
        <v>27</v>
      </c>
      <c r="D1" s="3" t="s">
        <v>28</v>
      </c>
    </row>
    <row r="2">
      <c r="A2" s="3" t="s">
        <v>29</v>
      </c>
      <c r="B2" s="25">
        <v>-1.225E7</v>
      </c>
      <c r="C2" s="25">
        <f>-25000000</f>
        <v>-25000000</v>
      </c>
      <c r="D2" s="25">
        <f>-5000000</f>
        <v>-5000000</v>
      </c>
    </row>
    <row r="3">
      <c r="A3" s="3" t="s">
        <v>30</v>
      </c>
      <c r="B3" s="25">
        <v>5.4E7</v>
      </c>
      <c r="C3" s="25">
        <f>30000000</f>
        <v>30000000</v>
      </c>
      <c r="D3" s="25">
        <f>10000000</f>
        <v>10000000</v>
      </c>
    </row>
    <row r="4">
      <c r="A4" s="3" t="s">
        <v>31</v>
      </c>
      <c r="B4" s="25">
        <v>3.6315E7</v>
      </c>
      <c r="C4" s="25">
        <f>14000000</f>
        <v>14000000</v>
      </c>
      <c r="D4" s="25">
        <f>3000000</f>
        <v>3000000</v>
      </c>
    </row>
    <row r="5">
      <c r="A5" s="3" t="s">
        <v>32</v>
      </c>
      <c r="B5" s="25">
        <v>1.7685E7</v>
      </c>
      <c r="C5" s="25">
        <f t="shared" ref="C5:D5" si="1">C3-C4</f>
        <v>16000000</v>
      </c>
      <c r="D5" s="25">
        <f t="shared" si="1"/>
        <v>7000000</v>
      </c>
    </row>
    <row r="6">
      <c r="A6" s="3" t="s">
        <v>33</v>
      </c>
      <c r="B6" s="25">
        <v>1.0E7</v>
      </c>
      <c r="C6" s="26">
        <v>1.0E7</v>
      </c>
      <c r="D6" s="26">
        <v>1.0E7</v>
      </c>
    </row>
    <row r="7">
      <c r="A7" s="2" t="s">
        <v>34</v>
      </c>
      <c r="B7" s="27">
        <v>0.1</v>
      </c>
      <c r="C7" s="28">
        <v>0.2</v>
      </c>
      <c r="D7" s="28">
        <v>0.05</v>
      </c>
    </row>
    <row r="8">
      <c r="A8" s="3" t="s">
        <v>35</v>
      </c>
      <c r="B8" s="25">
        <v>10.0</v>
      </c>
      <c r="C8" s="26">
        <v>10.0</v>
      </c>
      <c r="D8" s="26">
        <v>10.0</v>
      </c>
    </row>
    <row r="9">
      <c r="A9" s="2" t="s">
        <v>36</v>
      </c>
      <c r="B9" s="25">
        <f t="shared" ref="B9:D9" si="2">PV(B7,B8,-B5,-B6,0)+B2</f>
        <v>100272102.2</v>
      </c>
      <c r="C9" s="25">
        <f t="shared" si="2"/>
        <v>43694609.2</v>
      </c>
      <c r="D9" s="25">
        <f t="shared" si="2"/>
        <v>55191277.04</v>
      </c>
    </row>
    <row r="10">
      <c r="A10" s="2" t="s">
        <v>37</v>
      </c>
      <c r="B10" s="25">
        <f t="shared" ref="B10:D10" si="3">FV(B7,B8,-B5,-B2,0)+B6</f>
        <v>260080008.9</v>
      </c>
      <c r="C10" s="25">
        <f t="shared" si="3"/>
        <v>270545503.2</v>
      </c>
      <c r="D10" s="25">
        <f t="shared" si="3"/>
        <v>89900774.61</v>
      </c>
    </row>
    <row r="11">
      <c r="A11" s="2" t="s">
        <v>38</v>
      </c>
      <c r="B11" s="25">
        <f t="shared" ref="B11:D11" si="4">PMT(B7,B8,-B2,-B6,0)+B5</f>
        <v>16318822.86</v>
      </c>
      <c r="C11" s="25">
        <f t="shared" si="4"/>
        <v>10422158.65</v>
      </c>
      <c r="D11" s="25">
        <f t="shared" si="4"/>
        <v>7147522.875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5" max="5" width="5.5"/>
  </cols>
  <sheetData>
    <row r="1">
      <c r="A1" s="29" t="s">
        <v>39</v>
      </c>
      <c r="F1" s="30" t="s">
        <v>40</v>
      </c>
    </row>
    <row r="2">
      <c r="A2" s="16" t="s">
        <v>29</v>
      </c>
      <c r="B2" s="31">
        <v>-1.225E7</v>
      </c>
      <c r="C2" s="31">
        <v>-1.225E7</v>
      </c>
      <c r="D2" s="31">
        <v>-1.225E7</v>
      </c>
      <c r="E2" s="25"/>
      <c r="F2" s="32" t="s">
        <v>29</v>
      </c>
      <c r="G2" s="33">
        <v>-1.225E7</v>
      </c>
      <c r="H2" s="33">
        <v>-1.225E7</v>
      </c>
      <c r="I2" s="33">
        <v>-1.225E7</v>
      </c>
    </row>
    <row r="3">
      <c r="A3" s="34" t="s">
        <v>30</v>
      </c>
      <c r="B3" s="35">
        <v>5.4E7</v>
      </c>
      <c r="C3" s="35">
        <f>B3+B3*0.2</f>
        <v>64800000</v>
      </c>
      <c r="D3" s="35">
        <f>B3+B3*0.3</f>
        <v>70200000</v>
      </c>
      <c r="E3" s="25"/>
      <c r="F3" s="32" t="s">
        <v>30</v>
      </c>
      <c r="G3" s="33">
        <v>5.4E7</v>
      </c>
      <c r="H3" s="33">
        <f>G3+G3*0.2</f>
        <v>64800000</v>
      </c>
      <c r="I3" s="33">
        <f>G3+G3*0.3</f>
        <v>70200000</v>
      </c>
    </row>
    <row r="4">
      <c r="A4" s="16" t="s">
        <v>31</v>
      </c>
      <c r="B4" s="31">
        <v>3.6315E7</v>
      </c>
      <c r="C4" s="31">
        <v>3.6315E7</v>
      </c>
      <c r="D4" s="31">
        <v>3.6315E7</v>
      </c>
      <c r="E4" s="25"/>
      <c r="F4" s="32" t="s">
        <v>31</v>
      </c>
      <c r="G4" s="33">
        <v>3.6315E7</v>
      </c>
      <c r="H4" s="33">
        <v>3.6315E7</v>
      </c>
      <c r="I4" s="33">
        <v>3.6315E7</v>
      </c>
    </row>
    <row r="5">
      <c r="A5" s="16" t="s">
        <v>32</v>
      </c>
      <c r="B5" s="31">
        <f t="shared" ref="B5:D5" si="1">B3-B4</f>
        <v>17685000</v>
      </c>
      <c r="C5" s="31">
        <f t="shared" si="1"/>
        <v>28485000</v>
      </c>
      <c r="D5" s="31">
        <f t="shared" si="1"/>
        <v>33885000</v>
      </c>
      <c r="E5" s="25"/>
      <c r="F5" s="32" t="s">
        <v>32</v>
      </c>
      <c r="G5" s="33">
        <f t="shared" ref="G5:I5" si="2">G3-G4</f>
        <v>17685000</v>
      </c>
      <c r="H5" s="33">
        <f t="shared" si="2"/>
        <v>28485000</v>
      </c>
      <c r="I5" s="33">
        <f t="shared" si="2"/>
        <v>33885000</v>
      </c>
    </row>
    <row r="6">
      <c r="A6" s="16" t="s">
        <v>33</v>
      </c>
      <c r="B6" s="31">
        <v>1.0E7</v>
      </c>
      <c r="C6" s="31">
        <v>1.0E7</v>
      </c>
      <c r="D6" s="31">
        <v>1.0E7</v>
      </c>
      <c r="E6" s="26"/>
      <c r="F6" s="32" t="s">
        <v>33</v>
      </c>
      <c r="G6" s="33">
        <v>1.0E7</v>
      </c>
      <c r="H6" s="33">
        <v>1.0E7</v>
      </c>
      <c r="I6" s="33">
        <v>1.0E7</v>
      </c>
    </row>
    <row r="7">
      <c r="A7" s="16" t="s">
        <v>34</v>
      </c>
      <c r="B7" s="36">
        <v>0.1</v>
      </c>
      <c r="C7" s="36">
        <v>0.1</v>
      </c>
      <c r="D7" s="36">
        <v>0.1</v>
      </c>
      <c r="E7" s="37"/>
      <c r="F7" s="38" t="s">
        <v>34</v>
      </c>
      <c r="G7" s="39">
        <v>0.05</v>
      </c>
      <c r="H7" s="40">
        <v>0.1</v>
      </c>
      <c r="I7" s="39">
        <v>0.2</v>
      </c>
    </row>
    <row r="8">
      <c r="A8" s="16" t="s">
        <v>35</v>
      </c>
      <c r="B8" s="31">
        <v>10.0</v>
      </c>
      <c r="C8" s="31">
        <v>10.0</v>
      </c>
      <c r="D8" s="31">
        <v>10.0</v>
      </c>
      <c r="E8" s="26"/>
      <c r="F8" s="32" t="s">
        <v>35</v>
      </c>
      <c r="G8" s="33">
        <v>10.0</v>
      </c>
      <c r="H8" s="33">
        <v>10.0</v>
      </c>
      <c r="I8" s="33">
        <v>10.0</v>
      </c>
    </row>
    <row r="9">
      <c r="A9" s="41" t="s">
        <v>36</v>
      </c>
      <c r="B9" s="31">
        <f t="shared" ref="B9:D9" si="3">PV(B7,B8,-B5,-B6,0)+B2</f>
        <v>100272102.2</v>
      </c>
      <c r="C9" s="31">
        <f t="shared" si="3"/>
        <v>166633426.9</v>
      </c>
      <c r="D9" s="31">
        <f t="shared" si="3"/>
        <v>199814089.3</v>
      </c>
      <c r="E9" s="25"/>
      <c r="F9" s="42" t="s">
        <v>36</v>
      </c>
      <c r="G9" s="33">
        <f t="shared" ref="G9:I9" si="4">PV(G7,G8,-G5,-G6,0)+G2</f>
        <v>130448014.8</v>
      </c>
      <c r="H9" s="33">
        <f t="shared" si="4"/>
        <v>166633426.9</v>
      </c>
      <c r="I9" s="33">
        <f t="shared" si="4"/>
        <v>131426972.4</v>
      </c>
    </row>
    <row r="10">
      <c r="A10" s="41" t="s">
        <v>37</v>
      </c>
      <c r="B10" s="31">
        <f t="shared" ref="B10:D10" si="5">FV(B7,B8,-B5,-B2,0)+B6</f>
        <v>260080008.9</v>
      </c>
      <c r="C10" s="31">
        <f t="shared" si="5"/>
        <v>432204194.6</v>
      </c>
      <c r="D10" s="31">
        <f t="shared" si="5"/>
        <v>518266287.5</v>
      </c>
      <c r="E10" s="25"/>
      <c r="F10" s="42" t="s">
        <v>37</v>
      </c>
      <c r="G10" s="33">
        <f t="shared" ref="G10:I10" si="6">FV(G7,G8,-G5,-G2,0)+G6</f>
        <v>212486070.3</v>
      </c>
      <c r="H10" s="33">
        <f t="shared" si="6"/>
        <v>432204194.6</v>
      </c>
      <c r="I10" s="33">
        <f t="shared" si="6"/>
        <v>813761172.2</v>
      </c>
    </row>
    <row r="11">
      <c r="A11" s="41" t="s">
        <v>38</v>
      </c>
      <c r="B11" s="31">
        <f t="shared" ref="B11:D11" si="7">PMT(B7,B8,-B2,-B6,0)+B5</f>
        <v>16318822.86</v>
      </c>
      <c r="C11" s="31">
        <f t="shared" si="7"/>
        <v>27118822.86</v>
      </c>
      <c r="D11" s="31">
        <f t="shared" si="7"/>
        <v>32518822.86</v>
      </c>
      <c r="E11" s="25"/>
      <c r="F11" s="42" t="s">
        <v>38</v>
      </c>
      <c r="G11" s="33">
        <f t="shared" ref="G11:I11" si="8">PMT(G7,G8,-G2,-G6,0)+G5</f>
        <v>16893614.71</v>
      </c>
      <c r="H11" s="33">
        <f t="shared" si="8"/>
        <v>27118822.86</v>
      </c>
      <c r="I11" s="33">
        <f t="shared" si="8"/>
        <v>31348323.8</v>
      </c>
    </row>
    <row r="13">
      <c r="A13" s="43" t="s">
        <v>41</v>
      </c>
    </row>
    <row r="14">
      <c r="A14" s="12" t="s">
        <v>29</v>
      </c>
      <c r="B14" s="44">
        <v>-1.225E7</v>
      </c>
      <c r="C14" s="44">
        <v>-1.225E7</v>
      </c>
      <c r="D14" s="44">
        <v>-1.225E7</v>
      </c>
    </row>
    <row r="15">
      <c r="A15" s="12" t="s">
        <v>30</v>
      </c>
      <c r="B15" s="44">
        <v>5.4E7</v>
      </c>
      <c r="C15" s="44">
        <v>5.4E7</v>
      </c>
      <c r="D15" s="44">
        <v>5.4E7</v>
      </c>
    </row>
    <row r="16">
      <c r="A16" s="45" t="s">
        <v>31</v>
      </c>
      <c r="B16" s="46">
        <v>3.6315E7</v>
      </c>
      <c r="C16" s="46">
        <f>B16+B16*0.2</f>
        <v>43578000</v>
      </c>
      <c r="D16" s="46">
        <f>B16+B16*0.4</f>
        <v>50841000</v>
      </c>
    </row>
    <row r="17">
      <c r="A17" s="12" t="s">
        <v>32</v>
      </c>
      <c r="B17" s="44">
        <f t="shared" ref="B17:D17" si="9">B15-B16</f>
        <v>17685000</v>
      </c>
      <c r="C17" s="44">
        <f t="shared" si="9"/>
        <v>10422000</v>
      </c>
      <c r="D17" s="44">
        <f t="shared" si="9"/>
        <v>3159000</v>
      </c>
    </row>
    <row r="18">
      <c r="A18" s="12" t="s">
        <v>33</v>
      </c>
      <c r="B18" s="44">
        <v>1.0E7</v>
      </c>
      <c r="C18" s="44">
        <v>1.0E7</v>
      </c>
      <c r="D18" s="44">
        <v>1.0E7</v>
      </c>
    </row>
    <row r="19">
      <c r="A19" s="47" t="s">
        <v>34</v>
      </c>
      <c r="B19" s="48">
        <v>0.1</v>
      </c>
      <c r="C19" s="48">
        <v>0.1</v>
      </c>
      <c r="D19" s="48">
        <v>0.1</v>
      </c>
    </row>
    <row r="20">
      <c r="A20" s="12" t="s">
        <v>35</v>
      </c>
      <c r="B20" s="44">
        <v>10.0</v>
      </c>
      <c r="C20" s="44">
        <v>10.0</v>
      </c>
      <c r="D20" s="44">
        <v>10.0</v>
      </c>
    </row>
    <row r="21">
      <c r="A21" s="47" t="s">
        <v>36</v>
      </c>
      <c r="B21" s="44">
        <f t="shared" ref="B21:D21" si="10">PV(B19,B20,-B17,-B18,0)+B14</f>
        <v>100272102.2</v>
      </c>
      <c r="C21" s="44">
        <f t="shared" si="10"/>
        <v>55644111.27</v>
      </c>
      <c r="D21" s="44">
        <f t="shared" si="10"/>
        <v>11016120.38</v>
      </c>
    </row>
    <row r="22">
      <c r="A22" s="47" t="s">
        <v>37</v>
      </c>
      <c r="B22" s="44">
        <f t="shared" ref="B22:D22" si="11">FV(B19,B20,-B17,-B14,0)+B18</f>
        <v>260080008.9</v>
      </c>
      <c r="C22" s="44">
        <f t="shared" si="11"/>
        <v>144326494.1</v>
      </c>
      <c r="D22" s="44">
        <f t="shared" si="11"/>
        <v>28572979.18</v>
      </c>
    </row>
    <row r="23">
      <c r="A23" s="47" t="s">
        <v>38</v>
      </c>
      <c r="B23" s="44">
        <f t="shared" ref="B23:D23" si="12">PMT(B19,B20,-B14,-B18,0)+B17</f>
        <v>16318822.86</v>
      </c>
      <c r="C23" s="44">
        <f t="shared" si="12"/>
        <v>9055822.862</v>
      </c>
      <c r="D23" s="44">
        <f t="shared" si="12"/>
        <v>1792822.862</v>
      </c>
    </row>
  </sheetData>
  <mergeCells count="3">
    <mergeCell ref="A1:D1"/>
    <mergeCell ref="F1:I1"/>
    <mergeCell ref="A13:D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" t="s">
        <v>1</v>
      </c>
      <c r="B4" s="4" t="s">
        <v>42</v>
      </c>
      <c r="C4" s="5" t="s">
        <v>43</v>
      </c>
      <c r="D4" s="49" t="s">
        <v>44</v>
      </c>
      <c r="E4" s="4" t="s">
        <v>45</v>
      </c>
      <c r="F4" s="5" t="s">
        <v>46</v>
      </c>
      <c r="G4" s="49" t="s">
        <v>47</v>
      </c>
      <c r="H4" s="4" t="s">
        <v>48</v>
      </c>
      <c r="I4" s="5" t="s">
        <v>49</v>
      </c>
      <c r="J4" s="49" t="s">
        <v>50</v>
      </c>
      <c r="K4" s="4" t="s">
        <v>51</v>
      </c>
      <c r="L4" s="5" t="s">
        <v>52</v>
      </c>
      <c r="M4" s="49" t="s">
        <v>53</v>
      </c>
      <c r="N4" s="4" t="s">
        <v>54</v>
      </c>
      <c r="O4" s="5" t="s">
        <v>55</v>
      </c>
      <c r="P4" s="49" t="s">
        <v>56</v>
      </c>
      <c r="Q4" s="4" t="s">
        <v>57</v>
      </c>
      <c r="R4" s="5" t="s">
        <v>58</v>
      </c>
      <c r="S4" s="49" t="s">
        <v>59</v>
      </c>
      <c r="T4" s="4" t="s">
        <v>60</v>
      </c>
      <c r="U4" s="5" t="s">
        <v>61</v>
      </c>
      <c r="V4" s="49" t="s">
        <v>62</v>
      </c>
      <c r="W4" s="4" t="s">
        <v>63</v>
      </c>
      <c r="X4" s="5" t="s">
        <v>64</v>
      </c>
      <c r="Y4" s="49" t="s">
        <v>65</v>
      </c>
    </row>
    <row r="5">
      <c r="A5" s="2" t="s">
        <v>12</v>
      </c>
      <c r="B5" s="6">
        <f t="shared" ref="B5:Y5" si="1">B19</f>
        <v>810000</v>
      </c>
      <c r="C5" s="7">
        <f t="shared" si="1"/>
        <v>1620000</v>
      </c>
      <c r="D5" s="8">
        <f t="shared" si="1"/>
        <v>2430000</v>
      </c>
      <c r="E5" s="6">
        <f t="shared" si="1"/>
        <v>3240000</v>
      </c>
      <c r="F5" s="7">
        <f t="shared" si="1"/>
        <v>3240000</v>
      </c>
      <c r="G5" s="8">
        <f t="shared" si="1"/>
        <v>3240000</v>
      </c>
      <c r="H5" s="6">
        <f t="shared" si="1"/>
        <v>4050000</v>
      </c>
      <c r="I5" s="7">
        <f t="shared" si="1"/>
        <v>4050000</v>
      </c>
      <c r="J5" s="8">
        <f t="shared" si="1"/>
        <v>4050000</v>
      </c>
      <c r="K5" s="6">
        <f t="shared" si="1"/>
        <v>4860000</v>
      </c>
      <c r="L5" s="7">
        <f t="shared" si="1"/>
        <v>4860000</v>
      </c>
      <c r="M5" s="8">
        <f t="shared" si="1"/>
        <v>4860000</v>
      </c>
      <c r="N5" s="6">
        <f t="shared" si="1"/>
        <v>5670000</v>
      </c>
      <c r="O5" s="7">
        <f t="shared" si="1"/>
        <v>5670000</v>
      </c>
      <c r="P5" s="8">
        <f t="shared" si="1"/>
        <v>5670000</v>
      </c>
      <c r="Q5" s="6">
        <f t="shared" si="1"/>
        <v>6480000</v>
      </c>
      <c r="R5" s="7">
        <f t="shared" si="1"/>
        <v>6480000</v>
      </c>
      <c r="S5" s="8">
        <f t="shared" si="1"/>
        <v>6480000</v>
      </c>
      <c r="T5" s="6">
        <f t="shared" si="1"/>
        <v>7290000</v>
      </c>
      <c r="U5" s="7">
        <f t="shared" si="1"/>
        <v>7290000</v>
      </c>
      <c r="V5" s="8">
        <f t="shared" si="1"/>
        <v>7290000</v>
      </c>
      <c r="W5" s="6">
        <f t="shared" si="1"/>
        <v>8100000</v>
      </c>
      <c r="X5" s="7">
        <f t="shared" si="1"/>
        <v>8100000</v>
      </c>
      <c r="Y5" s="8">
        <f t="shared" si="1"/>
        <v>8100000</v>
      </c>
    </row>
    <row r="6">
      <c r="A6" s="2" t="s">
        <v>13</v>
      </c>
      <c r="B6" s="6">
        <f t="shared" ref="B6:Y6" si="2">B12+B13+B14+B15+B16</f>
        <v>3115000</v>
      </c>
      <c r="C6" s="7">
        <f t="shared" si="2"/>
        <v>1265000</v>
      </c>
      <c r="D6" s="8">
        <f t="shared" si="2"/>
        <v>1865000</v>
      </c>
      <c r="E6" s="6">
        <f t="shared" si="2"/>
        <v>4915000</v>
      </c>
      <c r="F6" s="7">
        <f t="shared" si="2"/>
        <v>2465000</v>
      </c>
      <c r="G6" s="8">
        <f t="shared" si="2"/>
        <v>2465000</v>
      </c>
      <c r="H6" s="6">
        <f t="shared" si="2"/>
        <v>5515000</v>
      </c>
      <c r="I6" s="7">
        <f t="shared" si="2"/>
        <v>3065000</v>
      </c>
      <c r="J6" s="8">
        <f t="shared" si="2"/>
        <v>3065000</v>
      </c>
      <c r="K6" s="6">
        <f t="shared" si="2"/>
        <v>6115000</v>
      </c>
      <c r="L6" s="7">
        <f t="shared" si="2"/>
        <v>3665000</v>
      </c>
      <c r="M6" s="8">
        <f t="shared" si="2"/>
        <v>3665000</v>
      </c>
      <c r="N6" s="6">
        <f t="shared" si="2"/>
        <v>6715000</v>
      </c>
      <c r="O6" s="7">
        <f t="shared" si="2"/>
        <v>4265000</v>
      </c>
      <c r="P6" s="8">
        <f t="shared" si="2"/>
        <v>4265000</v>
      </c>
      <c r="Q6" s="6">
        <f t="shared" si="2"/>
        <v>7315000</v>
      </c>
      <c r="R6" s="7">
        <f t="shared" si="2"/>
        <v>4865000</v>
      </c>
      <c r="S6" s="8">
        <f t="shared" si="2"/>
        <v>4865000</v>
      </c>
      <c r="T6" s="6">
        <f t="shared" si="2"/>
        <v>7915000</v>
      </c>
      <c r="U6" s="7">
        <f t="shared" si="2"/>
        <v>5465000</v>
      </c>
      <c r="V6" s="8">
        <f t="shared" si="2"/>
        <v>5465000</v>
      </c>
      <c r="W6" s="6">
        <f t="shared" si="2"/>
        <v>8515000</v>
      </c>
      <c r="X6" s="7">
        <f t="shared" si="2"/>
        <v>6065000</v>
      </c>
      <c r="Y6" s="8">
        <f t="shared" si="2"/>
        <v>6065000</v>
      </c>
    </row>
    <row r="7">
      <c r="A7" s="2"/>
      <c r="B7" s="9"/>
      <c r="D7" s="10"/>
      <c r="E7" s="9"/>
      <c r="G7" s="10"/>
      <c r="H7" s="9"/>
      <c r="J7" s="10"/>
      <c r="K7" s="9"/>
      <c r="M7" s="10"/>
      <c r="N7" s="9"/>
      <c r="P7" s="10"/>
      <c r="Q7" s="9"/>
      <c r="S7" s="10"/>
      <c r="T7" s="9"/>
      <c r="V7" s="10"/>
      <c r="W7" s="9"/>
      <c r="Y7" s="10"/>
    </row>
    <row r="8">
      <c r="A8" s="2" t="s">
        <v>14</v>
      </c>
      <c r="B8" s="50"/>
      <c r="C8" s="51"/>
      <c r="D8" s="52">
        <f>SUM(B5:D5)-SUM(B6:D6)</f>
        <v>-1385000</v>
      </c>
      <c r="E8" s="50"/>
      <c r="F8" s="51"/>
      <c r="G8" s="52">
        <f>SUM(E5:G5)-SUM(E6:G6)</f>
        <v>-125000</v>
      </c>
      <c r="H8" s="50"/>
      <c r="I8" s="51"/>
      <c r="J8" s="52">
        <f>SUM(H5:J5)-SUM(H6:J6)</f>
        <v>505000</v>
      </c>
      <c r="K8" s="50"/>
      <c r="L8" s="51"/>
      <c r="M8" s="52">
        <f>SUM(K5:M5)-SUM(K6:M6)</f>
        <v>1135000</v>
      </c>
      <c r="N8" s="50"/>
      <c r="O8" s="51"/>
      <c r="P8" s="52">
        <f>SUM(N5:P5)-SUM(N6:P6)</f>
        <v>1765000</v>
      </c>
      <c r="Q8" s="50"/>
      <c r="R8" s="51"/>
      <c r="S8" s="52">
        <f>SUM(Q5:S5)-SUM(Q6:S6)</f>
        <v>2395000</v>
      </c>
      <c r="T8" s="50"/>
      <c r="U8" s="51"/>
      <c r="V8" s="52">
        <f>SUM(T5:V5)-SUM(T6:V6)</f>
        <v>3025000</v>
      </c>
      <c r="W8" s="50"/>
      <c r="X8" s="51"/>
      <c r="Y8" s="52">
        <f>SUM(W5:Y5)-SUM(W6:Y6)</f>
        <v>3655000</v>
      </c>
    </row>
    <row r="11">
      <c r="A11" s="16" t="s">
        <v>13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>
      <c r="A12" s="16" t="s">
        <v>16</v>
      </c>
      <c r="B12" s="54">
        <f>700*B22*3500</f>
        <v>2450000</v>
      </c>
      <c r="E12" s="54">
        <f>700*1*3500</f>
        <v>2450000</v>
      </c>
      <c r="H12" s="54">
        <f>700*1*3500</f>
        <v>2450000</v>
      </c>
      <c r="K12" s="54">
        <f>700*1*3500</f>
        <v>2450000</v>
      </c>
      <c r="N12" s="54">
        <f>700*1*3500</f>
        <v>2450000</v>
      </c>
      <c r="Q12" s="54">
        <f>700*1*3500</f>
        <v>2450000</v>
      </c>
      <c r="T12" s="54">
        <f>700*1*3500</f>
        <v>2450000</v>
      </c>
      <c r="W12" s="54">
        <f>700*1*3500</f>
        <v>2450000</v>
      </c>
      <c r="Z12" s="15"/>
      <c r="AA12" s="15"/>
      <c r="AB12" s="15"/>
      <c r="AC12" s="15"/>
      <c r="AD12" s="15"/>
      <c r="AE12" s="15"/>
      <c r="AF12" s="15"/>
      <c r="AG12" s="15"/>
      <c r="AH12" s="15"/>
    </row>
    <row r="13">
      <c r="A13" s="16" t="s">
        <v>17</v>
      </c>
      <c r="B13" s="17">
        <f t="shared" ref="B13:Y13" si="3">B23*18000</f>
        <v>540000</v>
      </c>
      <c r="C13" s="17">
        <f t="shared" si="3"/>
        <v>1080000</v>
      </c>
      <c r="D13" s="17">
        <f t="shared" si="3"/>
        <v>1620000</v>
      </c>
      <c r="E13" s="17">
        <f t="shared" si="3"/>
        <v>2160000</v>
      </c>
      <c r="F13" s="17">
        <f t="shared" si="3"/>
        <v>2160000</v>
      </c>
      <c r="G13" s="17">
        <f t="shared" si="3"/>
        <v>2160000</v>
      </c>
      <c r="H13" s="17">
        <f t="shared" si="3"/>
        <v>2700000</v>
      </c>
      <c r="I13" s="17">
        <f t="shared" si="3"/>
        <v>2700000</v>
      </c>
      <c r="J13" s="17">
        <f t="shared" si="3"/>
        <v>2700000</v>
      </c>
      <c r="K13" s="17">
        <f t="shared" si="3"/>
        <v>3240000</v>
      </c>
      <c r="L13" s="17">
        <f t="shared" si="3"/>
        <v>3240000</v>
      </c>
      <c r="M13" s="17">
        <f t="shared" si="3"/>
        <v>3240000</v>
      </c>
      <c r="N13" s="17">
        <f t="shared" si="3"/>
        <v>3780000</v>
      </c>
      <c r="O13" s="17">
        <f t="shared" si="3"/>
        <v>3780000</v>
      </c>
      <c r="P13" s="17">
        <f t="shared" si="3"/>
        <v>3780000</v>
      </c>
      <c r="Q13" s="17">
        <f t="shared" si="3"/>
        <v>4320000</v>
      </c>
      <c r="R13" s="17">
        <f t="shared" si="3"/>
        <v>4320000</v>
      </c>
      <c r="S13" s="17">
        <f t="shared" si="3"/>
        <v>4320000</v>
      </c>
      <c r="T13" s="17">
        <f t="shared" si="3"/>
        <v>4860000</v>
      </c>
      <c r="U13" s="17">
        <f t="shared" si="3"/>
        <v>4860000</v>
      </c>
      <c r="V13" s="17">
        <f t="shared" si="3"/>
        <v>4860000</v>
      </c>
      <c r="W13" s="17">
        <f t="shared" si="3"/>
        <v>5400000</v>
      </c>
      <c r="X13" s="17">
        <f t="shared" si="3"/>
        <v>5400000</v>
      </c>
      <c r="Y13" s="17">
        <f t="shared" si="3"/>
        <v>5400000</v>
      </c>
      <c r="Z13" s="15"/>
      <c r="AA13" s="15"/>
      <c r="AB13" s="15"/>
      <c r="AC13" s="15"/>
      <c r="AD13" s="15"/>
      <c r="AE13" s="15"/>
      <c r="AF13" s="15"/>
      <c r="AG13" s="15"/>
      <c r="AH13" s="15"/>
    </row>
    <row r="14">
      <c r="A14" s="16" t="s">
        <v>18</v>
      </c>
      <c r="B14" s="17">
        <f t="shared" ref="B14:Y14" si="4">B22*40000</f>
        <v>40000</v>
      </c>
      <c r="C14" s="17">
        <f t="shared" si="4"/>
        <v>80000</v>
      </c>
      <c r="D14" s="17">
        <f t="shared" si="4"/>
        <v>120000</v>
      </c>
      <c r="E14" s="17">
        <f t="shared" si="4"/>
        <v>160000</v>
      </c>
      <c r="F14" s="17">
        <f t="shared" si="4"/>
        <v>160000</v>
      </c>
      <c r="G14" s="17">
        <f t="shared" si="4"/>
        <v>160000</v>
      </c>
      <c r="H14" s="17">
        <f t="shared" si="4"/>
        <v>200000</v>
      </c>
      <c r="I14" s="17">
        <f t="shared" si="4"/>
        <v>200000</v>
      </c>
      <c r="J14" s="17">
        <f t="shared" si="4"/>
        <v>200000</v>
      </c>
      <c r="K14" s="17">
        <f t="shared" si="4"/>
        <v>240000</v>
      </c>
      <c r="L14" s="17">
        <f t="shared" si="4"/>
        <v>240000</v>
      </c>
      <c r="M14" s="17">
        <f t="shared" si="4"/>
        <v>240000</v>
      </c>
      <c r="N14" s="17">
        <f t="shared" si="4"/>
        <v>280000</v>
      </c>
      <c r="O14" s="17">
        <f t="shared" si="4"/>
        <v>280000</v>
      </c>
      <c r="P14" s="17">
        <f t="shared" si="4"/>
        <v>280000</v>
      </c>
      <c r="Q14" s="17">
        <f t="shared" si="4"/>
        <v>320000</v>
      </c>
      <c r="R14" s="17">
        <f t="shared" si="4"/>
        <v>320000</v>
      </c>
      <c r="S14" s="17">
        <f t="shared" si="4"/>
        <v>320000</v>
      </c>
      <c r="T14" s="17">
        <f t="shared" si="4"/>
        <v>360000</v>
      </c>
      <c r="U14" s="17">
        <f t="shared" si="4"/>
        <v>360000</v>
      </c>
      <c r="V14" s="17">
        <f t="shared" si="4"/>
        <v>360000</v>
      </c>
      <c r="W14" s="17">
        <f t="shared" si="4"/>
        <v>400000</v>
      </c>
      <c r="X14" s="17">
        <f t="shared" si="4"/>
        <v>400000</v>
      </c>
      <c r="Y14" s="17">
        <f t="shared" si="4"/>
        <v>400000</v>
      </c>
      <c r="Z14" s="15"/>
      <c r="AA14" s="15"/>
      <c r="AB14" s="15"/>
      <c r="AC14" s="15"/>
      <c r="AD14" s="15"/>
      <c r="AE14" s="15"/>
      <c r="AF14" s="15"/>
      <c r="AG14" s="15"/>
      <c r="AH14" s="15"/>
    </row>
    <row r="15">
      <c r="A15" s="16" t="s">
        <v>19</v>
      </c>
      <c r="B15" s="17">
        <f t="shared" ref="B15:Y15" si="5">B22*20000</f>
        <v>20000</v>
      </c>
      <c r="C15" s="17">
        <f t="shared" si="5"/>
        <v>40000</v>
      </c>
      <c r="D15" s="17">
        <f t="shared" si="5"/>
        <v>60000</v>
      </c>
      <c r="E15" s="17">
        <f t="shared" si="5"/>
        <v>80000</v>
      </c>
      <c r="F15" s="17">
        <f t="shared" si="5"/>
        <v>80000</v>
      </c>
      <c r="G15" s="17">
        <f t="shared" si="5"/>
        <v>80000</v>
      </c>
      <c r="H15" s="17">
        <f t="shared" si="5"/>
        <v>100000</v>
      </c>
      <c r="I15" s="17">
        <f t="shared" si="5"/>
        <v>100000</v>
      </c>
      <c r="J15" s="17">
        <f t="shared" si="5"/>
        <v>100000</v>
      </c>
      <c r="K15" s="17">
        <f t="shared" si="5"/>
        <v>120000</v>
      </c>
      <c r="L15" s="17">
        <f t="shared" si="5"/>
        <v>120000</v>
      </c>
      <c r="M15" s="17">
        <f t="shared" si="5"/>
        <v>120000</v>
      </c>
      <c r="N15" s="17">
        <f t="shared" si="5"/>
        <v>140000</v>
      </c>
      <c r="O15" s="17">
        <f t="shared" si="5"/>
        <v>140000</v>
      </c>
      <c r="P15" s="17">
        <f t="shared" si="5"/>
        <v>140000</v>
      </c>
      <c r="Q15" s="17">
        <f t="shared" si="5"/>
        <v>160000</v>
      </c>
      <c r="R15" s="17">
        <f t="shared" si="5"/>
        <v>160000</v>
      </c>
      <c r="S15" s="17">
        <f t="shared" si="5"/>
        <v>160000</v>
      </c>
      <c r="T15" s="17">
        <f t="shared" si="5"/>
        <v>180000</v>
      </c>
      <c r="U15" s="17">
        <f t="shared" si="5"/>
        <v>180000</v>
      </c>
      <c r="V15" s="17">
        <f t="shared" si="5"/>
        <v>180000</v>
      </c>
      <c r="W15" s="17">
        <f t="shared" si="5"/>
        <v>200000</v>
      </c>
      <c r="X15" s="17">
        <f t="shared" si="5"/>
        <v>200000</v>
      </c>
      <c r="Y15" s="17">
        <f t="shared" si="5"/>
        <v>200000</v>
      </c>
      <c r="Z15" s="15"/>
      <c r="AA15" s="15"/>
      <c r="AB15" s="15"/>
      <c r="AC15" s="15"/>
      <c r="AD15" s="15"/>
      <c r="AE15" s="15"/>
      <c r="AF15" s="15"/>
      <c r="AG15" s="15"/>
      <c r="AH15" s="15"/>
    </row>
    <row r="16">
      <c r="A16" s="16" t="s">
        <v>20</v>
      </c>
      <c r="B16" s="18">
        <v>65000.0</v>
      </c>
      <c r="C16" s="18">
        <v>65000.0</v>
      </c>
      <c r="D16" s="18">
        <v>65000.0</v>
      </c>
      <c r="E16" s="18">
        <v>65000.0</v>
      </c>
      <c r="F16" s="18">
        <v>65000.0</v>
      </c>
      <c r="G16" s="18">
        <v>65000.0</v>
      </c>
      <c r="H16" s="18">
        <v>65000.0</v>
      </c>
      <c r="I16" s="18">
        <v>65000.0</v>
      </c>
      <c r="J16" s="18">
        <v>65000.0</v>
      </c>
      <c r="K16" s="18">
        <v>65000.0</v>
      </c>
      <c r="L16" s="18">
        <v>65000.0</v>
      </c>
      <c r="M16" s="18">
        <v>65000.0</v>
      </c>
      <c r="N16" s="18">
        <v>65000.0</v>
      </c>
      <c r="O16" s="18">
        <v>65000.0</v>
      </c>
      <c r="P16" s="18">
        <v>65000.0</v>
      </c>
      <c r="Q16" s="18">
        <v>65000.0</v>
      </c>
      <c r="R16" s="18">
        <v>65000.0</v>
      </c>
      <c r="S16" s="18">
        <v>65000.0</v>
      </c>
      <c r="T16" s="18">
        <v>65000.0</v>
      </c>
      <c r="U16" s="18">
        <v>65000.0</v>
      </c>
      <c r="V16" s="18">
        <v>65000.0</v>
      </c>
      <c r="W16" s="18">
        <v>65000.0</v>
      </c>
      <c r="X16" s="18">
        <v>65000.0</v>
      </c>
      <c r="Y16" s="18">
        <v>65000.0</v>
      </c>
      <c r="Z16" s="15"/>
      <c r="AA16" s="15"/>
      <c r="AB16" s="15"/>
      <c r="AC16" s="15"/>
      <c r="AD16" s="15"/>
      <c r="AE16" s="15"/>
      <c r="AF16" s="15"/>
      <c r="AG16" s="15"/>
      <c r="AH16" s="15"/>
    </row>
    <row r="18">
      <c r="A18" s="19" t="s">
        <v>12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9" t="s">
        <v>21</v>
      </c>
      <c r="B19" s="21">
        <f t="shared" ref="B19:Y19" si="6">B13*0.5+B13</f>
        <v>810000</v>
      </c>
      <c r="C19" s="21">
        <f t="shared" si="6"/>
        <v>1620000</v>
      </c>
      <c r="D19" s="21">
        <f t="shared" si="6"/>
        <v>2430000</v>
      </c>
      <c r="E19" s="21">
        <f t="shared" si="6"/>
        <v>3240000</v>
      </c>
      <c r="F19" s="21">
        <f t="shared" si="6"/>
        <v>3240000</v>
      </c>
      <c r="G19" s="21">
        <f t="shared" si="6"/>
        <v>3240000</v>
      </c>
      <c r="H19" s="21">
        <f t="shared" si="6"/>
        <v>4050000</v>
      </c>
      <c r="I19" s="21">
        <f t="shared" si="6"/>
        <v>4050000</v>
      </c>
      <c r="J19" s="21">
        <f t="shared" si="6"/>
        <v>4050000</v>
      </c>
      <c r="K19" s="21">
        <f t="shared" si="6"/>
        <v>4860000</v>
      </c>
      <c r="L19" s="21">
        <f t="shared" si="6"/>
        <v>4860000</v>
      </c>
      <c r="M19" s="21">
        <f t="shared" si="6"/>
        <v>4860000</v>
      </c>
      <c r="N19" s="21">
        <f t="shared" si="6"/>
        <v>5670000</v>
      </c>
      <c r="O19" s="21">
        <f t="shared" si="6"/>
        <v>5670000</v>
      </c>
      <c r="P19" s="21">
        <f t="shared" si="6"/>
        <v>5670000</v>
      </c>
      <c r="Q19" s="21">
        <f t="shared" si="6"/>
        <v>6480000</v>
      </c>
      <c r="R19" s="21">
        <f t="shared" si="6"/>
        <v>6480000</v>
      </c>
      <c r="S19" s="21">
        <f t="shared" si="6"/>
        <v>6480000</v>
      </c>
      <c r="T19" s="21">
        <f t="shared" si="6"/>
        <v>7290000</v>
      </c>
      <c r="U19" s="21">
        <f t="shared" si="6"/>
        <v>7290000</v>
      </c>
      <c r="V19" s="21">
        <f t="shared" si="6"/>
        <v>7290000</v>
      </c>
      <c r="W19" s="21">
        <f t="shared" si="6"/>
        <v>8100000</v>
      </c>
      <c r="X19" s="21">
        <f t="shared" si="6"/>
        <v>8100000</v>
      </c>
      <c r="Y19" s="21">
        <f t="shared" si="6"/>
        <v>8100000</v>
      </c>
    </row>
    <row r="21">
      <c r="A21" s="22" t="s">
        <v>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2" t="s">
        <v>23</v>
      </c>
      <c r="B22" s="22">
        <v>1.0</v>
      </c>
      <c r="C22" s="22">
        <v>2.0</v>
      </c>
      <c r="D22" s="22">
        <v>3.0</v>
      </c>
      <c r="E22" s="22">
        <v>4.0</v>
      </c>
      <c r="F22" s="22">
        <v>4.0</v>
      </c>
      <c r="G22" s="22">
        <v>4.0</v>
      </c>
      <c r="H22" s="22">
        <v>5.0</v>
      </c>
      <c r="I22" s="22">
        <v>5.0</v>
      </c>
      <c r="J22" s="22">
        <v>5.0</v>
      </c>
      <c r="K22" s="22">
        <v>6.0</v>
      </c>
      <c r="L22" s="22">
        <v>6.0</v>
      </c>
      <c r="M22" s="22">
        <v>6.0</v>
      </c>
      <c r="N22" s="22">
        <v>7.0</v>
      </c>
      <c r="O22" s="22">
        <v>7.0</v>
      </c>
      <c r="P22" s="22">
        <v>7.0</v>
      </c>
      <c r="Q22" s="22">
        <v>8.0</v>
      </c>
      <c r="R22" s="22">
        <v>8.0</v>
      </c>
      <c r="S22" s="22">
        <v>8.0</v>
      </c>
      <c r="T22" s="22">
        <v>9.0</v>
      </c>
      <c r="U22" s="22">
        <v>9.0</v>
      </c>
      <c r="V22" s="22">
        <v>9.0</v>
      </c>
      <c r="W22" s="22">
        <v>10.0</v>
      </c>
      <c r="X22" s="22">
        <v>10.0</v>
      </c>
      <c r="Y22" s="22">
        <v>10.0</v>
      </c>
    </row>
    <row r="23">
      <c r="A23" s="22" t="s">
        <v>24</v>
      </c>
      <c r="B23" s="22">
        <f t="shared" ref="B23:Y23" si="7">B22*30</f>
        <v>30</v>
      </c>
      <c r="C23" s="22">
        <f t="shared" si="7"/>
        <v>60</v>
      </c>
      <c r="D23" s="22">
        <f t="shared" si="7"/>
        <v>90</v>
      </c>
      <c r="E23" s="22">
        <f t="shared" si="7"/>
        <v>120</v>
      </c>
      <c r="F23" s="22">
        <f t="shared" si="7"/>
        <v>120</v>
      </c>
      <c r="G23" s="22">
        <f t="shared" si="7"/>
        <v>120</v>
      </c>
      <c r="H23" s="22">
        <f t="shared" si="7"/>
        <v>150</v>
      </c>
      <c r="I23" s="22">
        <f t="shared" si="7"/>
        <v>150</v>
      </c>
      <c r="J23" s="22">
        <f t="shared" si="7"/>
        <v>150</v>
      </c>
      <c r="K23" s="22">
        <f t="shared" si="7"/>
        <v>180</v>
      </c>
      <c r="L23" s="22">
        <f t="shared" si="7"/>
        <v>180</v>
      </c>
      <c r="M23" s="22">
        <f t="shared" si="7"/>
        <v>180</v>
      </c>
      <c r="N23" s="22">
        <f t="shared" si="7"/>
        <v>210</v>
      </c>
      <c r="O23" s="22">
        <f t="shared" si="7"/>
        <v>210</v>
      </c>
      <c r="P23" s="22">
        <f t="shared" si="7"/>
        <v>210</v>
      </c>
      <c r="Q23" s="22">
        <f t="shared" si="7"/>
        <v>240</v>
      </c>
      <c r="R23" s="22">
        <f t="shared" si="7"/>
        <v>240</v>
      </c>
      <c r="S23" s="22">
        <f t="shared" si="7"/>
        <v>240</v>
      </c>
      <c r="T23" s="22">
        <f t="shared" si="7"/>
        <v>270</v>
      </c>
      <c r="U23" s="22">
        <f t="shared" si="7"/>
        <v>270</v>
      </c>
      <c r="V23" s="22">
        <f t="shared" si="7"/>
        <v>270</v>
      </c>
      <c r="W23" s="22">
        <f t="shared" si="7"/>
        <v>300</v>
      </c>
      <c r="X23" s="22">
        <f t="shared" si="7"/>
        <v>300</v>
      </c>
      <c r="Y23" s="22">
        <f t="shared" si="7"/>
        <v>300</v>
      </c>
    </row>
  </sheetData>
  <mergeCells count="9">
    <mergeCell ref="T12:V12"/>
    <mergeCell ref="W12:Y12"/>
    <mergeCell ref="A1:E2"/>
    <mergeCell ref="B12:D12"/>
    <mergeCell ref="E12:G12"/>
    <mergeCell ref="H12:J12"/>
    <mergeCell ref="K12:M12"/>
    <mergeCell ref="N12:P12"/>
    <mergeCell ref="Q12:S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66</v>
      </c>
      <c r="B2" s="3" t="b">
        <v>1</v>
      </c>
      <c r="C2" s="3">
        <v>8.95</v>
      </c>
    </row>
    <row r="3">
      <c r="A3" s="3" t="s">
        <v>67</v>
      </c>
      <c r="B3" s="3" t="b">
        <v>1</v>
      </c>
      <c r="C3" s="3">
        <v>9.6</v>
      </c>
    </row>
    <row r="4">
      <c r="A4" s="3" t="s">
        <v>68</v>
      </c>
      <c r="B4" s="3" t="b">
        <v>1</v>
      </c>
      <c r="C4" s="3">
        <v>9.47</v>
      </c>
    </row>
    <row r="5">
      <c r="A5" s="3" t="s">
        <v>69</v>
      </c>
      <c r="B5" s="3" t="b">
        <v>1</v>
      </c>
      <c r="C5" s="3">
        <v>10.0</v>
      </c>
    </row>
    <row r="6">
      <c r="A6" s="3" t="s">
        <v>70</v>
      </c>
      <c r="B6" s="3" t="b">
        <v>1</v>
      </c>
      <c r="C6" s="3">
        <v>10.0</v>
      </c>
    </row>
    <row r="7">
      <c r="A7" s="3" t="s">
        <v>71</v>
      </c>
      <c r="B7" s="3" t="b">
        <v>1</v>
      </c>
      <c r="C7" s="3">
        <v>9.05</v>
      </c>
    </row>
    <row r="8">
      <c r="A8" s="3" t="s">
        <v>72</v>
      </c>
      <c r="B8" s="55" t="b">
        <v>0</v>
      </c>
      <c r="C8" s="3">
        <v>5.63</v>
      </c>
    </row>
    <row r="9">
      <c r="A9" s="3" t="s">
        <v>73</v>
      </c>
      <c r="B9" s="3" t="b">
        <v>1</v>
      </c>
      <c r="C9" s="3">
        <v>8.24</v>
      </c>
    </row>
    <row r="10">
      <c r="A10" s="3" t="s">
        <v>74</v>
      </c>
      <c r="B10" s="55" t="b">
        <v>0</v>
      </c>
      <c r="C10" s="3">
        <v>6.59</v>
      </c>
    </row>
    <row r="11">
      <c r="A11" s="3" t="s">
        <v>75</v>
      </c>
      <c r="B11" s="3" t="b">
        <v>1</v>
      </c>
      <c r="C11" s="3">
        <v>8.0</v>
      </c>
    </row>
    <row r="12">
      <c r="A12" s="3" t="s">
        <v>76</v>
      </c>
      <c r="B12" s="55" t="b">
        <v>0</v>
      </c>
      <c r="C12" s="3">
        <v>6.67</v>
      </c>
    </row>
    <row r="13">
      <c r="A13" s="3" t="s">
        <v>77</v>
      </c>
      <c r="B13" s="3" t="b">
        <v>1</v>
      </c>
      <c r="C13" s="3">
        <v>8.13</v>
      </c>
    </row>
    <row r="14">
      <c r="A14" s="3" t="s">
        <v>78</v>
      </c>
      <c r="B14" s="3" t="b">
        <v>1</v>
      </c>
      <c r="C14" s="3">
        <v>10.0</v>
      </c>
    </row>
    <row r="15">
      <c r="A15" s="3" t="s">
        <v>79</v>
      </c>
      <c r="B15" s="3" t="b">
        <v>1</v>
      </c>
      <c r="C15" s="3">
        <v>7.86</v>
      </c>
    </row>
    <row r="16">
      <c r="A16" s="3" t="s">
        <v>80</v>
      </c>
      <c r="B16" s="3" t="b">
        <v>1</v>
      </c>
      <c r="C16" s="3">
        <v>7.0</v>
      </c>
    </row>
    <row r="17">
      <c r="A17" s="3" t="s">
        <v>81</v>
      </c>
      <c r="B17" s="3" t="b">
        <v>1</v>
      </c>
      <c r="C17" s="3">
        <v>9.09</v>
      </c>
    </row>
  </sheetData>
  <drawing r:id="rId1"/>
</worksheet>
</file>