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<sst xmlns="http://schemas.openxmlformats.org/spreadsheetml/2006/main" count="36" uniqueCount="36">
  <si>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age bracket</t>
  </si>
  <si>
    <t xml:space="preserve">2021 projected total population (1000)</t>
  </si>
  <si>
    <t xml:space="preserve">2021 projected male population (1000)</t>
  </si>
  <si>
    <t xml:space="preserve">2021 projected female population (1000)</t>
  </si>
  <si>
    <t xml:space="preserve">2021 population fraction</t>
  </si>
  <si>
    <t xml:space="preserve">Levin et al formula (using 82 for the over 80s)</t>
  </si>
  <si>
    <t xml:space="preserve">Levin et al formula (using 87 for the over-80s)</t>
  </si>
  <si>
    <t xml:space="preserve">O'Driscoll et al age-wise IFR</t>
  </si>
  <si>
    <t xml:space="preserve">O'Driscoll et al age-wise IFR: Male</t>
  </si>
  <si>
    <t xml:space="preserve">O'Driscoll et al age-wise IFR: Female</t>
  </si>
  <si>
    <t xml:space="preserve">O'Driscoll from aggregate data</t>
  </si>
  <si>
    <t xml:space="preserve">O'Driscoll IFR from gender-wise data</t>
  </si>
  <si>
    <t xml:space="preserve">0 to 4</t>
  </si>
  <si>
    <t xml:space="preserve">5 to 9</t>
  </si>
  <si>
    <t xml:space="preserve">10 to 14</t>
  </si>
  <si>
    <t xml:space="preserve">15 to 19</t>
  </si>
  <si>
    <t xml:space="preserve">20 to 24</t>
  </si>
  <si>
    <t xml:space="preserve">25 to 29</t>
  </si>
  <si>
    <t xml:space="preserve">30 to 34</t>
  </si>
  <si>
    <t xml:space="preserve">35 to 39</t>
  </si>
  <si>
    <t xml:space="preserve">40 to 44</t>
  </si>
  <si>
    <t xml:space="preserve">45 to 49</t>
  </si>
  <si>
    <t xml:space="preserve">50 to 54</t>
  </si>
  <si>
    <t xml:space="preserve">55 to 59</t>
  </si>
  <si>
    <t xml:space="preserve">60 to 64</t>
  </si>
  <si>
    <t xml:space="preserve">65 to 69</t>
  </si>
  <si>
    <t xml:space="preserve">70 to 74</t>
  </si>
  <si>
    <t xml:space="preserve">75 to 79</t>
  </si>
  <si>
    <t xml:space="preserve">&gt;80</t>
  </si>
  <si>
    <t xml:space="preserve">Refs:</t>
  </si>
  <si>
    <t xml:space="preserve">Levin et al:</t>
  </si>
  <si>
    <t xml:space="preserve">https://link.springer.com/article/10.1007/s10654-020-00698-1</t>
  </si>
  <si>
    <t xml:space="preserve">O'Driscoll et al:</t>
  </si>
  <si>
    <r>
      <rPr>
        <sz val="10"/>
        <rFont val="Arial"/>
        <family val="2"/>
      </rPr>
      <t xml:space="preserve"> </t>
    </r>
    <r>
      <rPr>
        <sz val="10"/>
        <color rgb="FF0000FF"/>
        <rFont val="Arial"/>
        <family val="2"/>
      </rPr>
      <t xml:space="preserve">https://static-content.springer.com/esm/art%3A10.1038%2Fs41586-020-2918-0/MediaObjects/41586_2020_2918_MOESM1_ESM.pdf</t>
    </r>
  </si>
  <si>
    <t xml:space="preserve">population projections:</t>
  </si>
  <si>
    <t xml:space="preserve">https://nhm.gov.in/New_Updates_2018/Report_Population_Projection_2019.pdf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</si>
</sst>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atic-content.springer.com/esm/art%3A10.1038%2Fs41586-020-2918-0/MediaObjects/41586_2020_2918_MOESM1_ESM.pdf" TargetMode="External"/><Relationship Id="rId2" Type="http://schemas.openxmlformats.org/officeDocument/2006/relationships/hyperlink" Target="https://nhm.gov.in/New_Updates_2018/Report_Population_Projection_2019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RowHeight="12.8"/>
  <cols>
    <col collapsed="false" hidden="false" max="1" min="1" style="1" width="12.8775510204082"/>
    <col collapsed="false" hidden="false" max="1025" min="2" style="0" width="11.5204081632653"/>
  </cols>
  <sheetData>
    <row r="1" customFormat="false" ht="57.4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2.8" hidden="false" customHeight="false" outlineLevel="0" collapsed="false">
      <c r="A2" s="4" t="s">
        <v>12</v>
      </c>
      <c r="B2" s="0" t="n">
        <v>113645</v>
      </c>
      <c r="C2" s="0" t="n">
        <v>59938</v>
      </c>
      <c r="D2" s="0" t="n">
        <v>53707</v>
      </c>
      <c r="E2" s="0" t="n">
        <f aca="false">B2/B$19</f>
        <v>0.0834800021155564</v>
      </c>
      <c r="F2" s="0" t="n">
        <f aca="false">E2*10^(-3.27+0.0524*2.5)</f>
        <v>6.06153268628048E-005</v>
      </c>
      <c r="G2" s="5" t="n">
        <f aca="false">E2*10^(-3.27+0.0524*2.5)</f>
        <v>6.06153268628048E-005</v>
      </c>
      <c r="H2" s="0" t="n">
        <v>0.003</v>
      </c>
      <c r="I2" s="0" t="n">
        <v>0.003</v>
      </c>
      <c r="J2" s="0" t="n">
        <v>0.003</v>
      </c>
      <c r="K2" s="0" t="n">
        <f aca="false">H2*E2</f>
        <v>0.000250440006346669</v>
      </c>
      <c r="L2" s="0" t="n">
        <f aca="false">(I2*C2+J2*D2)/$B$19</f>
        <v>0.000250440006346669</v>
      </c>
    </row>
    <row r="3" customFormat="false" ht="12.8" hidden="false" customHeight="false" outlineLevel="0" collapsed="false">
      <c r="A3" s="4" t="s">
        <v>13</v>
      </c>
      <c r="B3" s="0" t="n">
        <v>115305</v>
      </c>
      <c r="C3" s="0" t="n">
        <v>60959</v>
      </c>
      <c r="D3" s="0" t="n">
        <v>54345</v>
      </c>
      <c r="E3" s="0" t="n">
        <f aca="false">B3/B$19</f>
        <v>0.0846993853133374</v>
      </c>
      <c r="F3" s="0" t="n">
        <f aca="false">E3*10^(-3.27+0.0524*7.5)</f>
        <v>0.00011242949463804</v>
      </c>
      <c r="G3" s="5" t="n">
        <f aca="false">E3*10^(-3.27+0.0524*7.5)</f>
        <v>0.00011242949463804</v>
      </c>
      <c r="H3" s="0" t="n">
        <v>0.001</v>
      </c>
      <c r="I3" s="0" t="n">
        <v>0.001</v>
      </c>
      <c r="J3" s="0" t="n">
        <v>0.001</v>
      </c>
      <c r="K3" s="0" t="n">
        <f aca="false">H3*E3</f>
        <v>8.46993853133374E-005</v>
      </c>
      <c r="L3" s="0" t="n">
        <f aca="false">(I3*C3+J3*D3)/$B$19</f>
        <v>8.4698650745146E-005</v>
      </c>
    </row>
    <row r="4" customFormat="false" ht="12.8" hidden="false" customHeight="false" outlineLevel="0" collapsed="false">
      <c r="A4" s="4" t="s">
        <v>14</v>
      </c>
      <c r="B4" s="0" t="n">
        <v>118131</v>
      </c>
      <c r="C4" s="0" t="n">
        <v>61225</v>
      </c>
      <c r="D4" s="0" t="n">
        <v>56906</v>
      </c>
      <c r="E4" s="0" t="n">
        <f aca="false">B4/B$19</f>
        <v>0.0867752750223309</v>
      </c>
      <c r="F4" s="0" t="n">
        <f aca="false">E4*10^(-3.27+0.0524*12.5)</f>
        <v>0.000210569758372741</v>
      </c>
      <c r="G4" s="5" t="n">
        <f aca="false">E4*10^(-3.27+0.0524*12.5)</f>
        <v>0.000210569758372741</v>
      </c>
      <c r="H4" s="0" t="n">
        <v>0.001</v>
      </c>
      <c r="I4" s="0" t="n">
        <v>0.001</v>
      </c>
      <c r="J4" s="0" t="n">
        <v>0.001</v>
      </c>
      <c r="K4" s="0" t="n">
        <f aca="false">H4*E4</f>
        <v>8.67752750223309E-005</v>
      </c>
      <c r="L4" s="0" t="n">
        <f aca="false">(I4*C4+J4*D4)/$B$19</f>
        <v>8.67752750223309E-005</v>
      </c>
    </row>
    <row r="5" customFormat="false" ht="12.8" hidden="false" customHeight="false" outlineLevel="0" collapsed="false">
      <c r="A5" s="4" t="s">
        <v>15</v>
      </c>
      <c r="B5" s="0" t="n">
        <v>124313</v>
      </c>
      <c r="C5" s="0" t="n">
        <v>64788</v>
      </c>
      <c r="D5" s="0" t="n">
        <v>59525</v>
      </c>
      <c r="E5" s="0" t="n">
        <f aca="false">B5/B$19</f>
        <v>0.091316375581778</v>
      </c>
      <c r="F5" s="0" t="n">
        <f aca="false">E5*10^(-3.27+0.0524*17.5)</f>
        <v>0.000405087335405659</v>
      </c>
      <c r="G5" s="5" t="n">
        <f aca="false">E5*10^(-3.27+0.0524*17.5)</f>
        <v>0.000405087335405659</v>
      </c>
      <c r="H5" s="0" t="n">
        <v>0.003</v>
      </c>
      <c r="I5" s="0" t="n">
        <v>0.003</v>
      </c>
      <c r="J5" s="0" t="n">
        <v>0.002</v>
      </c>
      <c r="K5" s="0" t="n">
        <f aca="false">H5*E5</f>
        <v>0.000273949126745334</v>
      </c>
      <c r="L5" s="0" t="n">
        <f aca="false">(I5*C5+J5*D5)/$B$19</f>
        <v>0.000230223955150204</v>
      </c>
    </row>
    <row r="6" customFormat="false" ht="12.8" hidden="false" customHeight="false" outlineLevel="0" collapsed="false">
      <c r="A6" s="4" t="s">
        <v>16</v>
      </c>
      <c r="B6" s="0" t="n">
        <v>127305</v>
      </c>
      <c r="C6" s="0" t="n">
        <v>66701</v>
      </c>
      <c r="D6" s="0" t="n">
        <v>60603</v>
      </c>
      <c r="E6" s="0" t="n">
        <f aca="false">B6/B$19</f>
        <v>0.0935142036105496</v>
      </c>
      <c r="F6" s="0" t="n">
        <f aca="false">E6*10^(-3.27+0.0524*22.5)</f>
        <v>0.000758363774843707</v>
      </c>
      <c r="G6" s="5" t="n">
        <f aca="false">E6*10^(-3.27+0.0524*22.5)</f>
        <v>0.000758363774843707</v>
      </c>
      <c r="H6" s="0" t="n">
        <v>0.006</v>
      </c>
      <c r="I6" s="0" t="n">
        <v>0.008</v>
      </c>
      <c r="J6" s="0" t="n">
        <v>0.005</v>
      </c>
      <c r="K6" s="0" t="n">
        <f aca="false">H6*E6</f>
        <v>0.000561085221663297</v>
      </c>
      <c r="L6" s="0" t="n">
        <f aca="false">(I6*C6+J6*D6)/$B$19</f>
        <v>0.000614556644022378</v>
      </c>
    </row>
    <row r="7" customFormat="false" ht="12.8" hidden="false" customHeight="false" outlineLevel="0" collapsed="false">
      <c r="A7" s="4" t="s">
        <v>17</v>
      </c>
      <c r="B7" s="0" t="n">
        <v>119966</v>
      </c>
      <c r="C7" s="0" t="n">
        <v>62893</v>
      </c>
      <c r="D7" s="0" t="n">
        <v>57073</v>
      </c>
      <c r="E7" s="0" t="n">
        <f aca="false">B7/B$19</f>
        <v>0.0881232076536129</v>
      </c>
      <c r="F7" s="0" t="n">
        <f aca="false">E7*10^(-3.27+0.0524*27.5)</f>
        <v>0.00130644249067553</v>
      </c>
      <c r="G7" s="5" t="n">
        <f aca="false">E7*10^(-3.27+0.0524*27.5)</f>
        <v>0.00130644249067553</v>
      </c>
      <c r="H7" s="0" t="n">
        <v>0.013</v>
      </c>
      <c r="I7" s="0" t="n">
        <v>0.017</v>
      </c>
      <c r="J7" s="0" t="n">
        <v>0.009</v>
      </c>
      <c r="K7" s="0" t="n">
        <f aca="false">H7*E7</f>
        <v>0.00114560169949697</v>
      </c>
      <c r="L7" s="0" t="n">
        <f aca="false">(I7*C7+J7*D7)/$B$19</f>
        <v>0.00116270244699356</v>
      </c>
    </row>
    <row r="8" customFormat="false" ht="12.8" hidden="false" customHeight="false" outlineLevel="0" collapsed="false">
      <c r="A8" s="4" t="s">
        <v>18</v>
      </c>
      <c r="B8" s="0" t="n">
        <v>109675</v>
      </c>
      <c r="C8" s="0" t="n">
        <v>56606</v>
      </c>
      <c r="D8" s="0" t="n">
        <v>53069</v>
      </c>
      <c r="E8" s="0" t="n">
        <f aca="false">B8/B$19</f>
        <v>0.080563766395562</v>
      </c>
      <c r="F8" s="0" t="n">
        <f aca="false">E8*10^(-3.27+0.0524*32.5)</f>
        <v>0.00218343245518861</v>
      </c>
      <c r="G8" s="5" t="n">
        <f aca="false">E8*10^(-3.27+0.0524*32.5)</f>
        <v>0.00218343245518861</v>
      </c>
      <c r="H8" s="0" t="n">
        <v>0.024</v>
      </c>
      <c r="I8" s="0" t="n">
        <v>0.033</v>
      </c>
      <c r="J8" s="0" t="n">
        <v>0.015</v>
      </c>
      <c r="K8" s="0" t="n">
        <f aca="false">H8*E8</f>
        <v>0.00193353039349349</v>
      </c>
      <c r="L8" s="0" t="n">
        <f aca="false">(I8*C8+J8*D8)/$B$19</f>
        <v>0.00195691390273142</v>
      </c>
    </row>
    <row r="9" customFormat="false" ht="12.8" hidden="false" customHeight="false" outlineLevel="0" collapsed="false">
      <c r="A9" s="4" t="s">
        <v>19</v>
      </c>
      <c r="B9" s="0" t="n">
        <v>99001</v>
      </c>
      <c r="C9" s="0" t="n">
        <v>50043</v>
      </c>
      <c r="D9" s="0" t="n">
        <v>48958</v>
      </c>
      <c r="E9" s="0" t="n">
        <f aca="false">B9/B$19</f>
        <v>0.0727229855201918</v>
      </c>
      <c r="F9" s="0" t="n">
        <f aca="false">E9*10^(-3.27+0.0524*37.5)</f>
        <v>0.0036030617051873</v>
      </c>
      <c r="G9" s="5" t="n">
        <f aca="false">E9*10^(-3.27+0.0524*37.5)</f>
        <v>0.0036030617051873</v>
      </c>
      <c r="H9" s="0" t="n">
        <v>0.04</v>
      </c>
      <c r="I9" s="0" t="n">
        <v>0.056</v>
      </c>
      <c r="J9" s="0" t="n">
        <v>0.025</v>
      </c>
      <c r="K9" s="0" t="n">
        <f aca="false">H9*E9</f>
        <v>0.00290891942080767</v>
      </c>
      <c r="L9" s="0" t="n">
        <f aca="false">(I9*C9+J9*D9)/$B$19</f>
        <v>0.00295763451412722</v>
      </c>
    </row>
    <row r="10" customFormat="false" ht="12.8" hidden="false" customHeight="false" outlineLevel="0" collapsed="false">
      <c r="A10" s="4" t="s">
        <v>20</v>
      </c>
      <c r="B10" s="0" t="n">
        <v>88901</v>
      </c>
      <c r="C10" s="0" t="n">
        <v>44459</v>
      </c>
      <c r="D10" s="0" t="n">
        <v>44442</v>
      </c>
      <c r="E10" s="0" t="n">
        <f aca="false">B10/B$19</f>
        <v>0.0653038467867049</v>
      </c>
      <c r="F10" s="0" t="n">
        <f aca="false">E10*10^(-3.27+0.0524*42.5)</f>
        <v>0.00591478229987798</v>
      </c>
      <c r="G10" s="5" t="n">
        <f aca="false">E10*10^(-3.27+0.0524*42.5)</f>
        <v>0.00591478229987798</v>
      </c>
      <c r="H10" s="0" t="n">
        <v>0.075</v>
      </c>
      <c r="I10" s="0" t="n">
        <v>0.106</v>
      </c>
      <c r="J10" s="0" t="n">
        <v>0.044</v>
      </c>
      <c r="K10" s="0" t="n">
        <f aca="false">H10*E10</f>
        <v>0.00489778850900287</v>
      </c>
      <c r="L10" s="0" t="n">
        <f aca="false">(I10*C10+J10*D10)/$B$19</f>
        <v>0.00489817562643975</v>
      </c>
    </row>
    <row r="11" customFormat="false" ht="12.8" hidden="false" customHeight="false" outlineLevel="0" collapsed="false">
      <c r="A11" s="4" t="s">
        <v>21</v>
      </c>
      <c r="B11" s="0" t="n">
        <v>80248</v>
      </c>
      <c r="C11" s="0" t="n">
        <v>40217</v>
      </c>
      <c r="D11" s="0" t="n">
        <v>40031</v>
      </c>
      <c r="E11" s="0" t="n">
        <f aca="false">B11/B$19</f>
        <v>0.0589476282262235</v>
      </c>
      <c r="F11" s="0" t="n">
        <f aca="false">E11*10^(-3.27+0.0524*47.5)</f>
        <v>0.00976037122347494</v>
      </c>
      <c r="G11" s="5" t="n">
        <f aca="false">E11*10^(-3.27+0.0524*47.5)</f>
        <v>0.00976037122347494</v>
      </c>
      <c r="H11" s="0" t="n">
        <v>0.121</v>
      </c>
      <c r="I11" s="0" t="n">
        <v>0.168</v>
      </c>
      <c r="J11" s="0" t="n">
        <v>0.073</v>
      </c>
      <c r="K11" s="0" t="n">
        <f aca="false">H11*E11</f>
        <v>0.00713266301537304</v>
      </c>
      <c r="L11" s="0" t="n">
        <f aca="false">(I11*C11+J11*D11)/$B$19</f>
        <v>0.00710967911123126</v>
      </c>
    </row>
    <row r="12" customFormat="false" ht="12.8" hidden="false" customHeight="false" outlineLevel="0" collapsed="false">
      <c r="A12" s="4" t="s">
        <v>22</v>
      </c>
      <c r="B12" s="0" t="n">
        <v>69705</v>
      </c>
      <c r="C12" s="0" t="n">
        <v>35253</v>
      </c>
      <c r="D12" s="0" t="n">
        <v>34452</v>
      </c>
      <c r="E12" s="0" t="n">
        <f aca="false">B12/B$19</f>
        <v>0.0512030757839312</v>
      </c>
      <c r="F12" s="0" t="n">
        <f aca="false">E12*10^(-3.27+0.0524*52.5)</f>
        <v>0.015498727765047</v>
      </c>
      <c r="G12" s="5" t="n">
        <f aca="false">E12*10^(-3.27+0.0524*52.5)</f>
        <v>0.015498727765047</v>
      </c>
      <c r="H12" s="0" t="n">
        <v>0.207</v>
      </c>
      <c r="I12" s="0" t="n">
        <v>0.291</v>
      </c>
      <c r="J12" s="0" t="n">
        <v>0.123</v>
      </c>
      <c r="K12" s="0" t="n">
        <f aca="false">H12*E12</f>
        <v>0.0105990366872738</v>
      </c>
      <c r="L12" s="0" t="n">
        <f aca="false">(I12*C12+J12*D12)/$B$19</f>
        <v>0.0106484613734662</v>
      </c>
    </row>
    <row r="13" customFormat="false" ht="12.8" hidden="false" customHeight="false" outlineLevel="0" collapsed="false">
      <c r="A13" s="4" t="s">
        <v>23</v>
      </c>
      <c r="B13" s="0" t="n">
        <v>57252</v>
      </c>
      <c r="C13" s="0" t="n">
        <v>29096</v>
      </c>
      <c r="D13" s="0" t="n">
        <v>28156</v>
      </c>
      <c r="E13" s="0" t="n">
        <f aca="false">B13/B$19</f>
        <v>0.0420554980959992</v>
      </c>
      <c r="F13" s="0" t="n">
        <f aca="false">E13*10^(-3.27+0.0524*57.5)</f>
        <v>0.0232714144645434</v>
      </c>
      <c r="G13" s="5" t="n">
        <f aca="false">E13*10^(-3.27+0.0524*57.5)</f>
        <v>0.0232714144645434</v>
      </c>
      <c r="H13" s="0" t="n">
        <v>0.323</v>
      </c>
      <c r="I13" s="0" t="n">
        <v>0.448</v>
      </c>
      <c r="J13" s="0" t="n">
        <v>0.197</v>
      </c>
      <c r="K13" s="0" t="n">
        <f aca="false">H13*E13</f>
        <v>0.0135839258850078</v>
      </c>
      <c r="L13" s="0" t="n">
        <f aca="false">(I13*C13+J13*D13)/$B$19</f>
        <v>0.0136495551455033</v>
      </c>
    </row>
    <row r="14" customFormat="false" ht="12.8" hidden="false" customHeight="false" outlineLevel="0" collapsed="false">
      <c r="A14" s="4" t="s">
        <v>24</v>
      </c>
      <c r="B14" s="0" t="n">
        <v>44619</v>
      </c>
      <c r="C14" s="0" t="n">
        <v>22480</v>
      </c>
      <c r="D14" s="0" t="n">
        <v>22139</v>
      </c>
      <c r="E14" s="0" t="n">
        <f aca="false">B14/B$19</f>
        <v>0.0327756981336091</v>
      </c>
      <c r="F14" s="0" t="n">
        <f aca="false">E14*10^(-3.27+0.0524*62.5)</f>
        <v>0.0331552228309835</v>
      </c>
      <c r="G14" s="5" t="n">
        <f aca="false">E14*10^(-3.27+0.0524*62.5)</f>
        <v>0.0331552228309835</v>
      </c>
      <c r="H14" s="0" t="n">
        <v>0.456</v>
      </c>
      <c r="I14" s="0" t="n">
        <v>0.595</v>
      </c>
      <c r="J14" s="0" t="n">
        <v>0.318</v>
      </c>
      <c r="K14" s="0" t="n">
        <f aca="false">H14*E14</f>
        <v>0.0149457183489258</v>
      </c>
      <c r="L14" s="0" t="n">
        <f aca="false">(I14*C14+J14*D14)/$B$19</f>
        <v>0.0149967987518217</v>
      </c>
    </row>
    <row r="15" customFormat="false" ht="12.8" hidden="false" customHeight="false" outlineLevel="0" collapsed="false">
      <c r="A15" s="4" t="s">
        <v>25</v>
      </c>
      <c r="B15" s="0" t="n">
        <v>34470</v>
      </c>
      <c r="C15" s="0" t="n">
        <v>16833</v>
      </c>
      <c r="D15" s="0" t="n">
        <v>17637</v>
      </c>
      <c r="E15" s="0" t="n">
        <f aca="false">B15/B$19</f>
        <v>0.0253205655587419</v>
      </c>
      <c r="F15" s="0" t="n">
        <f aca="false">E15*10^(-3.27+0.0524*67.5)</f>
        <v>0.0468245273025586</v>
      </c>
      <c r="G15" s="5" t="n">
        <f aca="false">E15*10^(-3.27+0.0524*67.5)</f>
        <v>0.0468245273025586</v>
      </c>
      <c r="H15" s="0" t="n">
        <v>1.075</v>
      </c>
      <c r="I15" s="0" t="n">
        <v>1.452</v>
      </c>
      <c r="J15" s="0" t="n">
        <v>0.698</v>
      </c>
      <c r="K15" s="0" t="n">
        <f aca="false">H15*E15</f>
        <v>0.0272196079756476</v>
      </c>
      <c r="L15" s="0" t="n">
        <f aca="false">(I15*C15+J15*D15)/$B$19</f>
        <v>0.0269969544802783</v>
      </c>
    </row>
    <row r="16" customFormat="false" ht="12.8" hidden="false" customHeight="false" outlineLevel="0" collapsed="false">
      <c r="A16" s="4" t="s">
        <v>26</v>
      </c>
      <c r="B16" s="0" t="n">
        <v>26501</v>
      </c>
      <c r="C16" s="0" t="n">
        <v>12551</v>
      </c>
      <c r="D16" s="0" t="n">
        <v>13951</v>
      </c>
      <c r="E16" s="0" t="n">
        <f aca="false">B16/B$19</f>
        <v>0.0194667916412016</v>
      </c>
      <c r="F16" s="0" t="n">
        <f aca="false">E16*10^(-3.27+0.0524*72.5)</f>
        <v>0.0658103772763881</v>
      </c>
      <c r="G16" s="5" t="n">
        <f aca="false">E16*10^(-3.27+0.0524*72.5)</f>
        <v>0.0658103772763881</v>
      </c>
      <c r="H16" s="0" t="n">
        <v>1.674</v>
      </c>
      <c r="I16" s="0" t="n">
        <v>2.307</v>
      </c>
      <c r="J16" s="0" t="n">
        <v>1.042</v>
      </c>
      <c r="K16" s="0" t="n">
        <f aca="false">H16*E16</f>
        <v>0.0325874092073715</v>
      </c>
      <c r="L16" s="0" t="n">
        <f aca="false">(I16*C16+J16*D16)/$B$19</f>
        <v>0.0319479125041136</v>
      </c>
    </row>
    <row r="17" customFormat="false" ht="12.8" hidden="false" customHeight="false" outlineLevel="0" collapsed="false">
      <c r="A17" s="4" t="s">
        <v>27</v>
      </c>
      <c r="B17" s="0" t="n">
        <v>17696</v>
      </c>
      <c r="C17" s="0" t="n">
        <v>8274</v>
      </c>
      <c r="D17" s="0" t="n">
        <v>9422</v>
      </c>
      <c r="E17" s="0" t="n">
        <f aca="false">B17/B$19</f>
        <v>0.0129989187156222</v>
      </c>
      <c r="F17" s="0" t="n">
        <f aca="false">E17*10^(-3.27+0.0524*77.5)</f>
        <v>0.0803354495032072</v>
      </c>
      <c r="G17" s="5" t="n">
        <f aca="false">E17*10^(-3.27+0.0524*77.5)</f>
        <v>0.0803354495032072</v>
      </c>
      <c r="H17" s="0" t="n">
        <v>3.203</v>
      </c>
      <c r="I17" s="0" t="n">
        <v>4.26</v>
      </c>
      <c r="J17" s="0" t="n">
        <v>2.145</v>
      </c>
      <c r="K17" s="0" t="n">
        <f aca="false">H17*E17</f>
        <v>0.0416355366461379</v>
      </c>
      <c r="L17" s="0" t="n">
        <f aca="false">(I17*C17+J17*D17)/$B$19</f>
        <v>0.0407372640566969</v>
      </c>
    </row>
    <row r="18" customFormat="false" ht="12.8" hidden="false" customHeight="false" outlineLevel="0" collapsed="false">
      <c r="A18" s="4" t="s">
        <v>28</v>
      </c>
      <c r="B18" s="0" t="n">
        <v>14611</v>
      </c>
      <c r="C18" s="0" t="n">
        <v>6643</v>
      </c>
      <c r="D18" s="0" t="n">
        <v>7968</v>
      </c>
      <c r="E18" s="0" t="n">
        <f aca="false">B18/B$19</f>
        <v>0.0107327758450472</v>
      </c>
      <c r="F18" s="0" t="n">
        <f aca="false">E18*10^(-3.27+0.0524*82)</f>
        <v>0.114159500316906</v>
      </c>
      <c r="G18" s="5" t="n">
        <f aca="false">E18*10^(-3.27+0.0524*87)</f>
        <v>0.208695007204084</v>
      </c>
      <c r="H18" s="0" t="n">
        <v>8.292</v>
      </c>
      <c r="I18" s="0" t="n">
        <v>10.825</v>
      </c>
      <c r="J18" s="0" t="n">
        <v>5.759</v>
      </c>
      <c r="K18" s="0" t="n">
        <f aca="false">H18*E18</f>
        <v>0.0889961773071318</v>
      </c>
      <c r="L18" s="0" t="n">
        <f aca="false">(I18*C18+J18*D18)/$B$19</f>
        <v>0.086530801178835</v>
      </c>
    </row>
    <row r="19" customFormat="false" ht="12.8" hidden="false" customHeight="false" outlineLevel="0" collapsed="false">
      <c r="B19" s="0" t="n">
        <f aca="false">SUM(B2:B18)</f>
        <v>1361344</v>
      </c>
      <c r="C19" s="0" t="n">
        <f aca="false">SUM(C2:C18)</f>
        <v>698959</v>
      </c>
      <c r="D19" s="0" t="n">
        <f aca="false">SUM(D2:D18)</f>
        <v>662384</v>
      </c>
      <c r="E19" s="0" t="n">
        <f aca="false">SUM(E2:E18)</f>
        <v>1</v>
      </c>
      <c r="F19" s="6" t="n">
        <f aca="false">SUM(F2:F18)</f>
        <v>0.403370375324161</v>
      </c>
      <c r="G19" s="6" t="n">
        <f aca="false">SUM(G2:G18)</f>
        <v>0.497905882211339</v>
      </c>
      <c r="H19" s="7"/>
      <c r="I19" s="7"/>
      <c r="J19" s="7"/>
      <c r="K19" s="6" t="n">
        <f aca="false">SUM(K2:K18)</f>
        <v>0.248842864110761</v>
      </c>
      <c r="L19" s="6" t="n">
        <f aca="false">SUM(L2:L18)</f>
        <v>0.244859547623525</v>
      </c>
    </row>
    <row r="22" customFormat="false" ht="12.8" hidden="false" customHeight="false" outlineLevel="0" collapsed="false">
      <c r="A22" s="4" t="s">
        <v>29</v>
      </c>
    </row>
    <row r="23" customFormat="false" ht="12.8" hidden="false" customHeight="false" outlineLevel="0" collapsed="false">
      <c r="A23" s="2" t="s">
        <v>30</v>
      </c>
      <c r="B23" s="0" t="s">
        <v>31</v>
      </c>
    </row>
    <row r="24" customFormat="false" ht="23.85" hidden="false" customHeight="false" outlineLevel="0" collapsed="false">
      <c r="A24" s="2" t="s">
        <v>32</v>
      </c>
      <c r="B24" s="0" t="s">
        <v>33</v>
      </c>
    </row>
    <row r="25" customFormat="false" ht="23.85" hidden="false" customHeight="false" outlineLevel="0" collapsed="false">
      <c r="A25" s="2" t="s">
        <v>34</v>
      </c>
      <c r="B25" s="8" t="s">
        <v>35</v>
      </c>
    </row>
  </sheetData>
  <hyperlinks>
    <hyperlink ref="B24" r:id="rId1" display="https://static-content.springer.com/esm/art%3A10.1038%2Fs41586-020-2918-0/MediaObjects/41586_2020_2918_MOESM1_ESM.pdf"/>
    <hyperlink ref="B25" r:id="rId2" display="https://nhm.gov.in/New_Updates_2018/Report_Population_Projection_2019.pdf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2020-08-24T19:26:07Z</dcterms:created>
  <dc:creator/>
  <dc:description/>
  <dc:language>en-GB</dc:language>
  <cp:lastModifiedBy/>
  <dcterms:modified xsi:type="dcterms:W3CDTF">2021-09-29T17:26:32Z</dcterms:modified>
  <cp:revision>26</cp:revision>
  <dc:subject/>
  <dc:title/>
</cp:coreProperties>
</file>