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Murali\Downloads\AVIVA R_A Excel Case\"/>
    </mc:Choice>
  </mc:AlternateContent>
  <bookViews>
    <workbookView xWindow="0" yWindow="0" windowWidth="20490" windowHeight="7755" activeTab="1"/>
  </bookViews>
  <sheets>
    <sheet name="Summary Sheet" sheetId="1" r:id="rId1"/>
    <sheet name="Basic" sheetId="2" r:id="rId2"/>
    <sheet name="Intermediate  " sheetId="3" r:id="rId3"/>
    <sheet name="Expert" sheetId="4" r:id="rId4"/>
    <sheet name="Answers Sheet" sheetId="5" state="hidden" r:id="rId5"/>
  </sheets>
  <definedNames>
    <definedName name="Excel_test_support_4.1" localSheetId="2">'Intermediate  '!$B$122:$F$135</definedName>
    <definedName name="Excel_test_support_4.1_1" localSheetId="2">'Intermediate  '!$B$121:$F$134</definedName>
  </definedNames>
  <calcPr calcId="152511"/>
  <pivotCaches>
    <pivotCache cacheId="4" r:id="rId6"/>
  </pivotCaches>
  <extLst>
    <ext uri="GoogleSheetsCustomDataVersion1">
      <go:sheetsCustomData xmlns:go="http://customooxmlschemas.google.com/" r:id="rId11" roundtripDataSignature="AMtx7mhNbZmHecVnj2GrHuhym/UTMLf2YA=="/>
    </ext>
  </extLst>
</workbook>
</file>

<file path=xl/calcChain.xml><?xml version="1.0" encoding="utf-8"?>
<calcChain xmlns="http://schemas.openxmlformats.org/spreadsheetml/2006/main">
  <c r="B40" i="2" l="1" a="1"/>
  <c r="B40" i="2"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H73" i="4" a="1"/>
  <c r="H73" i="4" s="1"/>
  <c r="H74" i="4" a="1"/>
  <c r="H74" i="4" s="1"/>
  <c r="H75" i="4" a="1"/>
  <c r="H75" i="4" s="1"/>
  <c r="H76" i="4" a="1"/>
  <c r="H76" i="4" s="1"/>
  <c r="H77" i="4" a="1"/>
  <c r="H77" i="4" s="1"/>
  <c r="H55" i="4" a="1"/>
  <c r="H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55" i="4" a="1"/>
  <c r="G55" i="4" s="1"/>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AQ39" i="4"/>
  <c r="AQ40" i="4"/>
  <c r="AQ41" i="4"/>
  <c r="AQ42" i="4"/>
  <c r="AQ43" i="4"/>
  <c r="AQ44" i="4"/>
  <c r="AQ45" i="4"/>
  <c r="AQ46" i="4"/>
  <c r="AQ47" i="4"/>
  <c r="AQ48" i="4"/>
  <c r="AQ49" i="4"/>
  <c r="AQ50" i="4"/>
  <c r="AQ51" i="4"/>
  <c r="AQ52" i="4"/>
  <c r="AQ53" i="4"/>
  <c r="AQ54" i="4"/>
  <c r="AQ55" i="4"/>
  <c r="AQ56" i="4"/>
  <c r="AQ57" i="4"/>
  <c r="AQ58" i="4"/>
  <c r="AQ59" i="4"/>
  <c r="AQ60" i="4"/>
  <c r="AQ61" i="4"/>
  <c r="AQ62" i="4"/>
  <c r="AQ63" i="4"/>
  <c r="AQ64" i="4"/>
  <c r="AQ65" i="4"/>
  <c r="AQ66" i="4"/>
  <c r="AQ67" i="4"/>
  <c r="AQ68" i="4"/>
  <c r="AQ69" i="4"/>
  <c r="AQ70" i="4"/>
  <c r="AQ71" i="4"/>
  <c r="AQ72" i="4"/>
  <c r="AQ73" i="4"/>
  <c r="AQ74" i="4"/>
  <c r="AQ75" i="4"/>
  <c r="AQ76" i="4"/>
  <c r="AQ77" i="4"/>
  <c r="AQ78" i="4"/>
  <c r="AQ79" i="4"/>
  <c r="AQ80" i="4"/>
  <c r="AQ81" i="4"/>
  <c r="AQ82" i="4"/>
  <c r="AQ83" i="4"/>
  <c r="AQ84" i="4"/>
  <c r="AQ85" i="4"/>
  <c r="AQ86" i="4"/>
  <c r="AQ87" i="4"/>
  <c r="AQ88" i="4"/>
  <c r="AQ89" i="4"/>
  <c r="AQ90" i="4"/>
  <c r="AQ91" i="4"/>
  <c r="AQ92" i="4"/>
  <c r="AQ93" i="4"/>
  <c r="AQ94" i="4"/>
  <c r="AQ95" i="4"/>
  <c r="AQ96" i="4"/>
  <c r="AQ97" i="4"/>
  <c r="AQ98" i="4"/>
  <c r="AQ99" i="4"/>
  <c r="AQ100" i="4"/>
  <c r="AQ101" i="4"/>
  <c r="AQ102" i="4"/>
  <c r="AQ103" i="4"/>
  <c r="AQ104" i="4"/>
  <c r="AQ105" i="4"/>
  <c r="AQ106" i="4"/>
  <c r="AQ107" i="4"/>
  <c r="AQ108" i="4"/>
  <c r="AQ109" i="4"/>
  <c r="AQ110" i="4"/>
  <c r="AQ111" i="4"/>
  <c r="AQ112" i="4"/>
  <c r="AQ113" i="4"/>
  <c r="AQ114" i="4"/>
  <c r="AQ115" i="4"/>
  <c r="AQ116" i="4"/>
  <c r="AQ117" i="4"/>
  <c r="AQ118" i="4"/>
  <c r="AQ119" i="4"/>
  <c r="AQ120" i="4"/>
  <c r="AQ121" i="4"/>
  <c r="AQ122" i="4"/>
  <c r="AQ123" i="4"/>
  <c r="AQ124" i="4"/>
  <c r="AQ125" i="4"/>
  <c r="AQ126" i="4"/>
  <c r="AQ127" i="4"/>
  <c r="AQ128" i="4"/>
  <c r="AQ129" i="4"/>
  <c r="AQ130" i="4"/>
  <c r="AQ131" i="4"/>
  <c r="AQ132" i="4"/>
  <c r="AQ133" i="4"/>
  <c r="AQ134" i="4"/>
  <c r="AQ135" i="4"/>
  <c r="AQ136" i="4"/>
  <c r="AQ137" i="4"/>
  <c r="AQ138" i="4"/>
  <c r="AQ139" i="4"/>
  <c r="AQ140" i="4"/>
  <c r="AQ141" i="4"/>
  <c r="AQ142" i="4"/>
  <c r="AQ143" i="4"/>
  <c r="AQ144" i="4"/>
  <c r="AQ145" i="4"/>
  <c r="AQ146" i="4"/>
  <c r="AQ147" i="4"/>
  <c r="AQ148" i="4"/>
  <c r="AQ149" i="4"/>
  <c r="AQ150" i="4"/>
  <c r="AQ151" i="4"/>
  <c r="AQ152" i="4"/>
  <c r="AQ153" i="4"/>
  <c r="AQ154" i="4"/>
  <c r="AQ155" i="4"/>
  <c r="AQ12" i="4"/>
  <c r="S170" i="4"/>
  <c r="S169" i="4"/>
  <c r="S168" i="4"/>
  <c r="S167" i="4"/>
  <c r="T163" i="4"/>
  <c r="X159" i="4"/>
  <c r="AP185" i="4"/>
  <c r="AO185" i="4"/>
  <c r="AN185" i="4"/>
  <c r="AM185" i="4"/>
  <c r="AL185" i="4"/>
  <c r="AK185" i="4"/>
  <c r="AJ185" i="4"/>
  <c r="AI185" i="4"/>
  <c r="AH185" i="4"/>
  <c r="AG185" i="4"/>
  <c r="AF185" i="4"/>
  <c r="AE185" i="4"/>
  <c r="AD185" i="4"/>
  <c r="AC185" i="4"/>
  <c r="AB185" i="4"/>
  <c r="AA185" i="4"/>
  <c r="Z185" i="4"/>
  <c r="Y185" i="4"/>
  <c r="X185" i="4"/>
  <c r="W185" i="4"/>
  <c r="V185" i="4"/>
  <c r="U185" i="4"/>
  <c r="T185" i="4"/>
  <c r="S185" i="4"/>
  <c r="T184" i="4"/>
  <c r="AP184" i="4"/>
  <c r="AO184" i="4"/>
  <c r="AN184" i="4"/>
  <c r="AM184" i="4"/>
  <c r="AL184" i="4"/>
  <c r="AK184" i="4"/>
  <c r="AJ184" i="4"/>
  <c r="AI184" i="4"/>
  <c r="AH184" i="4"/>
  <c r="AG184" i="4"/>
  <c r="AF184" i="4"/>
  <c r="AE184" i="4"/>
  <c r="AD184" i="4"/>
  <c r="AC184" i="4"/>
  <c r="AB184" i="4"/>
  <c r="AA184" i="4"/>
  <c r="Z184" i="4"/>
  <c r="Y184" i="4"/>
  <c r="X184" i="4"/>
  <c r="W184" i="4"/>
  <c r="V184" i="4"/>
  <c r="U184" i="4"/>
  <c r="S184" i="4"/>
  <c r="AP181" i="4"/>
  <c r="AO181" i="4"/>
  <c r="AN181" i="4"/>
  <c r="AM181" i="4"/>
  <c r="AL181" i="4"/>
  <c r="AK181" i="4"/>
  <c r="AJ181" i="4"/>
  <c r="AI181" i="4"/>
  <c r="AH181" i="4"/>
  <c r="AG181" i="4"/>
  <c r="AF181" i="4"/>
  <c r="AE181" i="4"/>
  <c r="AD181" i="4"/>
  <c r="AC181" i="4"/>
  <c r="AB181" i="4"/>
  <c r="AA181" i="4"/>
  <c r="Z181" i="4"/>
  <c r="Y181" i="4"/>
  <c r="X181" i="4"/>
  <c r="W181" i="4"/>
  <c r="V181" i="4"/>
  <c r="U181" i="4"/>
  <c r="T181" i="4"/>
  <c r="S181" i="4"/>
  <c r="AP180" i="4"/>
  <c r="AO180" i="4"/>
  <c r="AN180" i="4"/>
  <c r="AM180" i="4"/>
  <c r="AL180" i="4"/>
  <c r="AK180" i="4"/>
  <c r="AJ180" i="4"/>
  <c r="AI180" i="4"/>
  <c r="AH180" i="4"/>
  <c r="AG180" i="4"/>
  <c r="AF180" i="4"/>
  <c r="AE180" i="4"/>
  <c r="AD180" i="4"/>
  <c r="AC180" i="4"/>
  <c r="AB180" i="4"/>
  <c r="AA180" i="4"/>
  <c r="Z180" i="4"/>
  <c r="Y180" i="4"/>
  <c r="X180" i="4"/>
  <c r="W180" i="4"/>
  <c r="V180" i="4"/>
  <c r="U180" i="4"/>
  <c r="T180" i="4"/>
  <c r="S180" i="4"/>
  <c r="AP179" i="4"/>
  <c r="AO179" i="4"/>
  <c r="AN179" i="4"/>
  <c r="AM179" i="4"/>
  <c r="AL179" i="4"/>
  <c r="AK179" i="4"/>
  <c r="AJ179" i="4"/>
  <c r="AI179" i="4"/>
  <c r="AH179" i="4"/>
  <c r="AG179" i="4"/>
  <c r="AF179" i="4"/>
  <c r="AE179" i="4"/>
  <c r="AD179" i="4"/>
  <c r="AC179" i="4"/>
  <c r="AB179" i="4"/>
  <c r="AA179" i="4"/>
  <c r="Z179" i="4"/>
  <c r="Y179" i="4"/>
  <c r="X179" i="4"/>
  <c r="W179" i="4"/>
  <c r="V179" i="4"/>
  <c r="U179" i="4"/>
  <c r="T179" i="4"/>
  <c r="S179" i="4"/>
  <c r="U176" i="4"/>
  <c r="S176"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T176" i="4"/>
  <c r="V176" i="4"/>
  <c r="W176" i="4"/>
  <c r="X176" i="4"/>
  <c r="Y176" i="4"/>
  <c r="Z176" i="4"/>
  <c r="AA176" i="4"/>
  <c r="AB176" i="4"/>
  <c r="AC176" i="4"/>
  <c r="AD176" i="4"/>
  <c r="AE176" i="4"/>
  <c r="AF176" i="4"/>
  <c r="AG176" i="4"/>
  <c r="AH176" i="4"/>
  <c r="AI176" i="4"/>
  <c r="AJ176" i="4"/>
  <c r="AK176" i="4"/>
  <c r="AL176" i="4"/>
  <c r="AM176" i="4"/>
  <c r="AN176" i="4"/>
  <c r="AO176" i="4"/>
  <c r="AP176" i="4"/>
  <c r="AA173" i="4"/>
  <c r="AP173" i="4"/>
  <c r="AO173" i="4"/>
  <c r="AN173" i="4"/>
  <c r="AM173" i="4"/>
  <c r="AL173" i="4"/>
  <c r="AK173" i="4"/>
  <c r="AJ173" i="4"/>
  <c r="AI173" i="4"/>
  <c r="AH173" i="4"/>
  <c r="AG173" i="4"/>
  <c r="AF173" i="4"/>
  <c r="AE173" i="4"/>
  <c r="AD173" i="4"/>
  <c r="AC173" i="4"/>
  <c r="AB173" i="4"/>
  <c r="Z173" i="4"/>
  <c r="Y173" i="4"/>
  <c r="X173" i="4"/>
  <c r="W173" i="4"/>
  <c r="V173" i="4"/>
  <c r="U173" i="4"/>
  <c r="T173" i="4"/>
  <c r="S173" i="4"/>
  <c r="AP164" i="4"/>
  <c r="AO164" i="4"/>
  <c r="AN164" i="4"/>
  <c r="AM164" i="4"/>
  <c r="AL164" i="4"/>
  <c r="AK164" i="4"/>
  <c r="AJ164" i="4"/>
  <c r="AI164" i="4"/>
  <c r="AH164" i="4"/>
  <c r="AG164" i="4"/>
  <c r="AF164" i="4"/>
  <c r="U164" i="4"/>
  <c r="V164" i="4"/>
  <c r="W164" i="4"/>
  <c r="X164" i="4"/>
  <c r="Y164" i="4"/>
  <c r="Z164" i="4"/>
  <c r="AA164" i="4"/>
  <c r="AB164" i="4"/>
  <c r="AC164" i="4"/>
  <c r="AD164" i="4"/>
  <c r="T164" i="4"/>
  <c r="AP163" i="4"/>
  <c r="AO163" i="4"/>
  <c r="AN163" i="4"/>
  <c r="AM163" i="4"/>
  <c r="AL163" i="4"/>
  <c r="AK163" i="4"/>
  <c r="AJ163" i="4"/>
  <c r="AI163" i="4"/>
  <c r="AH163" i="4"/>
  <c r="AG163" i="4"/>
  <c r="AF163" i="4"/>
  <c r="AE163" i="4"/>
  <c r="AD163" i="4"/>
  <c r="AC163" i="4"/>
  <c r="AB163" i="4"/>
  <c r="AA163" i="4"/>
  <c r="Z163" i="4"/>
  <c r="Y163" i="4"/>
  <c r="X163" i="4"/>
  <c r="W163" i="4"/>
  <c r="V163" i="4"/>
  <c r="U163" i="4"/>
  <c r="AP162" i="4"/>
  <c r="AO162" i="4"/>
  <c r="AN162" i="4"/>
  <c r="AM162" i="4"/>
  <c r="AL162" i="4"/>
  <c r="AK162" i="4"/>
  <c r="AJ162" i="4"/>
  <c r="AI162" i="4"/>
  <c r="AH162" i="4"/>
  <c r="AG162" i="4"/>
  <c r="AF162" i="4"/>
  <c r="AE162" i="4"/>
  <c r="AD162" i="4"/>
  <c r="AC162" i="4"/>
  <c r="AB162" i="4"/>
  <c r="AA162" i="4"/>
  <c r="Z162" i="4"/>
  <c r="Y162" i="4"/>
  <c r="X162" i="4"/>
  <c r="W162" i="4"/>
  <c r="V162" i="4"/>
  <c r="U162" i="4"/>
  <c r="T162" i="4"/>
  <c r="S162" i="4"/>
  <c r="T194" i="4" a="1"/>
  <c r="T194" i="4" s="1"/>
  <c r="T195" i="4" a="1"/>
  <c r="T195" i="4" s="1"/>
  <c r="T196" i="4" a="1"/>
  <c r="T196" i="4" s="1"/>
  <c r="T197" i="4" a="1"/>
  <c r="T197" i="4" s="1"/>
  <c r="T198" i="4" a="1"/>
  <c r="T198" i="4" s="1"/>
  <c r="T199" i="4" a="1"/>
  <c r="T199" i="4" s="1"/>
  <c r="T200" i="4" a="1"/>
  <c r="T200" i="4" s="1"/>
  <c r="T201" i="4" a="1"/>
  <c r="T201" i="4" s="1"/>
  <c r="T202" i="4" a="1"/>
  <c r="T202" i="4" s="1"/>
  <c r="T203" i="4" a="1"/>
  <c r="T203" i="4" s="1"/>
  <c r="T204" i="4" a="1"/>
  <c r="T204" i="4" s="1"/>
  <c r="T205" i="4" a="1"/>
  <c r="T205" i="4" s="1"/>
  <c r="T206" i="4" a="1"/>
  <c r="T206" i="4" s="1"/>
  <c r="T207" i="4" a="1"/>
  <c r="T207" i="4" s="1"/>
  <c r="T208" i="4" a="1"/>
  <c r="T208" i="4" s="1"/>
  <c r="T209" i="4" a="1"/>
  <c r="T209" i="4" s="1"/>
  <c r="T210" i="4" a="1"/>
  <c r="T210" i="4" s="1"/>
  <c r="T211" i="4" a="1"/>
  <c r="T211" i="4" s="1"/>
  <c r="T212" i="4" a="1"/>
  <c r="T212" i="4" s="1"/>
  <c r="T213" i="4" a="1"/>
  <c r="T213" i="4" s="1"/>
  <c r="T214" i="4" a="1"/>
  <c r="T214" i="4" s="1"/>
  <c r="T215" i="4" a="1"/>
  <c r="T215" i="4" s="1"/>
  <c r="T216" i="4" a="1"/>
  <c r="T216" i="4" s="1"/>
  <c r="T217" i="4" a="1"/>
  <c r="T217" i="4" s="1"/>
  <c r="T218" i="4" a="1"/>
  <c r="T218" i="4" s="1"/>
  <c r="T219" i="4" a="1"/>
  <c r="T219" i="4" s="1"/>
  <c r="T220" i="4" a="1"/>
  <c r="T220" i="4" s="1"/>
  <c r="T221" i="4" a="1"/>
  <c r="T221" i="4" s="1"/>
  <c r="T222" i="4" a="1"/>
  <c r="T222" i="4" s="1"/>
  <c r="T223" i="4" a="1"/>
  <c r="T223" i="4" s="1"/>
  <c r="T224" i="4" a="1"/>
  <c r="T224" i="4" s="1"/>
  <c r="T225" i="4" a="1"/>
  <c r="T225" i="4" s="1"/>
  <c r="T226" i="4" a="1"/>
  <c r="T226" i="4" s="1"/>
  <c r="T227" i="4" a="1"/>
  <c r="T227" i="4" s="1"/>
  <c r="T228" i="4" a="1"/>
  <c r="T228" i="4" s="1"/>
  <c r="T229" i="4" a="1"/>
  <c r="T229" i="4" s="1"/>
  <c r="T230" i="4" a="1"/>
  <c r="T230" i="4" s="1"/>
  <c r="T231" i="4" a="1"/>
  <c r="T231" i="4" s="1"/>
  <c r="T232" i="4" a="1"/>
  <c r="T232" i="4" s="1"/>
  <c r="T233" i="4" a="1"/>
  <c r="T233" i="4" s="1"/>
  <c r="T234" i="4" a="1"/>
  <c r="T234" i="4" s="1"/>
  <c r="T235" i="4" a="1"/>
  <c r="T235" i="4" s="1"/>
  <c r="T236" i="4" a="1"/>
  <c r="T236" i="4" s="1"/>
  <c r="T237" i="4" a="1"/>
  <c r="T237" i="4" s="1"/>
  <c r="T238" i="4" a="1"/>
  <c r="T238" i="4" s="1"/>
  <c r="T239" i="4" a="1"/>
  <c r="T239" i="4" s="1"/>
  <c r="T240" i="4" a="1"/>
  <c r="T240" i="4" s="1"/>
  <c r="T241" i="4" a="1"/>
  <c r="T241" i="4" s="1"/>
  <c r="T242" i="4" a="1"/>
  <c r="T242" i="4" s="1"/>
  <c r="T243" i="4" a="1"/>
  <c r="T243" i="4" s="1"/>
  <c r="T244" i="4" a="1"/>
  <c r="T244" i="4" s="1"/>
  <c r="T245" i="4" a="1"/>
  <c r="T245" i="4" s="1"/>
  <c r="T246" i="4" a="1"/>
  <c r="T246" i="4" s="1"/>
  <c r="T247" i="4" a="1"/>
  <c r="T247" i="4" s="1"/>
  <c r="T248" i="4" a="1"/>
  <c r="T248" i="4" s="1"/>
  <c r="T249" i="4" a="1"/>
  <c r="T249" i="4" s="1"/>
  <c r="T250" i="4" a="1"/>
  <c r="T250" i="4" s="1"/>
  <c r="T251" i="4" a="1"/>
  <c r="T251" i="4" s="1"/>
  <c r="T252" i="4" a="1"/>
  <c r="T252" i="4" s="1"/>
  <c r="T253" i="4" a="1"/>
  <c r="T253" i="4" s="1"/>
  <c r="T254" i="4" a="1"/>
  <c r="T254" i="4" s="1"/>
  <c r="T255" i="4" a="1"/>
  <c r="T255" i="4" s="1"/>
  <c r="T256" i="4" a="1"/>
  <c r="T256" i="4" s="1"/>
  <c r="T257" i="4" a="1"/>
  <c r="T257" i="4" s="1"/>
  <c r="T258" i="4" a="1"/>
  <c r="T258" i="4" s="1"/>
  <c r="T259" i="4" a="1"/>
  <c r="T259" i="4" s="1"/>
  <c r="T260" i="4" a="1"/>
  <c r="T260" i="4" s="1"/>
  <c r="T261" i="4" a="1"/>
  <c r="T261" i="4" s="1"/>
  <c r="T262" i="4" a="1"/>
  <c r="T262" i="4" s="1"/>
  <c r="T263" i="4" a="1"/>
  <c r="T263" i="4" s="1"/>
  <c r="T264" i="4" a="1"/>
  <c r="T264" i="4" s="1"/>
  <c r="T193" i="4" a="1"/>
  <c r="T193" i="4" s="1"/>
  <c r="AP161" i="4"/>
  <c r="AO161" i="4"/>
  <c r="AN161" i="4"/>
  <c r="AM161" i="4"/>
  <c r="AL161" i="4"/>
  <c r="AK161" i="4"/>
  <c r="AJ161" i="4"/>
  <c r="AI161" i="4"/>
  <c r="AH161" i="4"/>
  <c r="AG161" i="4"/>
  <c r="AF161" i="4"/>
  <c r="AE161" i="4"/>
  <c r="AD161" i="4"/>
  <c r="AC161" i="4"/>
  <c r="AB161" i="4"/>
  <c r="AA161" i="4"/>
  <c r="Z161" i="4"/>
  <c r="Y161" i="4"/>
  <c r="X161" i="4"/>
  <c r="W161" i="4"/>
  <c r="V161" i="4"/>
  <c r="U161" i="4"/>
  <c r="T161" i="4"/>
  <c r="S161" i="4"/>
  <c r="AP160" i="4"/>
  <c r="AO160" i="4"/>
  <c r="AN160" i="4"/>
  <c r="AM160" i="4"/>
  <c r="AL160" i="4"/>
  <c r="AK160" i="4"/>
  <c r="AJ160" i="4"/>
  <c r="AI160" i="4"/>
  <c r="AH160" i="4"/>
  <c r="AG160" i="4"/>
  <c r="AF160" i="4"/>
  <c r="AE160" i="4"/>
  <c r="AD160" i="4"/>
  <c r="AC160" i="4"/>
  <c r="AB160" i="4"/>
  <c r="AA160" i="4"/>
  <c r="Z160" i="4"/>
  <c r="Y160" i="4"/>
  <c r="X160" i="4"/>
  <c r="W160" i="4"/>
  <c r="V160" i="4"/>
  <c r="U160" i="4"/>
  <c r="T160" i="4"/>
  <c r="S160" i="4"/>
  <c r="AP159" i="4"/>
  <c r="AO159" i="4"/>
  <c r="AN159" i="4"/>
  <c r="AM159" i="4"/>
  <c r="AL159" i="4"/>
  <c r="AK159" i="4"/>
  <c r="AJ159" i="4"/>
  <c r="AI159" i="4"/>
  <c r="AH159" i="4"/>
  <c r="AG159" i="4"/>
  <c r="AF159" i="4"/>
  <c r="AE159" i="4"/>
  <c r="AD159" i="4"/>
  <c r="AC159" i="4"/>
  <c r="AB159" i="4"/>
  <c r="AA159" i="4"/>
  <c r="Z159" i="4"/>
  <c r="Y159" i="4"/>
  <c r="W159" i="4"/>
  <c r="V159" i="4"/>
  <c r="U159" i="4"/>
  <c r="T159" i="4"/>
  <c r="S159" i="4"/>
  <c r="B43" i="2" a="1"/>
  <c r="B43" i="2" s="1"/>
  <c r="D25" i="3" a="1"/>
  <c r="D25" i="3" s="1"/>
  <c r="E25" i="3" a="1"/>
  <c r="E25" i="3" s="1"/>
  <c r="F25" i="3" a="1"/>
  <c r="F25" i="3" s="1"/>
  <c r="G25" i="3" a="1"/>
  <c r="G25" i="3"/>
  <c r="H25" i="3" a="1"/>
  <c r="H25" i="3" s="1"/>
  <c r="I25" i="3" a="1"/>
  <c r="I25" i="3" s="1"/>
  <c r="J25" i="3" a="1"/>
  <c r="J25" i="3" s="1"/>
  <c r="K25" i="3" a="1"/>
  <c r="K25" i="3" s="1"/>
  <c r="L25" i="3" a="1"/>
  <c r="L25" i="3" s="1"/>
  <c r="M25" i="3" a="1"/>
  <c r="M25" i="3" s="1"/>
  <c r="N25" i="3" a="1"/>
  <c r="N25" i="3" s="1"/>
  <c r="C25" i="3" a="1"/>
  <c r="C25" i="3" s="1"/>
  <c r="D24" i="3" a="1"/>
  <c r="D24" i="3" s="1"/>
  <c r="E24" i="3" a="1"/>
  <c r="E24" i="3" s="1"/>
  <c r="F24" i="3" a="1"/>
  <c r="F24" i="3" s="1"/>
  <c r="G24" i="3" a="1"/>
  <c r="G24" i="3"/>
  <c r="H24" i="3" a="1"/>
  <c r="H24" i="3" s="1"/>
  <c r="I24" i="3" a="1"/>
  <c r="I24" i="3" s="1"/>
  <c r="J24" i="3" a="1"/>
  <c r="J24" i="3" s="1"/>
  <c r="K24" i="3" a="1"/>
  <c r="K24" i="3" s="1"/>
  <c r="L24" i="3" a="1"/>
  <c r="L24" i="3" s="1"/>
  <c r="M24" i="3" a="1"/>
  <c r="M24" i="3" s="1"/>
  <c r="N24" i="3" a="1"/>
  <c r="N24" i="3" s="1"/>
  <c r="C24" i="3" a="1"/>
  <c r="C24" i="3" s="1"/>
  <c r="N23" i="3"/>
  <c r="M23" i="3"/>
  <c r="L23" i="3"/>
  <c r="K23" i="3"/>
  <c r="J23" i="3"/>
  <c r="I23" i="3"/>
  <c r="H23" i="3"/>
  <c r="G23" i="3"/>
  <c r="F23" i="3"/>
  <c r="E23" i="3"/>
  <c r="D23" i="3"/>
  <c r="C23" i="3"/>
  <c r="B37" i="2" a="1"/>
  <c r="B37" i="2" s="1"/>
  <c r="B42" i="2" a="1"/>
  <c r="B42" i="2" s="1"/>
  <c r="B34" i="2" a="1"/>
  <c r="B34" i="2" s="1"/>
  <c r="B41" i="2" a="1"/>
  <c r="B41" i="2" s="1"/>
  <c r="H14" i="2"/>
  <c r="H15" i="2"/>
  <c r="H16" i="2"/>
  <c r="H17" i="2"/>
  <c r="H18" i="2"/>
  <c r="H19" i="2"/>
  <c r="H20" i="2"/>
  <c r="H21" i="2"/>
  <c r="H22" i="2"/>
  <c r="H23" i="2"/>
  <c r="H24" i="2"/>
  <c r="H25" i="2"/>
  <c r="H13" i="2"/>
  <c r="B39" i="2" a="1"/>
  <c r="B39" i="2" s="1"/>
  <c r="AQ173" i="4" l="1"/>
  <c r="AQ180" i="4"/>
  <c r="S188" i="4"/>
  <c r="AQ176" i="4"/>
  <c r="AR176" i="4" s="1"/>
  <c r="AQ181" i="4"/>
  <c r="S189" i="4"/>
  <c r="AQ179" i="4"/>
  <c r="AR179" i="4" s="1"/>
  <c r="T188" i="4"/>
  <c r="T189" i="4"/>
  <c r="AQ175" i="4"/>
  <c r="AQ174" i="4"/>
  <c r="AR175" i="4"/>
  <c r="AR174" i="4"/>
  <c r="AR173" i="4"/>
  <c r="AR181" i="4"/>
  <c r="AR180" i="4"/>
  <c r="B48" i="2"/>
  <c r="B47" i="2"/>
  <c r="B46" i="2"/>
  <c r="B38" i="2"/>
  <c r="B36" i="2" a="1"/>
  <c r="B36" i="2" s="1"/>
  <c r="B35" i="2"/>
  <c r="B33" i="2" l="1"/>
  <c r="B32" i="2"/>
  <c r="B31" i="2"/>
  <c r="B30" i="2"/>
  <c r="B29" i="2"/>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1" i="5"/>
  <c r="C20" i="5"/>
  <c r="C19" i="5"/>
  <c r="C18" i="5"/>
  <c r="C17" i="5"/>
  <c r="C16" i="5"/>
  <c r="C15" i="5"/>
  <c r="C14" i="5"/>
  <c r="C13" i="5"/>
  <c r="C12" i="5"/>
  <c r="C11" i="5"/>
  <c r="C10" i="5"/>
  <c r="C9" i="5"/>
  <c r="C8" i="5"/>
  <c r="C7" i="5"/>
  <c r="C6" i="5"/>
  <c r="C5" i="5"/>
  <c r="C4" i="5"/>
  <c r="C3" i="5"/>
  <c r="C2" i="5"/>
  <c r="H17" i="3"/>
  <c r="H16" i="3"/>
  <c r="H15" i="3"/>
  <c r="H14" i="3"/>
  <c r="H13" i="3"/>
  <c r="H12" i="3"/>
  <c r="H11" i="3"/>
  <c r="H10" i="3"/>
  <c r="H9" i="3"/>
  <c r="H8" i="3"/>
  <c r="H7" i="3"/>
  <c r="H6" i="3"/>
  <c r="H5" i="3"/>
  <c r="K11" i="3" s="1"/>
  <c r="C49" i="2"/>
  <c r="C44" i="2"/>
  <c r="G25" i="2"/>
  <c r="G24" i="2"/>
  <c r="G23" i="2"/>
  <c r="G22" i="2"/>
  <c r="G21" i="2"/>
  <c r="G20" i="2"/>
  <c r="G19" i="2"/>
  <c r="G18" i="2"/>
  <c r="G17" i="2"/>
  <c r="G16" i="2"/>
  <c r="G15" i="2"/>
  <c r="G14" i="2"/>
  <c r="G13" i="2"/>
  <c r="C9" i="2"/>
  <c r="K8" i="3" l="1"/>
  <c r="K9" i="3"/>
  <c r="K6" i="3"/>
  <c r="K10" i="3"/>
  <c r="K5" i="3"/>
  <c r="K7" i="3"/>
</calcChain>
</file>

<file path=xl/connections.xml><?xml version="1.0" encoding="utf-8"?>
<connections xmlns="http://schemas.openxmlformats.org/spreadsheetml/2006/main">
  <connection id="1" name="Excel test support 4.1" type="6" refreshedVersion="5" background="1" saveData="1">
    <textPr codePage="437" sourceFile="C:\Users\Murali\Downloads\AVIVA R_A Excel Case\Excel test support 4.1.txt" tab="0" space="1" consecutive="1">
      <textFields count="5">
        <textField/>
        <textField/>
        <textField/>
        <textField/>
        <textField/>
      </textFields>
    </textPr>
  </connection>
</connections>
</file>

<file path=xl/sharedStrings.xml><?xml version="1.0" encoding="utf-8"?>
<sst xmlns="http://schemas.openxmlformats.org/spreadsheetml/2006/main" count="946" uniqueCount="178">
  <si>
    <t>Level</t>
  </si>
  <si>
    <t>Score Allocated</t>
  </si>
  <si>
    <t>Minimum Passing score</t>
  </si>
  <si>
    <t>Basic</t>
  </si>
  <si>
    <t>Intermediate</t>
  </si>
  <si>
    <t>Expert</t>
  </si>
  <si>
    <t>MS EXCEL BASIC PRACTICAL ASSESMENT - LEVEL 1</t>
  </si>
  <si>
    <t xml:space="preserve">Which formula gives </t>
  </si>
  <si>
    <t>Answers</t>
  </si>
  <si>
    <t>Weightage</t>
  </si>
  <si>
    <t>a) The number of cells in a range that are non-empty.</t>
  </si>
  <si>
    <t>b) Returns the number of Character in text string</t>
  </si>
  <si>
    <t>c) Returns the number of workdays between two dates.</t>
  </si>
  <si>
    <t xml:space="preserve">d) Checks whether all arguments are Ture, and returns Ture if all arguments are Ture. </t>
  </si>
  <si>
    <t xml:space="preserve">e) Converts a vertical range of cells to a horizontal range or vice Versa. </t>
  </si>
  <si>
    <t>Total Weightage</t>
  </si>
  <si>
    <t>Table A</t>
  </si>
  <si>
    <t>Sales Person</t>
  </si>
  <si>
    <t>Gender</t>
  </si>
  <si>
    <t>Quotes</t>
  </si>
  <si>
    <t>Sales ( in Volume)</t>
  </si>
  <si>
    <t>Sales ( in Value)</t>
  </si>
  <si>
    <t>Sold Month and Year</t>
  </si>
  <si>
    <t>Month</t>
  </si>
  <si>
    <t>Cara</t>
  </si>
  <si>
    <t>F</t>
  </si>
  <si>
    <t>Jessy</t>
  </si>
  <si>
    <t>Lewis</t>
  </si>
  <si>
    <t>M</t>
  </si>
  <si>
    <t>Tommy</t>
  </si>
  <si>
    <t>Annie</t>
  </si>
  <si>
    <t>Jack</t>
  </si>
  <si>
    <t>Hugo</t>
  </si>
  <si>
    <t>Jonathan</t>
  </si>
  <si>
    <t>Aaaron</t>
  </si>
  <si>
    <t>Willy</t>
  </si>
  <si>
    <t>Sarah</t>
  </si>
  <si>
    <t>Zara</t>
  </si>
  <si>
    <t>Stu</t>
  </si>
  <si>
    <t>Questions</t>
  </si>
  <si>
    <t>Answers (Use only Formula's to Derive the results)*</t>
  </si>
  <si>
    <t>*Answers without Formula will be considered as Void</t>
  </si>
  <si>
    <t>Count of Male Sales person</t>
  </si>
  <si>
    <t>Count of Female Sales Person</t>
  </si>
  <si>
    <t>Price per Policy(Overall Level)</t>
  </si>
  <si>
    <t>Overall Sales made in January 2013</t>
  </si>
  <si>
    <t>Overall Sales made in May 2013</t>
  </si>
  <si>
    <t>Maximum sales made in September 2013</t>
  </si>
  <si>
    <t>Average Sales made in January 2013</t>
  </si>
  <si>
    <t xml:space="preserve">Name of the Sales person who made sales of 2800 </t>
  </si>
  <si>
    <t>Overall sales made by Sales person's names starting with "J"</t>
  </si>
  <si>
    <t>No. of Sales made by Sales Person Stu in December 2013</t>
  </si>
  <si>
    <t>Rank the third highest sales person based on Policies sold</t>
  </si>
  <si>
    <t>No. and Name of Sales Person with "0" Policy sales in the year 2013</t>
  </si>
  <si>
    <t xml:space="preserve">Top 5 Sales Person's in Year 2013 </t>
  </si>
  <si>
    <t>Top 2 Female Sales Person's based on Sales made in 2013</t>
  </si>
  <si>
    <t>Derive the sentence along with the values "Top Overall sales made in 2013 " " by " " sales persons, out of which " " are female and " " male .</t>
  </si>
  <si>
    <t>No. of days between 31st March 2013 and 1st Jan 2014</t>
  </si>
  <si>
    <t>No. of Year between 15th August 1947 to till date</t>
  </si>
  <si>
    <t>No. of Months between 14th April 2011 to till date</t>
  </si>
  <si>
    <t>MS EXCEL INTERMEDIATE PRACTICAL ASSESMENT - LEVEL 2</t>
  </si>
  <si>
    <t>month</t>
  </si>
  <si>
    <t>1</t>
  </si>
  <si>
    <t>3</t>
  </si>
  <si>
    <t>4</t>
  </si>
  <si>
    <t>5</t>
  </si>
  <si>
    <t>7</t>
  </si>
  <si>
    <t>8</t>
  </si>
  <si>
    <t>9</t>
  </si>
  <si>
    <r>
      <rPr>
        <b/>
        <sz val="10"/>
        <color theme="1"/>
        <rFont val="Calibri"/>
      </rPr>
      <t>Using</t>
    </r>
    <r>
      <rPr>
        <sz val="10"/>
        <color theme="1"/>
        <rFont val="Calibri"/>
      </rPr>
      <t xml:space="preserve"> Table A</t>
    </r>
    <r>
      <rPr>
        <b/>
        <sz val="10"/>
        <color theme="1"/>
        <rFont val="Calibri"/>
      </rPr>
      <t xml:space="preserve">, Derive the Table B </t>
    </r>
  </si>
  <si>
    <t>*Answers without Formula will be considered as Void. Also ensure that any error needs to be shown as "-".</t>
  </si>
  <si>
    <t>Table B</t>
  </si>
  <si>
    <t xml:space="preserve">Sales % (for Value) for the policies sold by Men </t>
  </si>
  <si>
    <t>Max Sales Month Wise</t>
  </si>
  <si>
    <r>
      <rPr>
        <b/>
        <sz val="10"/>
        <color theme="1"/>
        <rFont val="Calibri"/>
      </rPr>
      <t>Using</t>
    </r>
    <r>
      <rPr>
        <b/>
        <sz val="10"/>
        <color rgb="FF00B0F0"/>
        <rFont val="Calibri"/>
      </rPr>
      <t xml:space="preserve"> Table B</t>
    </r>
    <r>
      <rPr>
        <b/>
        <sz val="10"/>
        <color theme="1"/>
        <rFont val="Calibri"/>
      </rPr>
      <t>,Create  a Chart that shows the total Sales(value) earned month wise.
 Populate the Chart only on the box below, otherwise the Graph will be considered void.</t>
    </r>
  </si>
  <si>
    <r>
      <rPr>
        <b/>
        <sz val="10"/>
        <color theme="1"/>
        <rFont val="Calibri"/>
      </rPr>
      <t xml:space="preserve">Create a Pivot table using </t>
    </r>
    <r>
      <rPr>
        <b/>
        <sz val="10"/>
        <color rgb="FF00B0F0"/>
        <rFont val="Calibri"/>
      </rPr>
      <t>Table A</t>
    </r>
    <r>
      <rPr>
        <b/>
        <sz val="10"/>
        <color theme="1"/>
        <rFont val="Calibri"/>
      </rPr>
      <t xml:space="preserve"> ,showing the below in rows and columns</t>
    </r>
  </si>
  <si>
    <t>row Heading - Month</t>
  </si>
  <si>
    <t xml:space="preserve">Column Heading -  Sales person's count, Sales in value and calculated field of commission if 10% of Gross premium is paid per agent
</t>
  </si>
  <si>
    <t>Populate the Chart only on the box below, otherwise the Graph will be considered void.</t>
  </si>
  <si>
    <t>Import the data available in the notepad in to the Excel and create a table.</t>
  </si>
  <si>
    <t>With the imported data create a Table with the following Conditional Formatting</t>
  </si>
  <si>
    <t>Age Less than 20, Cells to be filled with Dark Blue and White font</t>
  </si>
  <si>
    <t>Age More than 20, Cells to be filled with Black and White font</t>
  </si>
  <si>
    <t>Gender Female , Cells to be filled with Dark Grey and White font</t>
  </si>
  <si>
    <t>Gender male , Cells to be filled with Dark Green and White font</t>
  </si>
  <si>
    <t>Identify Duplicates in the names column and Fill the cells with Yellow</t>
  </si>
  <si>
    <t>Once the data is imported, create a New file and save as Customer data and encrypt with a password as "WNS@123"</t>
  </si>
  <si>
    <t>Populate the data only on the box below, otherwise it will be considered void.</t>
  </si>
  <si>
    <t>Name</t>
  </si>
  <si>
    <t>Age</t>
  </si>
  <si>
    <t>Location</t>
  </si>
  <si>
    <t>Hobby</t>
  </si>
  <si>
    <t>Ana</t>
  </si>
  <si>
    <t>Newyork</t>
  </si>
  <si>
    <t>Cricket</t>
  </si>
  <si>
    <t>Alex</t>
  </si>
  <si>
    <t>Idaho</t>
  </si>
  <si>
    <t>Reading</t>
  </si>
  <si>
    <t>zoey</t>
  </si>
  <si>
    <t>Kensas</t>
  </si>
  <si>
    <t>Music</t>
  </si>
  <si>
    <t>tamara</t>
  </si>
  <si>
    <t>California</t>
  </si>
  <si>
    <t>Fitness_Gym</t>
  </si>
  <si>
    <t>sally</t>
  </si>
  <si>
    <t>Boise</t>
  </si>
  <si>
    <t>Dancing</t>
  </si>
  <si>
    <t>Zack</t>
  </si>
  <si>
    <t>Charlote</t>
  </si>
  <si>
    <t>Kiara</t>
  </si>
  <si>
    <t>Ice_Skating</t>
  </si>
  <si>
    <t>Mike</t>
  </si>
  <si>
    <t>Football</t>
  </si>
  <si>
    <t>Jay</t>
  </si>
  <si>
    <t>Seatle</t>
  </si>
  <si>
    <t>Ben</t>
  </si>
  <si>
    <t>Hiking</t>
  </si>
  <si>
    <t>Philadelphia</t>
  </si>
  <si>
    <t>Texas</t>
  </si>
  <si>
    <t>MS EXCEL EXPERT PRACTICAL ASSESMENT - LEVEL 3</t>
  </si>
  <si>
    <t>Q No</t>
  </si>
  <si>
    <t>Q Sub No</t>
  </si>
  <si>
    <t>Points</t>
  </si>
  <si>
    <r>
      <rPr>
        <b/>
        <sz val="10"/>
        <color theme="1"/>
        <rFont val="Cambria"/>
      </rPr>
      <t xml:space="preserve">Create a Dashboard(format as shown in the picture) using the </t>
    </r>
    <r>
      <rPr>
        <b/>
        <sz val="10"/>
        <color rgb="FF00B0F0"/>
        <rFont val="Cambria"/>
      </rPr>
      <t xml:space="preserve">Table C </t>
    </r>
  </si>
  <si>
    <t>Table C</t>
  </si>
  <si>
    <t>Region</t>
  </si>
  <si>
    <t>Product</t>
  </si>
  <si>
    <t>Customer Type</t>
  </si>
  <si>
    <t>Sales Person - Name</t>
  </si>
  <si>
    <t xml:space="preserve"> Populate the Chart only on the box below, otherwise the Graph will be considered void.</t>
  </si>
  <si>
    <t>East</t>
  </si>
  <si>
    <t>Light Sabres</t>
  </si>
  <si>
    <t>Enterprise</t>
  </si>
  <si>
    <t>James Kirk</t>
  </si>
  <si>
    <t>Luke Skywalker</t>
  </si>
  <si>
    <t>Hansolo</t>
  </si>
  <si>
    <t>Chewbacca</t>
  </si>
  <si>
    <t>Galaxy</t>
  </si>
  <si>
    <t>Planet</t>
  </si>
  <si>
    <t>Transponders</t>
  </si>
  <si>
    <t>Glue Guns</t>
  </si>
  <si>
    <t>Create a 3 List boxes/Drop down listusing Region,Product  and Customer type</t>
  </si>
  <si>
    <t>Create a table that present the data of Sales persons and Their corresspondig sales made in throught the year.Note that Sales person and Figures should change with the change of Region,Product and Customer Type.</t>
  </si>
  <si>
    <t>Format given below as a picture</t>
  </si>
  <si>
    <t>West</t>
  </si>
  <si>
    <t>North</t>
  </si>
  <si>
    <t>South</t>
  </si>
  <si>
    <t>Candidate Answers</t>
  </si>
  <si>
    <t>Count A</t>
  </si>
  <si>
    <t>Len</t>
  </si>
  <si>
    <t>Networkdays</t>
  </si>
  <si>
    <t>AND</t>
  </si>
  <si>
    <t>Transpose</t>
  </si>
  <si>
    <t>Jackie, Jonathan and Stu</t>
  </si>
  <si>
    <t>Cara,Jessy,Lewis,Tommy,Annie</t>
  </si>
  <si>
    <t>Cara, Jessy</t>
  </si>
  <si>
    <t>-</t>
  </si>
  <si>
    <t>COUNT</t>
  </si>
  <si>
    <t>LEN</t>
  </si>
  <si>
    <t>DATEDIF</t>
  </si>
  <si>
    <t>Year</t>
  </si>
  <si>
    <t>Grand Total</t>
  </si>
  <si>
    <t>Sales person's count</t>
  </si>
  <si>
    <t>Sales in value</t>
  </si>
  <si>
    <t>Commission</t>
  </si>
  <si>
    <t>Date</t>
  </si>
  <si>
    <t>Value</t>
  </si>
  <si>
    <t>Total</t>
  </si>
  <si>
    <t>M-o-M growth</t>
  </si>
  <si>
    <t>YTD growth</t>
  </si>
  <si>
    <t>% contribution</t>
  </si>
  <si>
    <t>Others</t>
  </si>
  <si>
    <t>Long Format (Not Used Anywhere - Just for demo)</t>
  </si>
  <si>
    <t>Total Growth</t>
  </si>
  <si>
    <t>Chewbacca Average Per Month</t>
  </si>
  <si>
    <t>Others Per Capita Per Month</t>
  </si>
  <si>
    <t>Sales Customer</t>
  </si>
  <si>
    <t>TRANSPOSE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</si>
</sst>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 _k_r_-;\-* #,##0\ _k_r_-;_-* &quot;-&quot;??\ _k_r_-;_-@"/>
    <numFmt numFmtId="165" formatCode="0.0%"/>
  </numFmts>
  <fonts count="23" x14ac:knownFonts="1">
    <font>
      <sz val="11"/>
      <color theme="1"/>
      <name val="Arial"/>
    </font>
    <font>
      <sz val="11"/>
      <color theme="1"/>
      <name val="Calibri"/>
    </font>
    <font>
      <b/>
      <sz val="11"/>
      <color theme="0"/>
      <name val="Calibri"/>
    </font>
    <font>
      <b/>
      <sz val="11"/>
      <color rgb="FF0070C0"/>
      <name val="Calibri"/>
    </font>
    <font>
      <b/>
      <sz val="11"/>
      <color theme="1"/>
      <name val="Calibri"/>
    </font>
    <font>
      <b/>
      <sz val="10"/>
      <color theme="0"/>
      <name val="Calibri"/>
    </font>
    <font>
      <sz val="11"/>
      <name val="Arial"/>
    </font>
    <font>
      <sz val="10"/>
      <color theme="1"/>
      <name val="Cambria"/>
    </font>
    <font>
      <b/>
      <sz val="10"/>
      <color theme="1"/>
      <name val="Cambria"/>
    </font>
    <font>
      <b/>
      <sz val="16"/>
      <color theme="1"/>
      <name val="Cambria"/>
    </font>
    <font>
      <sz val="10"/>
      <color theme="1"/>
      <name val="Calibri"/>
    </font>
    <font>
      <b/>
      <sz val="10"/>
      <color theme="1"/>
      <name val="Calibri"/>
    </font>
    <font>
      <b/>
      <sz val="10"/>
      <color rgb="FF0070C0"/>
      <name val="Cambria"/>
    </font>
    <font>
      <b/>
      <sz val="10"/>
      <color theme="0"/>
      <name val="Cambria"/>
    </font>
    <font>
      <b/>
      <sz val="10"/>
      <color rgb="FF00B0F0"/>
      <name val="Cambria"/>
    </font>
    <font>
      <b/>
      <sz val="10"/>
      <color rgb="FFA5A5A5"/>
      <name val="Cambria"/>
    </font>
    <font>
      <sz val="10"/>
      <color rgb="FF7F7F7F"/>
      <name val="Cambria"/>
    </font>
    <font>
      <b/>
      <sz val="9"/>
      <color theme="0"/>
      <name val="Cambria"/>
    </font>
    <font>
      <sz val="9"/>
      <color theme="0"/>
      <name val="Cambria"/>
    </font>
    <font>
      <b/>
      <sz val="10"/>
      <color rgb="FF00B0F0"/>
      <name val="Calibri"/>
    </font>
    <font>
      <sz val="11"/>
      <color theme="1"/>
      <name val="Arial"/>
    </font>
    <font>
      <sz val="10"/>
      <color theme="1"/>
      <name val="Cambria"/>
      <family val="1"/>
    </font>
    <font>
      <b/>
      <sz val="10"/>
      <color theme="1"/>
      <name val="Cambria"/>
      <family val="1"/>
    </font>
  </fonts>
  <fills count="13">
    <fill>
      <patternFill patternType="none"/>
    </fill>
    <fill>
      <patternFill patternType="gray125"/>
    </fill>
    <fill>
      <patternFill patternType="solid">
        <fgColor rgb="FF5F497A"/>
        <bgColor rgb="FF5F497A"/>
      </patternFill>
    </fill>
    <fill>
      <patternFill patternType="solid">
        <fgColor rgb="FFFDE9D9"/>
        <bgColor rgb="FFFDE9D9"/>
      </patternFill>
    </fill>
    <fill>
      <patternFill patternType="solid">
        <fgColor rgb="FF7030A0"/>
        <bgColor rgb="FF7030A0"/>
      </patternFill>
    </fill>
    <fill>
      <patternFill patternType="solid">
        <fgColor rgb="FFFABF8F"/>
        <bgColor rgb="FFFABF8F"/>
      </patternFill>
    </fill>
    <fill>
      <patternFill patternType="solid">
        <fgColor rgb="FFE36C09"/>
        <bgColor rgb="FFE36C09"/>
      </patternFill>
    </fill>
    <fill>
      <patternFill patternType="solid">
        <fgColor theme="0"/>
        <bgColor theme="0"/>
      </patternFill>
    </fill>
    <fill>
      <patternFill patternType="solid">
        <fgColor rgb="FFFFFF00"/>
        <bgColor rgb="FFFFFF00"/>
      </patternFill>
    </fill>
    <fill>
      <patternFill patternType="solid">
        <fgColor rgb="FFC00000"/>
        <bgColor rgb="FFC00000"/>
      </patternFill>
    </fill>
    <fill>
      <patternFill patternType="solid">
        <fgColor rgb="FFFFC000"/>
        <bgColor rgb="FFFFC000"/>
      </patternFill>
    </fill>
    <fill>
      <patternFill patternType="solid">
        <fgColor theme="6" tint="0.59999389629810485"/>
        <bgColor indexed="64"/>
      </patternFill>
    </fill>
    <fill>
      <patternFill patternType="solid">
        <fgColor theme="8" tint="0.59999389629810485"/>
        <bgColor indexed="64"/>
      </patternFill>
    </fill>
  </fills>
  <borders count="28">
    <border>
      <left/>
      <right/>
      <top/>
      <bottom/>
      <diagonal/>
    </border>
    <border>
      <left style="thick">
        <color rgb="FF7F7F7F"/>
      </left>
      <right/>
      <top style="thick">
        <color rgb="FF7F7F7F"/>
      </top>
      <bottom/>
      <diagonal/>
    </border>
    <border>
      <left/>
      <right/>
      <top style="thick">
        <color rgb="FF7F7F7F"/>
      </top>
      <bottom/>
      <diagonal/>
    </border>
    <border>
      <left/>
      <right style="thick">
        <color rgb="FF7F7F7F"/>
      </right>
      <top style="thick">
        <color rgb="FF7F7F7F"/>
      </top>
      <bottom/>
      <diagonal/>
    </border>
    <border>
      <left style="thick">
        <color rgb="FF7F7F7F"/>
      </left>
      <right/>
      <top/>
      <bottom/>
      <diagonal/>
    </border>
    <border>
      <left/>
      <right style="thick">
        <color rgb="FF7F7F7F"/>
      </right>
      <top/>
      <bottom/>
      <diagonal/>
    </border>
    <border>
      <left/>
      <right/>
      <top/>
      <bottom/>
      <diagonal/>
    </border>
    <border>
      <left style="thick">
        <color rgb="FF7F7F7F"/>
      </left>
      <right/>
      <top/>
      <bottom style="thick">
        <color rgb="FF7F7F7F"/>
      </bottom>
      <diagonal/>
    </border>
    <border>
      <left/>
      <right/>
      <top/>
      <bottom style="thick">
        <color rgb="FF7F7F7F"/>
      </bottom>
      <diagonal/>
    </border>
    <border>
      <left/>
      <right style="thick">
        <color rgb="FF7F7F7F"/>
      </right>
      <top/>
      <bottom style="thick">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0" fillId="0" borderId="0" applyFont="0" applyFill="0" applyBorder="0" applyAlignment="0" applyProtection="0"/>
  </cellStyleXfs>
  <cellXfs count="117">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2" fillId="2" borderId="6" xfId="0" applyFont="1" applyFill="1" applyBorder="1"/>
    <xf numFmtId="0" fontId="3" fillId="3" borderId="6" xfId="0" applyFont="1" applyFill="1" applyBorder="1"/>
    <xf numFmtId="0" fontId="4" fillId="3" borderId="6" xfId="0" applyFont="1" applyFill="1" applyBorder="1" applyAlignment="1">
      <alignment horizontal="center" vertical="center"/>
    </xf>
    <xf numFmtId="0" fontId="4" fillId="3" borderId="6" xfId="0" applyFont="1" applyFill="1" applyBorder="1" applyAlignment="1">
      <alignment horizontal="center"/>
    </xf>
    <xf numFmtId="0" fontId="1" fillId="0" borderId="7" xfId="0" applyFont="1" applyBorder="1"/>
    <xf numFmtId="0" fontId="1" fillId="0" borderId="8" xfId="0" applyFont="1" applyBorder="1"/>
    <xf numFmtId="0" fontId="1" fillId="0" borderId="9" xfId="0" applyFont="1" applyBorder="1"/>
    <xf numFmtId="0" fontId="7" fillId="0" borderId="0" xfId="0" applyFont="1"/>
    <xf numFmtId="0" fontId="8" fillId="5" borderId="13" xfId="0" applyFont="1" applyFill="1" applyBorder="1" applyAlignment="1">
      <alignment horizontal="center" vertical="center"/>
    </xf>
    <xf numFmtId="0" fontId="8" fillId="5" borderId="13" xfId="0" applyFont="1" applyFill="1" applyBorder="1" applyAlignment="1">
      <alignment horizontal="center"/>
    </xf>
    <xf numFmtId="0" fontId="7" fillId="0" borderId="13" xfId="0" applyFont="1" applyBorder="1" applyAlignment="1">
      <alignment vertical="center"/>
    </xf>
    <xf numFmtId="0" fontId="7" fillId="0" borderId="13" xfId="0" applyFont="1" applyBorder="1" applyAlignment="1">
      <alignment vertical="center" wrapText="1"/>
    </xf>
    <xf numFmtId="0" fontId="8" fillId="5" borderId="13" xfId="0" applyFont="1" applyFill="1" applyBorder="1"/>
    <xf numFmtId="0" fontId="8" fillId="5" borderId="13" xfId="0" applyFont="1" applyFill="1" applyBorder="1" applyAlignment="1">
      <alignment vertical="center"/>
    </xf>
    <xf numFmtId="0" fontId="9" fillId="6" borderId="13" xfId="0" applyFont="1" applyFill="1" applyBorder="1" applyAlignment="1">
      <alignment horizontal="left"/>
    </xf>
    <xf numFmtId="0" fontId="7" fillId="0" borderId="0" xfId="0" applyFont="1" applyAlignment="1">
      <alignment horizontal="left"/>
    </xf>
    <xf numFmtId="17" fontId="8" fillId="5" borderId="13" xfId="0" applyNumberFormat="1" applyFont="1" applyFill="1" applyBorder="1" applyAlignment="1">
      <alignment horizontal="left" vertical="center" wrapText="1"/>
    </xf>
    <xf numFmtId="1" fontId="8" fillId="5" borderId="13" xfId="0" applyNumberFormat="1" applyFont="1" applyFill="1" applyBorder="1" applyAlignment="1">
      <alignment horizontal="left" vertical="center" wrapText="1"/>
    </xf>
    <xf numFmtId="164" fontId="8" fillId="5" borderId="13" xfId="0" applyNumberFormat="1" applyFont="1" applyFill="1" applyBorder="1" applyAlignment="1">
      <alignment horizontal="left" vertical="center" wrapText="1"/>
    </xf>
    <xf numFmtId="17" fontId="7" fillId="7" borderId="13" xfId="0" applyNumberFormat="1" applyFont="1" applyFill="1" applyBorder="1" applyAlignment="1">
      <alignment horizontal="left"/>
    </xf>
    <xf numFmtId="17" fontId="7" fillId="7" borderId="13" xfId="0" applyNumberFormat="1" applyFont="1" applyFill="1" applyBorder="1" applyAlignment="1">
      <alignment horizontal="center" vertical="center"/>
    </xf>
    <xf numFmtId="1" fontId="7" fillId="7" borderId="13" xfId="0" applyNumberFormat="1" applyFont="1" applyFill="1" applyBorder="1" applyAlignment="1">
      <alignment horizontal="right"/>
    </xf>
    <xf numFmtId="0" fontId="8" fillId="5" borderId="13" xfId="0" applyFont="1" applyFill="1" applyBorder="1" applyAlignment="1">
      <alignment vertical="center" wrapText="1"/>
    </xf>
    <xf numFmtId="0" fontId="7" fillId="0" borderId="13" xfId="0" applyFont="1" applyBorder="1"/>
    <xf numFmtId="1" fontId="7" fillId="0" borderId="13" xfId="0" applyNumberFormat="1" applyFont="1" applyBorder="1" applyAlignment="1">
      <alignment vertical="center"/>
    </xf>
    <xf numFmtId="1" fontId="7" fillId="0" borderId="0" xfId="0" applyNumberFormat="1" applyFont="1"/>
    <xf numFmtId="0" fontId="7" fillId="0" borderId="13" xfId="0" applyFont="1" applyBorder="1" applyAlignment="1">
      <alignment wrapText="1"/>
    </xf>
    <xf numFmtId="0" fontId="7" fillId="5" borderId="13" xfId="0" applyFont="1" applyFill="1" applyBorder="1"/>
    <xf numFmtId="0" fontId="7" fillId="0" borderId="0" xfId="0" applyFont="1" applyAlignment="1">
      <alignment vertical="center"/>
    </xf>
    <xf numFmtId="14" fontId="7" fillId="0" borderId="0" xfId="0" applyNumberFormat="1" applyFont="1"/>
    <xf numFmtId="0" fontId="10" fillId="0" borderId="13" xfId="0" applyFont="1" applyBorder="1" applyAlignment="1">
      <alignment horizontal="left" wrapText="1"/>
    </xf>
    <xf numFmtId="164" fontId="8" fillId="0" borderId="12" xfId="0" applyNumberFormat="1" applyFont="1" applyBorder="1" applyAlignment="1">
      <alignment horizontal="left" vertical="center" wrapText="1"/>
    </xf>
    <xf numFmtId="164" fontId="8" fillId="5" borderId="13" xfId="0" applyNumberFormat="1" applyFont="1" applyFill="1" applyBorder="1" applyAlignment="1">
      <alignment horizontal="center" vertical="center" wrapText="1"/>
    </xf>
    <xf numFmtId="0" fontId="7" fillId="0" borderId="13" xfId="0" applyFont="1" applyBorder="1" applyAlignment="1">
      <alignment horizontal="center"/>
    </xf>
    <xf numFmtId="1" fontId="7" fillId="0" borderId="13" xfId="0" applyNumberFormat="1" applyFont="1" applyBorder="1" applyAlignment="1">
      <alignment horizontal="center"/>
    </xf>
    <xf numFmtId="0" fontId="11" fillId="0" borderId="0" xfId="0" applyFont="1"/>
    <xf numFmtId="0" fontId="8" fillId="8" borderId="15" xfId="0" applyFont="1" applyFill="1" applyBorder="1"/>
    <xf numFmtId="0" fontId="8" fillId="8" borderId="16" xfId="0" applyFont="1" applyFill="1" applyBorder="1"/>
    <xf numFmtId="0" fontId="8" fillId="0" borderId="0" xfId="0" applyFont="1"/>
    <xf numFmtId="0" fontId="8" fillId="6" borderId="13" xfId="0" applyFont="1" applyFill="1" applyBorder="1" applyAlignment="1">
      <alignment horizontal="center"/>
    </xf>
    <xf numFmtId="0" fontId="12" fillId="0" borderId="10" xfId="0" applyFont="1" applyBorder="1" applyAlignment="1">
      <alignment horizontal="left" vertical="center"/>
    </xf>
    <xf numFmtId="1" fontId="7" fillId="0" borderId="13" xfId="0" applyNumberFormat="1" applyFont="1" applyBorder="1" applyAlignment="1">
      <alignment horizontal="center" vertical="center"/>
    </xf>
    <xf numFmtId="1" fontId="8" fillId="0" borderId="13" xfId="0" applyNumberFormat="1" applyFont="1" applyBorder="1" applyAlignment="1">
      <alignment horizontal="left" vertical="center" wrapText="1"/>
    </xf>
    <xf numFmtId="0" fontId="7" fillId="0" borderId="17" xfId="0" applyFont="1" applyBorder="1"/>
    <xf numFmtId="0" fontId="7" fillId="0" borderId="18" xfId="0" applyFont="1" applyBorder="1"/>
    <xf numFmtId="0" fontId="7" fillId="0" borderId="19" xfId="0" applyFont="1" applyBorder="1"/>
    <xf numFmtId="0" fontId="7" fillId="0" borderId="14" xfId="0" applyFont="1" applyBorder="1"/>
    <xf numFmtId="0" fontId="7" fillId="0" borderId="20" xfId="0" applyFont="1" applyBorder="1"/>
    <xf numFmtId="0" fontId="7" fillId="0" borderId="21" xfId="0" applyFont="1" applyBorder="1"/>
    <xf numFmtId="0" fontId="7" fillId="0" borderId="22" xfId="0" applyFont="1" applyBorder="1"/>
    <xf numFmtId="0" fontId="7" fillId="0" borderId="23" xfId="0" applyFont="1" applyBorder="1"/>
    <xf numFmtId="0" fontId="10" fillId="0" borderId="0" xfId="0" applyFont="1"/>
    <xf numFmtId="0" fontId="11" fillId="0" borderId="0" xfId="0" applyFont="1" applyAlignment="1">
      <alignment horizontal="left"/>
    </xf>
    <xf numFmtId="0" fontId="13" fillId="9" borderId="13" xfId="0" applyFont="1" applyFill="1" applyBorder="1" applyAlignment="1">
      <alignment horizontal="center"/>
    </xf>
    <xf numFmtId="0" fontId="13" fillId="0" borderId="0" xfId="0" applyFont="1" applyAlignment="1">
      <alignment horizontal="center"/>
    </xf>
    <xf numFmtId="0" fontId="12" fillId="0" borderId="0" xfId="0" applyFont="1" applyAlignment="1">
      <alignment horizontal="center"/>
    </xf>
    <xf numFmtId="0" fontId="12" fillId="0" borderId="0" xfId="0" applyFont="1"/>
    <xf numFmtId="0" fontId="14" fillId="0" borderId="0" xfId="0"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8" fillId="8" borderId="13" xfId="0" applyFont="1" applyFill="1" applyBorder="1"/>
    <xf numFmtId="0" fontId="7" fillId="10" borderId="13" xfId="0" applyFont="1" applyFill="1" applyBorder="1"/>
    <xf numFmtId="17" fontId="7" fillId="10" borderId="13" xfId="0" applyNumberFormat="1" applyFont="1" applyFill="1" applyBorder="1"/>
    <xf numFmtId="3" fontId="7" fillId="0" borderId="13" xfId="0" applyNumberFormat="1" applyFont="1" applyBorder="1"/>
    <xf numFmtId="0" fontId="16" fillId="0" borderId="0" xfId="0" applyFont="1" applyAlignment="1">
      <alignment horizontal="center"/>
    </xf>
    <xf numFmtId="0" fontId="7" fillId="0" borderId="0" xfId="0" applyFont="1" applyAlignment="1">
      <alignment vertical="center" wrapText="1"/>
    </xf>
    <xf numFmtId="0" fontId="17" fillId="7" borderId="6" xfId="0" applyFont="1" applyFill="1" applyBorder="1"/>
    <xf numFmtId="0" fontId="18" fillId="7" borderId="6" xfId="0" applyFont="1" applyFill="1" applyBorder="1"/>
    <xf numFmtId="0" fontId="18" fillId="7" borderId="6" xfId="0" applyFont="1" applyFill="1" applyBorder="1" applyAlignment="1">
      <alignment wrapText="1"/>
    </xf>
    <xf numFmtId="9" fontId="18" fillId="7" borderId="6" xfId="0" applyNumberFormat="1" applyFont="1" applyFill="1" applyBorder="1"/>
    <xf numFmtId="0" fontId="0" fillId="0" borderId="0" xfId="0" applyFont="1" applyAlignment="1"/>
    <xf numFmtId="0" fontId="7" fillId="0" borderId="13" xfId="0" applyNumberFormat="1" applyFont="1" applyBorder="1"/>
    <xf numFmtId="0" fontId="5" fillId="4" borderId="10" xfId="0" applyFont="1" applyFill="1" applyBorder="1" applyAlignment="1">
      <alignment horizontal="center"/>
    </xf>
    <xf numFmtId="0" fontId="6" fillId="0" borderId="11" xfId="0" applyFont="1" applyBorder="1"/>
    <xf numFmtId="0" fontId="6" fillId="0" borderId="12" xfId="0" applyFont="1" applyBorder="1"/>
    <xf numFmtId="0" fontId="8" fillId="0" borderId="14" xfId="0" applyFont="1" applyBorder="1" applyAlignment="1">
      <alignment horizontal="center" vertical="center"/>
    </xf>
    <xf numFmtId="0" fontId="0" fillId="0" borderId="0" xfId="0" applyFont="1" applyAlignment="1"/>
    <xf numFmtId="0" fontId="13" fillId="4" borderId="24" xfId="0" applyFont="1" applyFill="1" applyBorder="1" applyAlignment="1">
      <alignment horizontal="center"/>
    </xf>
    <xf numFmtId="0" fontId="6" fillId="0" borderId="25" xfId="0" applyFont="1" applyBorder="1"/>
    <xf numFmtId="0" fontId="6" fillId="0" borderId="26" xfId="0" applyFont="1" applyBorder="1"/>
    <xf numFmtId="1" fontId="7" fillId="0" borderId="13" xfId="0" applyNumberFormat="1" applyFont="1" applyFill="1" applyBorder="1" applyAlignment="1">
      <alignment vertical="center"/>
    </xf>
    <xf numFmtId="10" fontId="7" fillId="0" borderId="13" xfId="1" applyNumberFormat="1" applyFont="1" applyBorder="1" applyAlignment="1">
      <alignment horizontal="center"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 fontId="0" fillId="0" borderId="0" xfId="0" applyNumberFormat="1" applyFont="1" applyAlignment="1"/>
    <xf numFmtId="1" fontId="7" fillId="0" borderId="13" xfId="0" applyNumberFormat="1" applyFont="1" applyBorder="1" applyAlignment="1">
      <alignment vertical="center" wrapText="1"/>
    </xf>
    <xf numFmtId="0" fontId="7" fillId="10" borderId="27" xfId="0" applyFont="1" applyFill="1" applyBorder="1"/>
    <xf numFmtId="17" fontId="7" fillId="10" borderId="27" xfId="0" applyNumberFormat="1" applyFont="1" applyFill="1" applyBorder="1"/>
    <xf numFmtId="0" fontId="7" fillId="0" borderId="27" xfId="0" applyFont="1" applyBorder="1"/>
    <xf numFmtId="17" fontId="7" fillId="0" borderId="27" xfId="0" applyNumberFormat="1" applyFont="1" applyFill="1" applyBorder="1"/>
    <xf numFmtId="0" fontId="21" fillId="0" borderId="27" xfId="0" applyFont="1" applyBorder="1"/>
    <xf numFmtId="165" fontId="7" fillId="0" borderId="27" xfId="1" applyNumberFormat="1" applyFont="1" applyBorder="1"/>
    <xf numFmtId="10" fontId="7" fillId="0" borderId="27" xfId="1" applyNumberFormat="1" applyFont="1" applyBorder="1"/>
    <xf numFmtId="0" fontId="21" fillId="10" borderId="27" xfId="0" applyFont="1" applyFill="1" applyBorder="1"/>
    <xf numFmtId="10" fontId="21" fillId="0" borderId="27" xfId="1" applyNumberFormat="1" applyFont="1" applyFill="1" applyBorder="1" applyAlignment="1"/>
    <xf numFmtId="0" fontId="7" fillId="0" borderId="26" xfId="0" applyFont="1" applyBorder="1"/>
    <xf numFmtId="17" fontId="21" fillId="10" borderId="27" xfId="0" applyNumberFormat="1" applyFont="1" applyFill="1" applyBorder="1"/>
    <xf numFmtId="0" fontId="21" fillId="0" borderId="13" xfId="0" applyFont="1" applyBorder="1"/>
    <xf numFmtId="0" fontId="7" fillId="0" borderId="0" xfId="0" applyFont="1" applyAlignment="1">
      <alignment horizontal="center"/>
    </xf>
    <xf numFmtId="0" fontId="7" fillId="0" borderId="0" xfId="0" applyFont="1" applyAlignment="1">
      <alignment horizontal="center"/>
    </xf>
    <xf numFmtId="0" fontId="7" fillId="0" borderId="26" xfId="0" applyFont="1" applyBorder="1" applyAlignment="1">
      <alignment horizontal="center"/>
    </xf>
    <xf numFmtId="0" fontId="7" fillId="0" borderId="20" xfId="0" applyFont="1" applyBorder="1" applyAlignment="1"/>
    <xf numFmtId="0" fontId="21" fillId="11" borderId="27" xfId="0" applyFont="1" applyFill="1" applyBorder="1" applyAlignment="1">
      <alignment horizontal="center"/>
    </xf>
    <xf numFmtId="0" fontId="21" fillId="11" borderId="27" xfId="0" applyFont="1" applyFill="1" applyBorder="1" applyAlignment="1">
      <alignment horizontal="center"/>
    </xf>
    <xf numFmtId="0" fontId="7" fillId="11" borderId="27" xfId="0" applyFont="1" applyFill="1" applyBorder="1" applyAlignment="1">
      <alignment horizontal="center"/>
    </xf>
    <xf numFmtId="0" fontId="22" fillId="12" borderId="27" xfId="0" applyFont="1" applyFill="1" applyBorder="1" applyAlignment="1">
      <alignment horizontal="center" vertical="center"/>
    </xf>
    <xf numFmtId="0" fontId="7" fillId="0" borderId="27" xfId="0" applyFont="1" applyBorder="1" applyAlignment="1">
      <alignment horizontal="center" vertical="center"/>
    </xf>
    <xf numFmtId="17" fontId="22" fillId="12" borderId="27" xfId="0" applyNumberFormat="1" applyFont="1" applyFill="1" applyBorder="1" applyAlignment="1">
      <alignment horizontal="center" vertical="center"/>
    </xf>
    <xf numFmtId="0" fontId="21" fillId="0" borderId="13" xfId="0" applyFont="1" applyBorder="1" applyAlignment="1">
      <alignment vertical="center"/>
    </xf>
  </cellXfs>
  <cellStyles count="2">
    <cellStyle name="Normal" xfId="0" builtinId="0"/>
    <cellStyle name="Percent" xfId="1" builtinId="5"/>
  </cellStyles>
  <dxfs count="7">
    <dxf>
      <fill>
        <patternFill>
          <bgColor rgb="FFFFFF00"/>
        </patternFill>
      </fill>
    </dxf>
    <dxf>
      <font>
        <color theme="0"/>
      </font>
      <fill>
        <patternFill>
          <bgColor theme="1" tint="0.34998626667073579"/>
        </patternFill>
      </fill>
    </dxf>
    <dxf>
      <font>
        <color theme="0"/>
      </font>
      <fill>
        <patternFill>
          <bgColor theme="6" tint="-0.499984740745262"/>
        </patternFill>
      </fill>
    </dxf>
    <dxf>
      <font>
        <color theme="0"/>
      </font>
      <fill>
        <patternFill>
          <bgColor rgb="FF002060"/>
        </patternFill>
      </fill>
    </dxf>
    <dxf>
      <font>
        <color theme="0"/>
      </font>
      <fill>
        <patternFill>
          <bgColor theme="1"/>
        </patternFill>
      </fill>
    </dxf>
    <dxf>
      <fill>
        <patternFill patternType="solid">
          <fgColor rgb="FF92D050"/>
          <bgColor rgb="FF92D050"/>
        </patternFill>
      </fill>
    </dxf>
    <dxf>
      <fill>
        <patternFill patternType="solid">
          <fgColor rgb="FFFFC000"/>
          <bgColor rgb="FFFFC000"/>
        </patternFill>
      </fill>
    </dxf>
  </dxfs>
  <tableStyles count="0" defaultTableStyle="TableStyleMedium2" defaultPivotStyle="PivotStyleLight16"/>
  <colors>
    <mruColors>
      <color rgb="FFEEE310"/>
      <color rgb="FFF2ED11"/>
      <color rgb="FFF3F8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'Intermediate  '!$K$4</c:f>
              <c:strCache>
                <c:ptCount val="1"/>
                <c:pt idx="0">
                  <c:v>Sales ( in Value)</c:v>
                </c:pt>
              </c:strCache>
            </c:strRef>
          </c:tx>
          <c:spPr>
            <a:ln w="28575" cap="rnd">
              <a:solidFill>
                <a:schemeClr val="accent1"/>
              </a:solidFill>
              <a:round/>
            </a:ln>
            <a:effectLst/>
          </c:spPr>
          <c:marker>
            <c:symbol val="circle"/>
            <c:size val="5"/>
            <c:spPr>
              <a:solidFill>
                <a:schemeClr val="accent1"/>
              </a:solidFill>
              <a:ln w="222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'Intermediate  '!$J$5:$J$11</c:f>
              <c:strCache>
                <c:ptCount val="7"/>
                <c:pt idx="0">
                  <c:v>1</c:v>
                </c:pt>
                <c:pt idx="1">
                  <c:v>3</c:v>
                </c:pt>
                <c:pt idx="2">
                  <c:v>4</c:v>
                </c:pt>
                <c:pt idx="3">
                  <c:v>5</c:v>
                </c:pt>
                <c:pt idx="4">
                  <c:v>7</c:v>
                </c:pt>
                <c:pt idx="5">
                  <c:v>8</c:v>
                </c:pt>
                <c:pt idx="6">
                  <c:v>9</c:v>
                </c:pt>
              </c:strCache>
            </c:strRef>
          </c:cat>
          <c:val>
            <c:numRef>
              <c:f>'Intermediate  '!$K$5:$K$11</c:f>
              <c:numCache>
                <c:formatCode>0</c:formatCode>
                <c:ptCount val="7"/>
                <c:pt idx="0">
                  <c:v>3200</c:v>
                </c:pt>
                <c:pt idx="1">
                  <c:v>400</c:v>
                </c:pt>
                <c:pt idx="2">
                  <c:v>1200</c:v>
                </c:pt>
                <c:pt idx="3">
                  <c:v>400</c:v>
                </c:pt>
                <c:pt idx="4">
                  <c:v>0</c:v>
                </c:pt>
                <c:pt idx="5">
                  <c:v>2800</c:v>
                </c:pt>
                <c:pt idx="6">
                  <c:v>4400</c:v>
                </c:pt>
              </c:numCache>
            </c:numRef>
          </c:val>
          <c:smooth val="0"/>
        </c:ser>
        <c:dLbls>
          <c:dLblPos val="t"/>
          <c:showLegendKey val="0"/>
          <c:showVal val="1"/>
          <c:showCatName val="0"/>
          <c:showSerName val="0"/>
          <c:showPercent val="0"/>
          <c:showBubbleSize val="0"/>
        </c:dLbls>
        <c:marker val="1"/>
        <c:smooth val="0"/>
        <c:axId val="215720624"/>
        <c:axId val="215723760"/>
      </c:lineChart>
      <c:catAx>
        <c:axId val="21572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723760"/>
        <c:crosses val="autoZero"/>
        <c:auto val="1"/>
        <c:lblAlgn val="ctr"/>
        <c:lblOffset val="100"/>
        <c:noMultiLvlLbl val="0"/>
      </c:catAx>
      <c:valAx>
        <c:axId val="215723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(value)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720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[AVIVA R_A MI Excel Test Paper_solution.xlsx]Intermediate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Commission vs Sales Person Count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barChart>
        <c:barDir val="col"/>
        <c:grouping val="clustered"/>
        <c:varyColors val="0"/>
        <c:ser>
          <c:idx val="1"/>
          <c:order val="1"/>
          <c:tx>
            <c:strRef>
              <c:f>'Intermediate  '!$D$56</c:f>
              <c:strCache>
                <c:ptCount val="1"/>
                <c:pt idx="0">
                  <c:v>Sales in value</c:v>
                </c:pt>
              </c:strCache>
            </c:strRef>
          </c:tx>
          <c:spPr>
            <a:solidFill>
              <a:schemeClr val="accent2"/>
            </a:solidFill>
            <a:ln>
              <a:noFill/>
            </a:ln>
            <a:effectLst/>
          </c:spPr>
          <c:invertIfNegative val="0"/>
          <c:cat>
            <c:strRef>
              <c:f>'Intermediate  '!$B$57:$B$64</c:f>
              <c:strCache>
                <c:ptCount val="7"/>
                <c:pt idx="0">
                  <c:v>1</c:v>
                </c:pt>
                <c:pt idx="1">
                  <c:v>3</c:v>
                </c:pt>
                <c:pt idx="2">
                  <c:v>4</c:v>
                </c:pt>
                <c:pt idx="3">
                  <c:v>5</c:v>
                </c:pt>
                <c:pt idx="4">
                  <c:v>7</c:v>
                </c:pt>
                <c:pt idx="5">
                  <c:v>8</c:v>
                </c:pt>
                <c:pt idx="6">
                  <c:v>9</c:v>
                </c:pt>
              </c:strCache>
            </c:strRef>
          </c:cat>
          <c:val>
            <c:numRef>
              <c:f>'Intermediate  '!$D$57:$D$64</c:f>
              <c:numCache>
                <c:formatCode>General</c:formatCode>
                <c:ptCount val="7"/>
                <c:pt idx="0">
                  <c:v>3200</c:v>
                </c:pt>
                <c:pt idx="1">
                  <c:v>400</c:v>
                </c:pt>
                <c:pt idx="2">
                  <c:v>1200</c:v>
                </c:pt>
                <c:pt idx="3">
                  <c:v>400</c:v>
                </c:pt>
                <c:pt idx="4">
                  <c:v>0</c:v>
                </c:pt>
                <c:pt idx="5">
                  <c:v>2800</c:v>
                </c:pt>
                <c:pt idx="6">
                  <c:v>4400</c:v>
                </c:pt>
              </c:numCache>
            </c:numRef>
          </c:val>
        </c:ser>
        <c:dLbls>
          <c:showLegendKey val="0"/>
          <c:showVal val="0"/>
          <c:showCatName val="0"/>
          <c:showSerName val="0"/>
          <c:showPercent val="0"/>
          <c:showBubbleSize val="0"/>
        </c:dLbls>
        <c:gapWidth val="150"/>
        <c:axId val="536986416"/>
        <c:axId val="536985632"/>
      </c:barChart>
      <c:lineChart>
        <c:grouping val="standard"/>
        <c:varyColors val="0"/>
        <c:ser>
          <c:idx val="0"/>
          <c:order val="0"/>
          <c:tx>
            <c:strRef>
              <c:f>'Intermediate  '!$C$56</c:f>
              <c:strCache>
                <c:ptCount val="1"/>
                <c:pt idx="0">
                  <c:v>Sales person's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'Intermediate  '!$B$57:$B$64</c:f>
              <c:strCache>
                <c:ptCount val="7"/>
                <c:pt idx="0">
                  <c:v>1</c:v>
                </c:pt>
                <c:pt idx="1">
                  <c:v>3</c:v>
                </c:pt>
                <c:pt idx="2">
                  <c:v>4</c:v>
                </c:pt>
                <c:pt idx="3">
                  <c:v>5</c:v>
                </c:pt>
                <c:pt idx="4">
                  <c:v>7</c:v>
                </c:pt>
                <c:pt idx="5">
                  <c:v>8</c:v>
                </c:pt>
                <c:pt idx="6">
                  <c:v>9</c:v>
                </c:pt>
              </c:strCache>
            </c:strRef>
          </c:cat>
          <c:val>
            <c:numRef>
              <c:f>'Intermediate  '!$C$57:$C$64</c:f>
              <c:numCache>
                <c:formatCode>General</c:formatCode>
                <c:ptCount val="7"/>
                <c:pt idx="0">
                  <c:v>5</c:v>
                </c:pt>
                <c:pt idx="1">
                  <c:v>1</c:v>
                </c:pt>
                <c:pt idx="2">
                  <c:v>1</c:v>
                </c:pt>
                <c:pt idx="3">
                  <c:v>2</c:v>
                </c:pt>
                <c:pt idx="4">
                  <c:v>1</c:v>
                </c:pt>
                <c:pt idx="5">
                  <c:v>1</c:v>
                </c:pt>
                <c:pt idx="6">
                  <c:v>2</c:v>
                </c:pt>
              </c:numCache>
            </c:numRef>
          </c:val>
          <c:smooth val="0"/>
        </c:ser>
        <c:ser>
          <c:idx val="2"/>
          <c:order val="2"/>
          <c:tx>
            <c:strRef>
              <c:f>'Intermediate  '!$E$56</c:f>
              <c:strCache>
                <c:ptCount val="1"/>
                <c:pt idx="0">
                  <c:v>Commission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'Intermediate  '!$B$57:$B$64</c:f>
              <c:strCache>
                <c:ptCount val="7"/>
                <c:pt idx="0">
                  <c:v>1</c:v>
                </c:pt>
                <c:pt idx="1">
                  <c:v>3</c:v>
                </c:pt>
                <c:pt idx="2">
                  <c:v>4</c:v>
                </c:pt>
                <c:pt idx="3">
                  <c:v>5</c:v>
                </c:pt>
                <c:pt idx="4">
                  <c:v>7</c:v>
                </c:pt>
                <c:pt idx="5">
                  <c:v>8</c:v>
                </c:pt>
                <c:pt idx="6">
                  <c:v>9</c:v>
                </c:pt>
              </c:strCache>
            </c:strRef>
          </c:cat>
          <c:val>
            <c:numRef>
              <c:f>'Intermediate  '!$E$57:$E$64</c:f>
              <c:numCache>
                <c:formatCode>0</c:formatCode>
                <c:ptCount val="7"/>
                <c:pt idx="0">
                  <c:v>320</c:v>
                </c:pt>
                <c:pt idx="1">
                  <c:v>40</c:v>
                </c:pt>
                <c:pt idx="2">
                  <c:v>120</c:v>
                </c:pt>
                <c:pt idx="3">
                  <c:v>40</c:v>
                </c:pt>
                <c:pt idx="4">
                  <c:v>0</c:v>
                </c:pt>
                <c:pt idx="5">
                  <c:v>280</c:v>
                </c:pt>
                <c:pt idx="6">
                  <c:v>440</c:v>
                </c:pt>
              </c:numCache>
            </c:numRef>
          </c:val>
          <c:smooth val="0"/>
        </c:ser>
        <c:dLbls>
          <c:showLegendKey val="0"/>
          <c:showVal val="0"/>
          <c:showCatName val="0"/>
          <c:showSerName val="0"/>
          <c:showPercent val="0"/>
          <c:showBubbleSize val="0"/>
        </c:dLbls>
        <c:marker val="1"/>
        <c:smooth val="0"/>
        <c:axId val="640477160"/>
        <c:axId val="640475984"/>
      </c:lineChart>
      <c:catAx>
        <c:axId val="53698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85632"/>
        <c:crosses val="autoZero"/>
        <c:auto val="1"/>
        <c:lblAlgn val="ctr"/>
        <c:lblOffset val="100"/>
        <c:noMultiLvlLbl val="0"/>
      </c:catAx>
      <c:valAx>
        <c:axId val="536985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86416"/>
        <c:crosses val="autoZero"/>
        <c:crossBetween val="between"/>
      </c:valAx>
      <c:valAx>
        <c:axId val="6404759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77160"/>
        <c:crosses val="max"/>
        <c:crossBetween val="between"/>
      </c:valAx>
      <c:catAx>
        <c:axId val="640477160"/>
        <c:scaling>
          <c:orientation val="minMax"/>
        </c:scaling>
        <c:delete val="1"/>
        <c:axPos val="b"/>
        <c:numFmt formatCode="General" sourceLinked="1"/>
        <c:majorTickMark val="out"/>
        <c:minorTickMark val="none"/>
        <c:tickLblPos val="nextTo"/>
        <c:crossAx val="640475984"/>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sz="1100" b="1">
                <a:solidFill>
                  <a:srgbClr val="002060"/>
                </a:solidFill>
              </a:rPr>
              <a:t>Product sales</a:t>
            </a:r>
            <a:r>
              <a:rPr lang="en-US" sz="1100" b="1" baseline="0">
                <a:solidFill>
                  <a:srgbClr val="002060"/>
                </a:solidFill>
              </a:rPr>
              <a:t> mix, Trend and Monthly Growth Progression</a:t>
            </a:r>
            <a:endParaRPr lang="en-US" sz="1100" b="1">
              <a:solidFill>
                <a:srgbClr val="002060"/>
              </a:solidFill>
            </a:endParaRPr>
          </a:p>
        </c:rich>
      </c:tx>
      <c:layout>
        <c:manualLayout>
          <c:xMode val="edge"/>
          <c:yMode val="edge"/>
          <c:x val="0.1196652719665272"/>
          <c:y val="9.531482983231750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stacked"/>
        <c:varyColors val="0"/>
        <c:ser>
          <c:idx val="0"/>
          <c:order val="0"/>
          <c:tx>
            <c:strRef>
              <c:f>Expert!$R$159</c:f>
              <c:strCache>
                <c:ptCount val="1"/>
                <c:pt idx="0">
                  <c:v>Light Sabres</c:v>
                </c:pt>
              </c:strCache>
            </c:strRef>
          </c:tx>
          <c:spPr>
            <a:solidFill>
              <a:schemeClr val="bg1">
                <a:lumMod val="75000"/>
              </a:schemeClr>
            </a:solidFill>
            <a:ln>
              <a:noFill/>
            </a:ln>
            <a:effectLst/>
          </c:spPr>
          <c:invertIfNegative val="0"/>
          <c:cat>
            <c:numRef>
              <c:f>Expert!$S$158:$AP$158</c:f>
              <c:numCache>
                <c:formatCode>mmm\-yy</c:formatCode>
                <c:ptCount val="24"/>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numCache>
            </c:numRef>
          </c:cat>
          <c:val>
            <c:numRef>
              <c:f>Expert!$S$159:$AP$159</c:f>
              <c:numCache>
                <c:formatCode>General</c:formatCode>
                <c:ptCount val="24"/>
                <c:pt idx="0">
                  <c:v>21951</c:v>
                </c:pt>
                <c:pt idx="1">
                  <c:v>23059</c:v>
                </c:pt>
                <c:pt idx="2">
                  <c:v>23942</c:v>
                </c:pt>
                <c:pt idx="3">
                  <c:v>25039</c:v>
                </c:pt>
                <c:pt idx="4">
                  <c:v>26435</c:v>
                </c:pt>
                <c:pt idx="5">
                  <c:v>27760</c:v>
                </c:pt>
                <c:pt idx="6">
                  <c:v>28913</c:v>
                </c:pt>
                <c:pt idx="7">
                  <c:v>30394</c:v>
                </c:pt>
                <c:pt idx="8">
                  <c:v>31908</c:v>
                </c:pt>
                <c:pt idx="9">
                  <c:v>33529</c:v>
                </c:pt>
                <c:pt idx="10">
                  <c:v>35297</c:v>
                </c:pt>
                <c:pt idx="11">
                  <c:v>37056</c:v>
                </c:pt>
                <c:pt idx="12">
                  <c:v>38818</c:v>
                </c:pt>
                <c:pt idx="13">
                  <c:v>40866</c:v>
                </c:pt>
                <c:pt idx="14">
                  <c:v>42882</c:v>
                </c:pt>
                <c:pt idx="15">
                  <c:v>45729</c:v>
                </c:pt>
                <c:pt idx="16">
                  <c:v>47937</c:v>
                </c:pt>
                <c:pt idx="17">
                  <c:v>50275</c:v>
                </c:pt>
                <c:pt idx="18">
                  <c:v>52910</c:v>
                </c:pt>
                <c:pt idx="19">
                  <c:v>55760</c:v>
                </c:pt>
                <c:pt idx="20">
                  <c:v>58255</c:v>
                </c:pt>
                <c:pt idx="21">
                  <c:v>60384</c:v>
                </c:pt>
                <c:pt idx="22">
                  <c:v>62998</c:v>
                </c:pt>
                <c:pt idx="23">
                  <c:v>66599</c:v>
                </c:pt>
              </c:numCache>
            </c:numRef>
          </c:val>
        </c:ser>
        <c:ser>
          <c:idx val="1"/>
          <c:order val="1"/>
          <c:tx>
            <c:strRef>
              <c:f>Expert!$R$160</c:f>
              <c:strCache>
                <c:ptCount val="1"/>
                <c:pt idx="0">
                  <c:v>Transponders</c:v>
                </c:pt>
              </c:strCache>
            </c:strRef>
          </c:tx>
          <c:spPr>
            <a:solidFill>
              <a:schemeClr val="accent4">
                <a:lumMod val="75000"/>
              </a:schemeClr>
            </a:solidFill>
            <a:ln>
              <a:noFill/>
            </a:ln>
            <a:effectLst/>
          </c:spPr>
          <c:invertIfNegative val="0"/>
          <c:cat>
            <c:numRef>
              <c:f>Expert!$S$158:$AP$158</c:f>
              <c:numCache>
                <c:formatCode>mmm\-yy</c:formatCode>
                <c:ptCount val="24"/>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numCache>
            </c:numRef>
          </c:cat>
          <c:val>
            <c:numRef>
              <c:f>Expert!$S$160:$AP$160</c:f>
              <c:numCache>
                <c:formatCode>General</c:formatCode>
                <c:ptCount val="24"/>
                <c:pt idx="0">
                  <c:v>25714</c:v>
                </c:pt>
                <c:pt idx="1">
                  <c:v>26791</c:v>
                </c:pt>
                <c:pt idx="2">
                  <c:v>27941</c:v>
                </c:pt>
                <c:pt idx="3">
                  <c:v>29486</c:v>
                </c:pt>
                <c:pt idx="4">
                  <c:v>31104</c:v>
                </c:pt>
                <c:pt idx="5">
                  <c:v>32641</c:v>
                </c:pt>
                <c:pt idx="6">
                  <c:v>34438</c:v>
                </c:pt>
                <c:pt idx="7">
                  <c:v>36098</c:v>
                </c:pt>
                <c:pt idx="8">
                  <c:v>37951</c:v>
                </c:pt>
                <c:pt idx="9">
                  <c:v>39739</c:v>
                </c:pt>
                <c:pt idx="10">
                  <c:v>41965</c:v>
                </c:pt>
                <c:pt idx="11">
                  <c:v>44383</c:v>
                </c:pt>
                <c:pt idx="12">
                  <c:v>46624</c:v>
                </c:pt>
                <c:pt idx="13">
                  <c:v>48874</c:v>
                </c:pt>
                <c:pt idx="14">
                  <c:v>51523</c:v>
                </c:pt>
                <c:pt idx="15">
                  <c:v>53768</c:v>
                </c:pt>
                <c:pt idx="16">
                  <c:v>56558</c:v>
                </c:pt>
                <c:pt idx="17">
                  <c:v>58979</c:v>
                </c:pt>
                <c:pt idx="18">
                  <c:v>61653</c:v>
                </c:pt>
                <c:pt idx="19">
                  <c:v>64490</c:v>
                </c:pt>
                <c:pt idx="20">
                  <c:v>67863</c:v>
                </c:pt>
                <c:pt idx="21">
                  <c:v>70844</c:v>
                </c:pt>
                <c:pt idx="22">
                  <c:v>74026</c:v>
                </c:pt>
                <c:pt idx="23">
                  <c:v>77766</c:v>
                </c:pt>
              </c:numCache>
            </c:numRef>
          </c:val>
        </c:ser>
        <c:ser>
          <c:idx val="2"/>
          <c:order val="2"/>
          <c:tx>
            <c:strRef>
              <c:f>Expert!$R$161</c:f>
              <c:strCache>
                <c:ptCount val="1"/>
                <c:pt idx="0">
                  <c:v>Glue Guns</c:v>
                </c:pt>
              </c:strCache>
            </c:strRef>
          </c:tx>
          <c:spPr>
            <a:solidFill>
              <a:srgbClr val="EEE310"/>
            </a:solidFill>
            <a:ln>
              <a:noFill/>
            </a:ln>
            <a:effectLst/>
          </c:spPr>
          <c:invertIfNegative val="0"/>
          <c:cat>
            <c:numRef>
              <c:f>Expert!$S$158:$AP$158</c:f>
              <c:numCache>
                <c:formatCode>mmm\-yy</c:formatCode>
                <c:ptCount val="24"/>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numCache>
            </c:numRef>
          </c:cat>
          <c:val>
            <c:numRef>
              <c:f>Expert!$S$161:$AP$161</c:f>
              <c:numCache>
                <c:formatCode>General</c:formatCode>
                <c:ptCount val="24"/>
                <c:pt idx="0">
                  <c:v>27337</c:v>
                </c:pt>
                <c:pt idx="1">
                  <c:v>28769</c:v>
                </c:pt>
                <c:pt idx="2">
                  <c:v>30342</c:v>
                </c:pt>
                <c:pt idx="3">
                  <c:v>31997</c:v>
                </c:pt>
                <c:pt idx="4">
                  <c:v>33565</c:v>
                </c:pt>
                <c:pt idx="5">
                  <c:v>35170</c:v>
                </c:pt>
                <c:pt idx="6">
                  <c:v>37002</c:v>
                </c:pt>
                <c:pt idx="7">
                  <c:v>38569</c:v>
                </c:pt>
                <c:pt idx="8">
                  <c:v>40505</c:v>
                </c:pt>
                <c:pt idx="9">
                  <c:v>42534</c:v>
                </c:pt>
                <c:pt idx="10">
                  <c:v>44628</c:v>
                </c:pt>
                <c:pt idx="11">
                  <c:v>46592</c:v>
                </c:pt>
                <c:pt idx="12">
                  <c:v>49039</c:v>
                </c:pt>
                <c:pt idx="13">
                  <c:v>51459</c:v>
                </c:pt>
                <c:pt idx="14">
                  <c:v>53792</c:v>
                </c:pt>
                <c:pt idx="15">
                  <c:v>56604</c:v>
                </c:pt>
                <c:pt idx="16">
                  <c:v>59505</c:v>
                </c:pt>
                <c:pt idx="17">
                  <c:v>62404</c:v>
                </c:pt>
                <c:pt idx="18">
                  <c:v>64971</c:v>
                </c:pt>
                <c:pt idx="19">
                  <c:v>68625</c:v>
                </c:pt>
                <c:pt idx="20">
                  <c:v>71915</c:v>
                </c:pt>
                <c:pt idx="21">
                  <c:v>75831</c:v>
                </c:pt>
                <c:pt idx="22">
                  <c:v>79977</c:v>
                </c:pt>
                <c:pt idx="23">
                  <c:v>84455</c:v>
                </c:pt>
              </c:numCache>
            </c:numRef>
          </c:val>
        </c:ser>
        <c:dLbls>
          <c:showLegendKey val="0"/>
          <c:showVal val="0"/>
          <c:showCatName val="0"/>
          <c:showSerName val="0"/>
          <c:showPercent val="0"/>
          <c:showBubbleSize val="0"/>
        </c:dLbls>
        <c:gapWidth val="24"/>
        <c:overlap val="100"/>
        <c:axId val="651976888"/>
        <c:axId val="651980024"/>
      </c:barChart>
      <c:lineChart>
        <c:grouping val="standard"/>
        <c:varyColors val="0"/>
        <c:ser>
          <c:idx val="4"/>
          <c:order val="3"/>
          <c:tx>
            <c:strRef>
              <c:f>Expert!$R$163</c:f>
              <c:strCache>
                <c:ptCount val="1"/>
                <c:pt idx="0">
                  <c:v>M-o-M growth</c:v>
                </c:pt>
              </c:strCache>
            </c:strRef>
          </c:tx>
          <c:spPr>
            <a:ln w="28575" cap="rnd">
              <a:noFill/>
              <a:round/>
            </a:ln>
            <a:effectLst/>
          </c:spPr>
          <c:marker>
            <c:symbol val="circle"/>
            <c:size val="10"/>
            <c:spPr>
              <a:solidFill>
                <a:schemeClr val="accent5"/>
              </a:solidFill>
              <a:ln w="9525">
                <a:solidFill>
                  <a:schemeClr val="accent5"/>
                </a:solidFill>
              </a:ln>
              <a:effectLst/>
            </c:spPr>
          </c:marker>
          <c:dPt>
            <c:idx val="1"/>
            <c:marker>
              <c:symbol val="none"/>
            </c:marker>
            <c:bubble3D val="0"/>
          </c:dPt>
          <c:dPt>
            <c:idx val="2"/>
            <c:marker>
              <c:symbol val="none"/>
            </c:marker>
            <c:bubble3D val="0"/>
          </c:dPt>
          <c:dPt>
            <c:idx val="3"/>
            <c:marker>
              <c:symbol val="none"/>
            </c:marker>
            <c:bubble3D val="0"/>
          </c:dPt>
          <c:dPt>
            <c:idx val="4"/>
            <c:marker>
              <c:symbol val="none"/>
            </c:marker>
            <c:bubble3D val="0"/>
          </c:dPt>
          <c:dPt>
            <c:idx val="5"/>
            <c:marker>
              <c:symbol val="none"/>
            </c:marker>
            <c:bubble3D val="0"/>
          </c:dPt>
          <c:dPt>
            <c:idx val="6"/>
            <c:marker>
              <c:symbol val="none"/>
            </c:marker>
            <c:bubble3D val="0"/>
          </c:dPt>
          <c:dPt>
            <c:idx val="7"/>
            <c:marker>
              <c:symbol val="none"/>
            </c:marker>
            <c:bubble3D val="0"/>
          </c:dPt>
          <c:dPt>
            <c:idx val="8"/>
            <c:marker>
              <c:symbol val="none"/>
            </c:marker>
            <c:bubble3D val="0"/>
          </c:dPt>
          <c:dPt>
            <c:idx val="9"/>
            <c:marker>
              <c:symbol val="none"/>
            </c:marker>
            <c:bubble3D val="0"/>
          </c:dPt>
          <c:dPt>
            <c:idx val="10"/>
            <c:marker>
              <c:symbol val="none"/>
            </c:marker>
            <c:bubble3D val="0"/>
          </c:dPt>
          <c:dPt>
            <c:idx val="11"/>
            <c:marker>
              <c:symbol val="none"/>
            </c:marker>
            <c:bubble3D val="0"/>
          </c:dPt>
          <c:dPt>
            <c:idx val="12"/>
            <c:marker>
              <c:symbol val="circle"/>
              <c:size val="10"/>
              <c:spPr>
                <a:solidFill>
                  <a:srgbClr val="FF0000"/>
                </a:solidFill>
                <a:ln w="9525">
                  <a:solidFill>
                    <a:schemeClr val="accent5"/>
                  </a:solidFill>
                </a:ln>
                <a:effectLst/>
              </c:spPr>
            </c:marker>
            <c:bubble3D val="0"/>
          </c:dPt>
          <c:dPt>
            <c:idx val="13"/>
            <c:marker>
              <c:symbol val="circle"/>
              <c:size val="10"/>
              <c:spPr>
                <a:solidFill>
                  <a:srgbClr val="FF0000"/>
                </a:solidFill>
                <a:ln w="9525">
                  <a:solidFill>
                    <a:schemeClr val="accent5"/>
                  </a:solidFill>
                </a:ln>
                <a:effectLst/>
              </c:spPr>
            </c:marker>
            <c:bubble3D val="0"/>
          </c:dPt>
          <c:dPt>
            <c:idx val="14"/>
            <c:marker>
              <c:symbol val="circle"/>
              <c:size val="10"/>
              <c:spPr>
                <a:solidFill>
                  <a:srgbClr val="FF0000"/>
                </a:solidFill>
                <a:ln w="9525">
                  <a:solidFill>
                    <a:schemeClr val="accent5"/>
                  </a:solidFill>
                </a:ln>
                <a:effectLst/>
              </c:spPr>
            </c:marker>
            <c:bubble3D val="0"/>
          </c:dPt>
          <c:dPt>
            <c:idx val="15"/>
            <c:marker>
              <c:symbol val="circle"/>
              <c:size val="10"/>
              <c:spPr>
                <a:solidFill>
                  <a:srgbClr val="FF0000"/>
                </a:solidFill>
                <a:ln w="9525">
                  <a:solidFill>
                    <a:schemeClr val="accent5"/>
                  </a:solidFill>
                </a:ln>
                <a:effectLst/>
              </c:spPr>
            </c:marker>
            <c:bubble3D val="0"/>
          </c:dPt>
          <c:dPt>
            <c:idx val="16"/>
            <c:marker>
              <c:symbol val="circle"/>
              <c:size val="10"/>
              <c:spPr>
                <a:solidFill>
                  <a:srgbClr val="FF0000"/>
                </a:solidFill>
                <a:ln w="9525">
                  <a:solidFill>
                    <a:schemeClr val="accent5"/>
                  </a:solidFill>
                </a:ln>
                <a:effectLst/>
              </c:spPr>
            </c:marker>
            <c:bubble3D val="0"/>
          </c:dPt>
          <c:dPt>
            <c:idx val="17"/>
            <c:marker>
              <c:symbol val="circle"/>
              <c:size val="10"/>
              <c:spPr>
                <a:solidFill>
                  <a:srgbClr val="FF0000"/>
                </a:solidFill>
                <a:ln w="9525">
                  <a:solidFill>
                    <a:schemeClr val="accent5"/>
                  </a:solidFill>
                </a:ln>
                <a:effectLst/>
              </c:spPr>
            </c:marker>
            <c:bubble3D val="0"/>
          </c:dPt>
          <c:dPt>
            <c:idx val="18"/>
            <c:marker>
              <c:symbol val="circle"/>
              <c:size val="10"/>
              <c:spPr>
                <a:solidFill>
                  <a:srgbClr val="FF0000"/>
                </a:solidFill>
                <a:ln w="9525">
                  <a:solidFill>
                    <a:schemeClr val="accent5"/>
                  </a:solidFill>
                </a:ln>
                <a:effectLst/>
              </c:spPr>
            </c:marker>
            <c:bubble3D val="0"/>
          </c:dPt>
          <c:dPt>
            <c:idx val="19"/>
            <c:marker>
              <c:symbol val="circle"/>
              <c:size val="10"/>
              <c:spPr>
                <a:solidFill>
                  <a:srgbClr val="FF0000"/>
                </a:solidFill>
                <a:ln w="9525">
                  <a:solidFill>
                    <a:schemeClr val="accent5"/>
                  </a:solidFill>
                </a:ln>
                <a:effectLst/>
              </c:spPr>
            </c:marker>
            <c:bubble3D val="0"/>
          </c:dPt>
          <c:dPt>
            <c:idx val="20"/>
            <c:marker>
              <c:symbol val="circle"/>
              <c:size val="10"/>
              <c:spPr>
                <a:solidFill>
                  <a:srgbClr val="FF0000"/>
                </a:solidFill>
                <a:ln w="9525">
                  <a:solidFill>
                    <a:schemeClr val="accent5"/>
                  </a:solidFill>
                </a:ln>
                <a:effectLst/>
              </c:spPr>
            </c:marker>
            <c:bubble3D val="0"/>
          </c:dPt>
          <c:dPt>
            <c:idx val="21"/>
            <c:marker>
              <c:symbol val="circle"/>
              <c:size val="10"/>
              <c:spPr>
                <a:solidFill>
                  <a:srgbClr val="FF0000"/>
                </a:solidFill>
                <a:ln w="9525">
                  <a:solidFill>
                    <a:schemeClr val="accent5"/>
                  </a:solidFill>
                </a:ln>
                <a:effectLst/>
              </c:spPr>
            </c:marker>
            <c:bubble3D val="0"/>
          </c:dPt>
          <c:dPt>
            <c:idx val="22"/>
            <c:marker>
              <c:symbol val="circle"/>
              <c:size val="10"/>
              <c:spPr>
                <a:solidFill>
                  <a:srgbClr val="FF0000"/>
                </a:solidFill>
                <a:ln w="9525">
                  <a:solidFill>
                    <a:schemeClr val="accent5"/>
                  </a:solidFill>
                </a:ln>
                <a:effectLst/>
              </c:spPr>
            </c:marker>
            <c:bubble3D val="0"/>
          </c:dPt>
          <c:dPt>
            <c:idx val="23"/>
            <c:marker>
              <c:symbol val="circle"/>
              <c:size val="10"/>
              <c:spPr>
                <a:solidFill>
                  <a:srgbClr val="FF0000"/>
                </a:solidFill>
                <a:ln w="9525">
                  <a:solidFill>
                    <a:schemeClr val="accent5"/>
                  </a:solidFill>
                </a:ln>
                <a:effectLst/>
              </c:spPr>
            </c:marker>
            <c:bubble3D val="0"/>
          </c:dPt>
          <c:dLbls>
            <c:dLbl>
              <c:idx val="12"/>
              <c:layout/>
              <c:dLblPos val="t"/>
              <c:showLegendKey val="0"/>
              <c:showVal val="1"/>
              <c:showCatName val="0"/>
              <c:showSerName val="0"/>
              <c:showPercent val="0"/>
              <c:showBubbleSize val="0"/>
              <c:extLst>
                <c:ext xmlns:c15="http://schemas.microsoft.com/office/drawing/2012/chart" uri="{CE6537A1-D6FC-4f65-9D91-7224C49458BB}">
                  <c15:layout/>
                </c:ext>
              </c:extLst>
            </c:dLbl>
            <c:dLbl>
              <c:idx val="13"/>
              <c:layout/>
              <c:dLblPos val="t"/>
              <c:showLegendKey val="0"/>
              <c:showVal val="1"/>
              <c:showCatName val="0"/>
              <c:showSerName val="0"/>
              <c:showPercent val="0"/>
              <c:showBubbleSize val="0"/>
              <c:extLst>
                <c:ext xmlns:c15="http://schemas.microsoft.com/office/drawing/2012/chart" uri="{CE6537A1-D6FC-4f65-9D91-7224C49458BB}">
                  <c15:layout/>
                </c:ext>
              </c:extLst>
            </c:dLbl>
            <c:dLbl>
              <c:idx val="14"/>
              <c:layout/>
              <c:dLblPos val="t"/>
              <c:showLegendKey val="0"/>
              <c:showVal val="1"/>
              <c:showCatName val="0"/>
              <c:showSerName val="0"/>
              <c:showPercent val="0"/>
              <c:showBubbleSize val="0"/>
              <c:extLst>
                <c:ext xmlns:c15="http://schemas.microsoft.com/office/drawing/2012/chart" uri="{CE6537A1-D6FC-4f65-9D91-7224C49458BB}">
                  <c15:layout/>
                </c:ext>
              </c:extLst>
            </c:dLbl>
            <c:dLbl>
              <c:idx val="15"/>
              <c:layout/>
              <c:dLblPos val="t"/>
              <c:showLegendKey val="0"/>
              <c:showVal val="1"/>
              <c:showCatName val="0"/>
              <c:showSerName val="0"/>
              <c:showPercent val="0"/>
              <c:showBubbleSize val="0"/>
              <c:extLst>
                <c:ext xmlns:c15="http://schemas.microsoft.com/office/drawing/2012/chart" uri="{CE6537A1-D6FC-4f65-9D91-7224C49458BB}">
                  <c15:layout/>
                </c:ext>
              </c:extLst>
            </c:dLbl>
            <c:dLbl>
              <c:idx val="16"/>
              <c:layout/>
              <c:dLblPos val="t"/>
              <c:showLegendKey val="0"/>
              <c:showVal val="1"/>
              <c:showCatName val="0"/>
              <c:showSerName val="0"/>
              <c:showPercent val="0"/>
              <c:showBubbleSize val="0"/>
              <c:extLst>
                <c:ext xmlns:c15="http://schemas.microsoft.com/office/drawing/2012/chart" uri="{CE6537A1-D6FC-4f65-9D91-7224C49458BB}">
                  <c15:layout/>
                </c:ext>
              </c:extLst>
            </c:dLbl>
            <c:dLbl>
              <c:idx val="17"/>
              <c:layout/>
              <c:dLblPos val="t"/>
              <c:showLegendKey val="0"/>
              <c:showVal val="1"/>
              <c:showCatName val="0"/>
              <c:showSerName val="0"/>
              <c:showPercent val="0"/>
              <c:showBubbleSize val="0"/>
              <c:extLst>
                <c:ext xmlns:c15="http://schemas.microsoft.com/office/drawing/2012/chart" uri="{CE6537A1-D6FC-4f65-9D91-7224C49458BB}">
                  <c15:layout/>
                </c:ext>
              </c:extLst>
            </c:dLbl>
            <c:dLbl>
              <c:idx val="18"/>
              <c:layout/>
              <c:dLblPos val="t"/>
              <c:showLegendKey val="0"/>
              <c:showVal val="1"/>
              <c:showCatName val="0"/>
              <c:showSerName val="0"/>
              <c:showPercent val="0"/>
              <c:showBubbleSize val="0"/>
              <c:extLst>
                <c:ext xmlns:c15="http://schemas.microsoft.com/office/drawing/2012/chart" uri="{CE6537A1-D6FC-4f65-9D91-7224C49458BB}">
                  <c15:layout/>
                </c:ext>
              </c:extLst>
            </c:dLbl>
            <c:dLbl>
              <c:idx val="19"/>
              <c:layout/>
              <c:dLblPos val="t"/>
              <c:showLegendKey val="0"/>
              <c:showVal val="1"/>
              <c:showCatName val="0"/>
              <c:showSerName val="0"/>
              <c:showPercent val="0"/>
              <c:showBubbleSize val="0"/>
              <c:extLst>
                <c:ext xmlns:c15="http://schemas.microsoft.com/office/drawing/2012/chart" uri="{CE6537A1-D6FC-4f65-9D91-7224C49458BB}">
                  <c15:layout/>
                </c:ext>
              </c:extLst>
            </c:dLbl>
            <c:dLbl>
              <c:idx val="20"/>
              <c:layout/>
              <c:dLblPos val="t"/>
              <c:showLegendKey val="0"/>
              <c:showVal val="1"/>
              <c:showCatName val="0"/>
              <c:showSerName val="0"/>
              <c:showPercent val="0"/>
              <c:showBubbleSize val="0"/>
              <c:extLst>
                <c:ext xmlns:c15="http://schemas.microsoft.com/office/drawing/2012/chart" uri="{CE6537A1-D6FC-4f65-9D91-7224C49458BB}">
                  <c15:layout/>
                </c:ext>
              </c:extLst>
            </c:dLbl>
            <c:dLbl>
              <c:idx val="21"/>
              <c:layout/>
              <c:dLblPos val="t"/>
              <c:showLegendKey val="0"/>
              <c:showVal val="1"/>
              <c:showCatName val="0"/>
              <c:showSerName val="0"/>
              <c:showPercent val="0"/>
              <c:showBubbleSize val="0"/>
              <c:extLst>
                <c:ext xmlns:c15="http://schemas.microsoft.com/office/drawing/2012/chart" uri="{CE6537A1-D6FC-4f65-9D91-7224C49458BB}">
                  <c15:layout/>
                </c:ext>
              </c:extLst>
            </c:dLbl>
            <c:dLbl>
              <c:idx val="22"/>
              <c:layout/>
              <c:dLblPos val="t"/>
              <c:showLegendKey val="0"/>
              <c:showVal val="1"/>
              <c:showCatName val="0"/>
              <c:showSerName val="0"/>
              <c:showPercent val="0"/>
              <c:showBubbleSize val="0"/>
              <c:extLst>
                <c:ext xmlns:c15="http://schemas.microsoft.com/office/drawing/2012/chart" uri="{CE6537A1-D6FC-4f65-9D91-7224C49458BB}">
                  <c15:layout/>
                </c:ext>
              </c:extLst>
            </c:dLbl>
            <c:dLbl>
              <c:idx val="23"/>
              <c:layout/>
              <c:dLblPos val="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5400000" spcFirstLastPara="1" vertOverflow="ellipsis" wrap="square" lIns="38100" tIns="19050" rIns="38100" bIns="19050" anchor="ctr" anchorCtr="1">
                <a:spAutoFit/>
              </a:bodyPr>
              <a:lstStyle/>
              <a:p>
                <a:pPr>
                  <a:defRPr sz="750" b="1" i="0" u="none" strike="noStrike" kern="1200" baseline="0">
                    <a:solidFill>
                      <a:srgbClr val="00206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Expert!$S$158:$AP$158</c:f>
              <c:numCache>
                <c:formatCode>mmm\-yy</c:formatCode>
                <c:ptCount val="24"/>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numCache>
            </c:numRef>
          </c:cat>
          <c:val>
            <c:numRef>
              <c:f>Expert!$S$163:$AP$163</c:f>
              <c:numCache>
                <c:formatCode>0.00%</c:formatCode>
                <c:ptCount val="24"/>
                <c:pt idx="1">
                  <c:v>4.8225380656515826E-2</c:v>
                </c:pt>
                <c:pt idx="2">
                  <c:v>4.586677520701099E-2</c:v>
                </c:pt>
                <c:pt idx="3">
                  <c:v>5.2259045302523566E-2</c:v>
                </c:pt>
                <c:pt idx="4">
                  <c:v>5.2957629273479467E-2</c:v>
                </c:pt>
                <c:pt idx="5">
                  <c:v>4.9031875658587909E-2</c:v>
                </c:pt>
                <c:pt idx="6">
                  <c:v>5.003609881658666E-2</c:v>
                </c:pt>
                <c:pt idx="7">
                  <c:v>4.6914392195549715E-2</c:v>
                </c:pt>
                <c:pt idx="8">
                  <c:v>5.047543807883037E-2</c:v>
                </c:pt>
                <c:pt idx="9">
                  <c:v>4.9273313761733828E-2</c:v>
                </c:pt>
                <c:pt idx="10">
                  <c:v>5.2572494430147998E-2</c:v>
                </c:pt>
                <c:pt idx="11">
                  <c:v>5.0381491508737497E-2</c:v>
                </c:pt>
                <c:pt idx="12">
                  <c:v>5.0378423975443454E-2</c:v>
                </c:pt>
                <c:pt idx="13">
                  <c:v>4.9955012232211216E-2</c:v>
                </c:pt>
                <c:pt idx="14">
                  <c:v>4.9561257515988055E-2</c:v>
                </c:pt>
                <c:pt idx="15">
                  <c:v>5.3334412977320778E-2</c:v>
                </c:pt>
                <c:pt idx="16">
                  <c:v>5.0601853927905616E-2</c:v>
                </c:pt>
                <c:pt idx="17">
                  <c:v>4.6695121951219498E-2</c:v>
                </c:pt>
                <c:pt idx="18">
                  <c:v>4.5881928019666951E-2</c:v>
                </c:pt>
                <c:pt idx="19">
                  <c:v>5.202914211235754E-2</c:v>
                </c:pt>
                <c:pt idx="20">
                  <c:v>4.8487094639311668E-2</c:v>
                </c:pt>
                <c:pt idx="21">
                  <c:v>4.5578262208823883E-2</c:v>
                </c:pt>
                <c:pt idx="22">
                  <c:v>4.8015299986960303E-2</c:v>
                </c:pt>
                <c:pt idx="23">
                  <c:v>5.4465186796374132E-2</c:v>
                </c:pt>
              </c:numCache>
            </c:numRef>
          </c:val>
          <c:smooth val="0"/>
        </c:ser>
        <c:dLbls>
          <c:showLegendKey val="0"/>
          <c:showVal val="0"/>
          <c:showCatName val="0"/>
          <c:showSerName val="0"/>
          <c:showPercent val="0"/>
          <c:showBubbleSize val="0"/>
        </c:dLbls>
        <c:marker val="1"/>
        <c:smooth val="0"/>
        <c:axId val="651981200"/>
        <c:axId val="651978848"/>
      </c:lineChart>
      <c:dateAx>
        <c:axId val="65197688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rgbClr val="002060"/>
                </a:solidFill>
                <a:latin typeface="+mn-lt"/>
                <a:ea typeface="+mn-ea"/>
                <a:cs typeface="+mn-cs"/>
              </a:defRPr>
            </a:pPr>
            <a:endParaRPr lang="en-US"/>
          </a:p>
        </c:txPr>
        <c:crossAx val="651980024"/>
        <c:crosses val="autoZero"/>
        <c:auto val="1"/>
        <c:lblOffset val="100"/>
        <c:baseTimeUnit val="months"/>
      </c:dateAx>
      <c:valAx>
        <c:axId val="651980024"/>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r>
                  <a:rPr lang="en-US">
                    <a:solidFill>
                      <a:srgbClr val="FF0000"/>
                    </a:solidFill>
                  </a:rPr>
                  <a:t>Sales in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1976888"/>
        <c:crosses val="autoZero"/>
        <c:crossBetween val="between"/>
      </c:valAx>
      <c:valAx>
        <c:axId val="651978848"/>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r>
                  <a:rPr lang="en-US">
                    <a:solidFill>
                      <a:srgbClr val="FF0000"/>
                    </a:solidFill>
                  </a:rPr>
                  <a:t>% growth</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1981200"/>
        <c:crosses val="max"/>
        <c:crossBetween val="between"/>
      </c:valAx>
      <c:dateAx>
        <c:axId val="651981200"/>
        <c:scaling>
          <c:orientation val="minMax"/>
        </c:scaling>
        <c:delete val="1"/>
        <c:axPos val="b"/>
        <c:numFmt formatCode="mmm\-yy" sourceLinked="1"/>
        <c:majorTickMark val="out"/>
        <c:minorTickMark val="none"/>
        <c:tickLblPos val="nextTo"/>
        <c:crossAx val="651978848"/>
        <c:crosses val="autoZero"/>
        <c:auto val="1"/>
        <c:lblOffset val="100"/>
        <c:baseTimeUnit val="months"/>
        <c:majorUnit val="1"/>
        <c:minorUnit val="1"/>
      </c:date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002060"/>
                </a:solidFill>
              </a:rPr>
              <a:t>YTD growth by Products and Total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Expert!$S$166</c:f>
              <c:strCache>
                <c:ptCount val="1"/>
                <c:pt idx="0">
                  <c:v>YTD growth</c:v>
                </c:pt>
              </c:strCache>
            </c:strRef>
          </c:tx>
          <c:spPr>
            <a:solidFill>
              <a:schemeClr val="accent1"/>
            </a:solidFill>
            <a:ln>
              <a:noFill/>
            </a:ln>
            <a:effectLst/>
          </c:spPr>
          <c:invertIfNegative val="0"/>
          <c:dPt>
            <c:idx val="0"/>
            <c:invertIfNegative val="0"/>
            <c:bubble3D val="0"/>
            <c:spPr>
              <a:solidFill>
                <a:schemeClr val="bg1">
                  <a:lumMod val="65000"/>
                </a:schemeClr>
              </a:solidFill>
              <a:ln>
                <a:noFill/>
              </a:ln>
              <a:effectLst/>
            </c:spPr>
          </c:dPt>
          <c:dPt>
            <c:idx val="1"/>
            <c:invertIfNegative val="0"/>
            <c:bubble3D val="0"/>
            <c:spPr>
              <a:solidFill>
                <a:schemeClr val="accent4">
                  <a:lumMod val="75000"/>
                </a:schemeClr>
              </a:solidFill>
              <a:ln>
                <a:noFill/>
              </a:ln>
              <a:effectLst/>
            </c:spPr>
          </c:dPt>
          <c:dPt>
            <c:idx val="2"/>
            <c:invertIfNegative val="0"/>
            <c:bubble3D val="0"/>
            <c:spPr>
              <a:solidFill>
                <a:srgbClr val="EEE310"/>
              </a:solidFill>
              <a:ln>
                <a:noFill/>
              </a:ln>
              <a:effectLst/>
            </c:spPr>
          </c:dPt>
          <c:dPt>
            <c:idx val="3"/>
            <c:invertIfNegative val="0"/>
            <c:bubble3D val="0"/>
            <c:spPr>
              <a:solidFill>
                <a:srgbClr val="FF0000"/>
              </a:solidFill>
              <a:ln>
                <a:noFill/>
              </a:ln>
              <a:effectLst/>
            </c:spPr>
          </c:dPt>
          <c:dLbls>
            <c:dLbl>
              <c:idx val="1"/>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mn-lt"/>
                    <a:ea typeface="+mn-ea"/>
                    <a:cs typeface="+mn-cs"/>
                  </a:defRPr>
                </a:pPr>
                <a:endParaRPr lang="en-US"/>
              </a:p>
            </c:txPr>
            <c:dLblPos val="ctr"/>
            <c:showLegendKey val="0"/>
            <c:showVal val="1"/>
            <c:showCatName val="1"/>
            <c:showSerName val="0"/>
            <c:showPercent val="0"/>
            <c:showBubbleSize val="0"/>
            <c:separator>
</c:separator>
            <c:showLeaderLines val="0"/>
            <c:extLst>
              <c:ext xmlns:c15="http://schemas.microsoft.com/office/drawing/2012/chart" uri="{CE6537A1-D6FC-4f65-9D91-7224C49458BB}">
                <c15:layout/>
                <c15:showLeaderLines val="0"/>
              </c:ext>
            </c:extLst>
          </c:dLbls>
          <c:cat>
            <c:strRef>
              <c:f>Expert!$R$167:$R$170</c:f>
              <c:strCache>
                <c:ptCount val="4"/>
                <c:pt idx="0">
                  <c:v>Light Sabres</c:v>
                </c:pt>
                <c:pt idx="1">
                  <c:v>Transponders</c:v>
                </c:pt>
                <c:pt idx="2">
                  <c:v>Glue Guns</c:v>
                </c:pt>
                <c:pt idx="3">
                  <c:v>Total Growth</c:v>
                </c:pt>
              </c:strCache>
            </c:strRef>
          </c:cat>
          <c:val>
            <c:numRef>
              <c:f>Expert!$S$167:$S$170</c:f>
              <c:numCache>
                <c:formatCode>0.0%</c:formatCode>
                <c:ptCount val="4"/>
                <c:pt idx="0">
                  <c:v>0.71567314132618898</c:v>
                </c:pt>
                <c:pt idx="1">
                  <c:v>0.66793925875085791</c:v>
                </c:pt>
                <c:pt idx="2">
                  <c:v>0.72220069740410686</c:v>
                </c:pt>
                <c:pt idx="3">
                  <c:v>0.70150430172291989</c:v>
                </c:pt>
              </c:numCache>
            </c:numRef>
          </c:val>
        </c:ser>
        <c:dLbls>
          <c:showLegendKey val="0"/>
          <c:showVal val="0"/>
          <c:showCatName val="0"/>
          <c:showSerName val="0"/>
          <c:showPercent val="0"/>
          <c:showBubbleSize val="0"/>
        </c:dLbls>
        <c:gapWidth val="18"/>
        <c:axId val="662446640"/>
        <c:axId val="662436840"/>
      </c:barChart>
      <c:catAx>
        <c:axId val="662446640"/>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r>
                  <a:rPr lang="en-US">
                    <a:solidFill>
                      <a:srgbClr val="FF0000"/>
                    </a:solidFill>
                  </a:rPr>
                  <a:t>Products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2436840"/>
        <c:crosses val="autoZero"/>
        <c:auto val="1"/>
        <c:lblAlgn val="ctr"/>
        <c:lblOffset val="100"/>
        <c:noMultiLvlLbl val="0"/>
      </c:catAx>
      <c:valAx>
        <c:axId val="662436840"/>
        <c:scaling>
          <c:orientation val="minMax"/>
          <c:max val="0.72500000000000009"/>
          <c:min val="0.6250000000000001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YTD growth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244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Sales Contribution by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Expert!$AR$172</c:f>
              <c:strCache>
                <c:ptCount val="1"/>
                <c:pt idx="0">
                  <c:v>% contribution</c:v>
                </c:pt>
              </c:strCache>
            </c:strRef>
          </c:tx>
          <c:spPr>
            <a:solidFill>
              <a:srgbClr val="FFFF00"/>
            </a:solidFill>
          </c:spPr>
          <c:dPt>
            <c:idx val="0"/>
            <c:bubble3D val="0"/>
            <c:spPr>
              <a:solidFill>
                <a:srgbClr val="FFFF00"/>
              </a:solidFill>
              <a:ln w="19050">
                <a:solidFill>
                  <a:schemeClr val="lt1"/>
                </a:solidFill>
              </a:ln>
              <a:effectLst/>
            </c:spPr>
          </c:dPt>
          <c:dPt>
            <c:idx val="1"/>
            <c:bubble3D val="0"/>
            <c:spPr>
              <a:solidFill>
                <a:schemeClr val="bg1">
                  <a:lumMod val="75000"/>
                </a:schemeClr>
              </a:solidFill>
              <a:ln w="19050">
                <a:solidFill>
                  <a:schemeClr val="lt1"/>
                </a:solidFill>
              </a:ln>
              <a:effectLst/>
            </c:spPr>
          </c:dPt>
          <c:dPt>
            <c:idx val="2"/>
            <c:bubble3D val="0"/>
            <c:spPr>
              <a:solidFill>
                <a:schemeClr val="accent3">
                  <a:lumMod val="60000"/>
                  <a:lumOff val="40000"/>
                </a:schemeClr>
              </a:solidFill>
              <a:ln w="19050">
                <a:solidFill>
                  <a:schemeClr val="lt1"/>
                </a:solidFill>
              </a:ln>
              <a:effectLst/>
            </c:spPr>
          </c:dPt>
          <c:dPt>
            <c:idx val="3"/>
            <c:bubble3D val="0"/>
            <c:spPr>
              <a:solidFill>
                <a:schemeClr val="accent1">
                  <a:lumMod val="40000"/>
                  <a:lumOff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layout/>
              </c:ext>
            </c:extLst>
          </c:dLbls>
          <c:cat>
            <c:strRef>
              <c:f>Expert!$R$173:$R$176</c:f>
              <c:strCache>
                <c:ptCount val="4"/>
                <c:pt idx="0">
                  <c:v>East</c:v>
                </c:pt>
                <c:pt idx="1">
                  <c:v>West</c:v>
                </c:pt>
                <c:pt idx="2">
                  <c:v>North</c:v>
                </c:pt>
                <c:pt idx="3">
                  <c:v>South</c:v>
                </c:pt>
              </c:strCache>
            </c:strRef>
          </c:cat>
          <c:val>
            <c:numRef>
              <c:f>Expert!$AR$173:$AR$176</c:f>
              <c:numCache>
                <c:formatCode>0.00%</c:formatCode>
                <c:ptCount val="4"/>
                <c:pt idx="0">
                  <c:v>0.27209335613089392</c:v>
                </c:pt>
                <c:pt idx="1">
                  <c:v>0.20869119910317299</c:v>
                </c:pt>
                <c:pt idx="2">
                  <c:v>0.22104392058702715</c:v>
                </c:pt>
                <c:pt idx="3">
                  <c:v>0.29817152417890591</c:v>
                </c:pt>
              </c:numCache>
            </c:numRef>
          </c:val>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solidFill>
                  <a:srgbClr val="002060"/>
                </a:solidFill>
              </a:rPr>
              <a:t>Average Per Month Sales vs Per Capita</a:t>
            </a:r>
            <a:r>
              <a:rPr lang="en-US" sz="900" b="1" baseline="0">
                <a:solidFill>
                  <a:srgbClr val="002060"/>
                </a:solidFill>
              </a:rPr>
              <a:t> Other salemen</a:t>
            </a:r>
            <a:endParaRPr lang="en-US" sz="900" b="1">
              <a:solidFill>
                <a:srgbClr val="00206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999712722476854"/>
          <c:y val="0.14344925634295713"/>
          <c:w val="0.77919651310858218"/>
          <c:h val="0.74915135608048999"/>
        </c:manualLayout>
      </c:layout>
      <c:barChart>
        <c:barDir val="col"/>
        <c:grouping val="clustered"/>
        <c:varyColors val="0"/>
        <c:ser>
          <c:idx val="0"/>
          <c:order val="0"/>
          <c:tx>
            <c:strRef>
              <c:f>Expert!$R$188</c:f>
              <c:strCache>
                <c:ptCount val="1"/>
                <c:pt idx="0">
                  <c:v>Chewbacca Average Per Month</c:v>
                </c:pt>
              </c:strCache>
            </c:strRef>
          </c:tx>
          <c:spPr>
            <a:solidFill>
              <a:schemeClr val="bg1">
                <a:lumMod val="65000"/>
              </a:schemeClr>
            </a:solidFill>
            <a:ln>
              <a:noFill/>
            </a:ln>
            <a:effectLst/>
          </c:spPr>
          <c:invertIfNegative val="0"/>
          <c:dLbls>
            <c:dLbl>
              <c:idx val="0"/>
              <c:layout/>
              <c:numFmt formatCode="#,##0" sourceLinked="0"/>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ext>
              </c:extLst>
            </c:dLbl>
            <c:dLbl>
              <c:idx val="1"/>
              <c:layout/>
              <c:numFmt formatCode="#,##0" sourceLinked="0"/>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ext>
              </c:extLst>
            </c:dLbl>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Expert!$S$187:$T$187</c:f>
              <c:numCache>
                <c:formatCode>General</c:formatCode>
                <c:ptCount val="2"/>
                <c:pt idx="0">
                  <c:v>2008</c:v>
                </c:pt>
                <c:pt idx="1">
                  <c:v>2009</c:v>
                </c:pt>
              </c:numCache>
            </c:numRef>
          </c:cat>
          <c:val>
            <c:numRef>
              <c:f>Expert!$S$188:$T$188</c:f>
              <c:numCache>
                <c:formatCode>General</c:formatCode>
                <c:ptCount val="2"/>
                <c:pt idx="0">
                  <c:v>24428.833333333332</c:v>
                </c:pt>
                <c:pt idx="1">
                  <c:v>43464.583333333336</c:v>
                </c:pt>
              </c:numCache>
            </c:numRef>
          </c:val>
        </c:ser>
        <c:ser>
          <c:idx val="1"/>
          <c:order val="1"/>
          <c:tx>
            <c:strRef>
              <c:f>Expert!$R$189</c:f>
              <c:strCache>
                <c:ptCount val="1"/>
                <c:pt idx="0">
                  <c:v>Others Per Capita Per Month</c:v>
                </c:pt>
              </c:strCache>
            </c:strRef>
          </c:tx>
          <c:spPr>
            <a:solidFill>
              <a:srgbClr val="EEE310"/>
            </a:solidFill>
            <a:ln>
              <a:noFill/>
            </a:ln>
            <a:effectLst/>
          </c:spPr>
          <c:invertIfNegative val="0"/>
          <c:dLbls>
            <c:numFmt formatCode="#,##0" sourceLinked="0"/>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002060"/>
                    </a:solidFill>
                    <a:latin typeface="+mn-lt"/>
                    <a:ea typeface="+mn-ea"/>
                    <a:cs typeface="+mn-cs"/>
                  </a:defRPr>
                </a:pPr>
                <a:endParaRPr lang="en-US"/>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layout/>
                <c15:showLeaderLines val="0"/>
              </c:ext>
            </c:extLst>
          </c:dLbls>
          <c:cat>
            <c:numRef>
              <c:f>Expert!$S$187:$T$187</c:f>
              <c:numCache>
                <c:formatCode>General</c:formatCode>
                <c:ptCount val="2"/>
                <c:pt idx="0">
                  <c:v>2008</c:v>
                </c:pt>
                <c:pt idx="1">
                  <c:v>2009</c:v>
                </c:pt>
              </c:numCache>
            </c:numRef>
          </c:cat>
          <c:val>
            <c:numRef>
              <c:f>Expert!$S$189:$T$189</c:f>
              <c:numCache>
                <c:formatCode>General</c:formatCode>
                <c:ptCount val="2"/>
                <c:pt idx="0">
                  <c:v>74783.166666666672</c:v>
                </c:pt>
                <c:pt idx="1">
                  <c:v>134448.58333333334</c:v>
                </c:pt>
              </c:numCache>
            </c:numRef>
          </c:val>
        </c:ser>
        <c:dLbls>
          <c:showLegendKey val="0"/>
          <c:showVal val="0"/>
          <c:showCatName val="0"/>
          <c:showSerName val="0"/>
          <c:showPercent val="0"/>
          <c:showBubbleSize val="0"/>
        </c:dLbls>
        <c:gapWidth val="219"/>
        <c:axId val="646783120"/>
        <c:axId val="646785864"/>
      </c:barChart>
      <c:catAx>
        <c:axId val="64678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46785864"/>
        <c:crosses val="autoZero"/>
        <c:auto val="1"/>
        <c:lblAlgn val="ctr"/>
        <c:lblOffset val="100"/>
        <c:noMultiLvlLbl val="0"/>
      </c:catAx>
      <c:valAx>
        <c:axId val="646785864"/>
        <c:scaling>
          <c:orientation val="minMax"/>
          <c:max val="14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4678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rgbClr val="002060"/>
                </a:solidFill>
              </a:rPr>
              <a:t>Sales</a:t>
            </a:r>
            <a:r>
              <a:rPr lang="en-US" sz="1000" b="1" baseline="0">
                <a:solidFill>
                  <a:srgbClr val="002060"/>
                </a:solidFill>
              </a:rPr>
              <a:t> Contribution by Customer</a:t>
            </a:r>
            <a:endParaRPr lang="en-US" sz="1000" b="1">
              <a:solidFill>
                <a:srgbClr val="00206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Expert!$AR$178</c:f>
              <c:strCache>
                <c:ptCount val="1"/>
                <c:pt idx="0">
                  <c:v>% contribution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rgbClr val="002060"/>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25908372827804105"/>
                      <c:h val="0.16319444444444445"/>
                    </c:manualLayout>
                  </c15:layout>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layout/>
              </c:ext>
            </c:extLst>
          </c:dLbls>
          <c:cat>
            <c:strRef>
              <c:f>Expert!$R$179:$R$181</c:f>
              <c:strCache>
                <c:ptCount val="3"/>
                <c:pt idx="0">
                  <c:v>Enterprise</c:v>
                </c:pt>
                <c:pt idx="1">
                  <c:v>Galaxy</c:v>
                </c:pt>
                <c:pt idx="2">
                  <c:v>Planet</c:v>
                </c:pt>
              </c:strCache>
            </c:strRef>
          </c:cat>
          <c:val>
            <c:numRef>
              <c:f>Expert!$AR$179:$AR$181</c:f>
              <c:numCache>
                <c:formatCode>0.00%</c:formatCode>
                <c:ptCount val="3"/>
                <c:pt idx="0">
                  <c:v>0.37263847683748197</c:v>
                </c:pt>
                <c:pt idx="1">
                  <c:v>0.33583350724191413</c:v>
                </c:pt>
                <c:pt idx="2">
                  <c:v>0.29152801592060384</c:v>
                </c:pt>
              </c:numCache>
            </c:numRef>
          </c:val>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29</xdr:row>
      <xdr:rowOff>33337</xdr:rowOff>
    </xdr:from>
    <xdr:to>
      <xdr:col>7</xdr:col>
      <xdr:colOff>552450</xdr:colOff>
      <xdr:row>46</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47624</xdr:colOff>
      <xdr:row>80</xdr:row>
      <xdr:rowOff>128587</xdr:rowOff>
    </xdr:from>
    <xdr:to>
      <xdr:col>7</xdr:col>
      <xdr:colOff>542924</xdr:colOff>
      <xdr:row>97</xdr:row>
      <xdr:rowOff>119062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xdr:col>
      <xdr:colOff>200025</xdr:colOff>
      <xdr:row>8</xdr:row>
      <xdr:rowOff>47625</xdr:rowOff>
    </xdr:from>
    <xdr:ext cx="5705475" cy="4829175"/>
    <xdr:pic>
      <xdr:nvPicPr>
        <xdr:cNvPr id="2" name="image2.png"/>
        <xdr:cNvPicPr preferRelativeResize="0"/>
      </xdr:nvPicPr>
      <xdr:blipFill>
        <a:blip xmlns:r="http://schemas.openxmlformats.org/officeDocument/2006/relationships" r:embed="rId1" cstate="print"/>
        <a:stretch>
          <a:fillRect/>
        </a:stretch>
      </xdr:blipFill>
      <xdr:spPr>
        <a:xfrm>
          <a:off x="1266825" y="1343025"/>
          <a:ext cx="5705475" cy="4829175"/>
        </a:xfrm>
        <a:prstGeom prst="rect">
          <a:avLst/>
        </a:prstGeom>
        <a:noFill/>
      </xdr:spPr>
    </xdr:pic>
    <xdr:clientData fLocksWithSheet="0"/>
  </xdr:oneCellAnchor>
  <xdr:oneCellAnchor>
    <xdr:from>
      <xdr:col>2</xdr:col>
      <xdr:colOff>523875</xdr:colOff>
      <xdr:row>42</xdr:row>
      <xdr:rowOff>95250</xdr:rowOff>
    </xdr:from>
    <xdr:ext cx="3629025" cy="25717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5</xdr:col>
      <xdr:colOff>114300</xdr:colOff>
      <xdr:row>13</xdr:row>
      <xdr:rowOff>66674</xdr:rowOff>
    </xdr:from>
    <xdr:to>
      <xdr:col>6</xdr:col>
      <xdr:colOff>419100</xdr:colOff>
      <xdr:row>29</xdr:row>
      <xdr:rowOff>38099</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485775</xdr:colOff>
      <xdr:row>13</xdr:row>
      <xdr:rowOff>66674</xdr:rowOff>
    </xdr:from>
    <xdr:to>
      <xdr:col>11</xdr:col>
      <xdr:colOff>561975</xdr:colOff>
      <xdr:row>28</xdr:row>
      <xdr:rowOff>180974</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142875</xdr:colOff>
      <xdr:row>30</xdr:row>
      <xdr:rowOff>76200</xdr:rowOff>
    </xdr:from>
    <xdr:to>
      <xdr:col>5</xdr:col>
      <xdr:colOff>2276475</xdr:colOff>
      <xdr:row>43</xdr:row>
      <xdr:rowOff>47625</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2371726</xdr:colOff>
      <xdr:row>30</xdr:row>
      <xdr:rowOff>76200</xdr:rowOff>
    </xdr:from>
    <xdr:to>
      <xdr:col>8</xdr:col>
      <xdr:colOff>285750</xdr:colOff>
      <xdr:row>43</xdr:row>
      <xdr:rowOff>66675</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361950</xdr:colOff>
      <xdr:row>30</xdr:row>
      <xdr:rowOff>95250</xdr:rowOff>
    </xdr:from>
    <xdr:to>
      <xdr:col>11</xdr:col>
      <xdr:colOff>542925</xdr:colOff>
      <xdr:row>43</xdr:row>
      <xdr:rowOff>85725</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rali" refreshedDate="44904.410539699071" createdVersion="5" refreshedVersion="5" minRefreshableVersion="3" recordCount="13">
  <cacheSource type="worksheet">
    <worksheetSource ref="B4:H17" sheet="Intermediate  "/>
  </cacheSource>
  <cacheFields count="8">
    <cacheField name="Sales Person" numFmtId="17">
      <sharedItems/>
    </cacheField>
    <cacheField name="Gender" numFmtId="17">
      <sharedItems/>
    </cacheField>
    <cacheField name="Quotes" numFmtId="1">
      <sharedItems containsSemiMixedTypes="0" containsString="0" containsNumber="1" containsInteger="1" minValue="10" maxValue="70"/>
    </cacheField>
    <cacheField name="Sales ( in Volume)" numFmtId="1">
      <sharedItems containsSemiMixedTypes="0" containsString="0" containsNumber="1" containsInteger="1" minValue="0" maxValue="10"/>
    </cacheField>
    <cacheField name="Sales ( in Value)" numFmtId="1">
      <sharedItems containsSemiMixedTypes="0" containsString="0" containsNumber="1" containsInteger="1" minValue="0" maxValue="4000"/>
    </cacheField>
    <cacheField name="Sold Month and Year" numFmtId="0">
      <sharedItems containsSemiMixedTypes="0" containsString="0" containsNumber="1" containsInteger="1" minValue="12013" maxValue="92013"/>
    </cacheField>
    <cacheField name="month" numFmtId="0">
      <sharedItems count="7">
        <s v="1"/>
        <s v="3"/>
        <s v="4"/>
        <s v="5"/>
        <s v="7"/>
        <s v="8"/>
        <s v="9"/>
      </sharedItems>
    </cacheField>
    <cacheField name="Total Commission" numFmtId="0" formula=" 0.1*'Sales ( in Val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
  <r>
    <s v="Cara"/>
    <s v="F"/>
    <n v="70"/>
    <n v="10"/>
    <n v="800"/>
    <n v="12013"/>
    <x v="0"/>
  </r>
  <r>
    <s v="Jessy"/>
    <s v="M"/>
    <n v="30"/>
    <n v="7"/>
    <n v="400"/>
    <n v="12013"/>
    <x v="0"/>
  </r>
  <r>
    <s v="Annie"/>
    <s v="F"/>
    <n v="20"/>
    <n v="2"/>
    <n v="2000"/>
    <n v="12013"/>
    <x v="0"/>
  </r>
  <r>
    <s v="Stu"/>
    <s v="M"/>
    <n v="30"/>
    <n v="0"/>
    <n v="0"/>
    <n v="12013"/>
    <x v="0"/>
  </r>
  <r>
    <s v="Aaaron"/>
    <s v="M"/>
    <n v="10"/>
    <n v="1"/>
    <n v="0"/>
    <n v="12014"/>
    <x v="0"/>
  </r>
  <r>
    <s v="Lewis"/>
    <s v="M"/>
    <n v="40"/>
    <n v="5"/>
    <n v="400"/>
    <n v="32013"/>
    <x v="1"/>
  </r>
  <r>
    <s v="Tommy"/>
    <s v="M"/>
    <n v="24"/>
    <n v="3"/>
    <n v="1200"/>
    <n v="42013"/>
    <x v="2"/>
  </r>
  <r>
    <s v="Jack"/>
    <s v="M"/>
    <n v="10"/>
    <n v="1"/>
    <n v="0"/>
    <n v="52013"/>
    <x v="3"/>
  </r>
  <r>
    <s v="Hugo"/>
    <s v="M"/>
    <n v="30"/>
    <n v="1"/>
    <n v="400"/>
    <n v="52013"/>
    <x v="3"/>
  </r>
  <r>
    <s v="Jonathan"/>
    <s v="M"/>
    <n v="14"/>
    <n v="1"/>
    <n v="0"/>
    <n v="72013"/>
    <x v="4"/>
  </r>
  <r>
    <s v="Willy"/>
    <s v="M"/>
    <n v="12"/>
    <n v="0"/>
    <n v="2800"/>
    <n v="82013"/>
    <x v="5"/>
  </r>
  <r>
    <s v="Sarah"/>
    <s v="F"/>
    <n v="10"/>
    <n v="0"/>
    <n v="4000"/>
    <n v="92013"/>
    <x v="6"/>
  </r>
  <r>
    <s v="Zara"/>
    <s v="M"/>
    <n v="15"/>
    <n v="0"/>
    <n v="400"/>
    <n v="9201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7" rowHeaderCaption="Month">
  <location ref="B56:E64" firstHeaderRow="0" firstDataRow="1" firstDataCol="1"/>
  <pivotFields count="8">
    <pivotField dataField="1" showAll="0"/>
    <pivotField showAll="0"/>
    <pivotField numFmtId="1" showAll="0"/>
    <pivotField numFmtId="1" showAll="0"/>
    <pivotField dataField="1" numFmtId="1" showAll="0"/>
    <pivotField showAll="0"/>
    <pivotField axis="axisRow" showAll="0">
      <items count="8">
        <item x="0"/>
        <item x="1"/>
        <item x="2"/>
        <item x="3"/>
        <item x="4"/>
        <item x="5"/>
        <item x="6"/>
        <item t="default"/>
      </items>
    </pivotField>
    <pivotField dataField="1" dragToRow="0" dragToCol="0" dragToPage="0" showAll="0" defaultSubtotal="0"/>
  </pivotFields>
  <rowFields count="1">
    <field x="6"/>
  </rowFields>
  <rowItems count="8">
    <i>
      <x/>
    </i>
    <i>
      <x v="1"/>
    </i>
    <i>
      <x v="2"/>
    </i>
    <i>
      <x v="3"/>
    </i>
    <i>
      <x v="4"/>
    </i>
    <i>
      <x v="5"/>
    </i>
    <i>
      <x v="6"/>
    </i>
    <i t="grand">
      <x/>
    </i>
  </rowItems>
  <colFields count="1">
    <field x="-2"/>
  </colFields>
  <colItems count="3">
    <i>
      <x/>
    </i>
    <i i="1">
      <x v="1"/>
    </i>
    <i i="2">
      <x v="2"/>
    </i>
  </colItems>
  <dataFields count="3">
    <dataField name="Sales person's count" fld="0" subtotal="count" baseField="0" baseItem="0"/>
    <dataField name="Sales in value" fld="4" baseField="0" baseItem="0"/>
    <dataField name="Commission" fld="7" baseField="0" baseItem="0" numFmtId="1"/>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cel test support 4.1" connectionId="1" autoFormatId="16" applyNumberFormats="0" applyBorderFormats="0" applyFontFormats="0" applyPatternFormats="0"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H1000"/>
  <sheetViews>
    <sheetView showGridLines="0" workbookViewId="0"/>
  </sheetViews>
  <sheetFormatPr defaultColWidth="12.625" defaultRowHeight="15" customHeight="1" x14ac:dyDescent="0.2"/>
  <cols>
    <col min="1" max="4" width="7.625" customWidth="1"/>
    <col min="5" max="5" width="15.125" customWidth="1"/>
    <col min="6" max="6" width="16.75" customWidth="1"/>
    <col min="7" max="7" width="21.625" customWidth="1"/>
    <col min="8" max="26" width="7.625" customWidth="1"/>
  </cols>
  <sheetData>
    <row r="8" spans="4:8" x14ac:dyDescent="0.25">
      <c r="D8" s="1"/>
      <c r="E8" s="2"/>
      <c r="F8" s="2"/>
      <c r="G8" s="2"/>
      <c r="H8" s="3"/>
    </row>
    <row r="9" spans="4:8" x14ac:dyDescent="0.25">
      <c r="D9" s="4"/>
      <c r="E9" s="5"/>
      <c r="F9" s="5"/>
      <c r="G9" s="5"/>
      <c r="H9" s="6"/>
    </row>
    <row r="10" spans="4:8" x14ac:dyDescent="0.25">
      <c r="D10" s="4"/>
      <c r="E10" s="5"/>
      <c r="F10" s="5"/>
      <c r="G10" s="5"/>
      <c r="H10" s="6"/>
    </row>
    <row r="11" spans="4:8" x14ac:dyDescent="0.25">
      <c r="D11" s="4"/>
      <c r="E11" s="7" t="s">
        <v>0</v>
      </c>
      <c r="F11" s="7" t="s">
        <v>1</v>
      </c>
      <c r="G11" s="7" t="s">
        <v>2</v>
      </c>
      <c r="H11" s="6"/>
    </row>
    <row r="12" spans="4:8" x14ac:dyDescent="0.25">
      <c r="D12" s="4"/>
      <c r="E12" s="5"/>
      <c r="F12" s="5"/>
      <c r="G12" s="5"/>
      <c r="H12" s="6"/>
    </row>
    <row r="13" spans="4:8" x14ac:dyDescent="0.25">
      <c r="D13" s="4"/>
      <c r="E13" s="8" t="s">
        <v>3</v>
      </c>
      <c r="F13" s="9">
        <v>30</v>
      </c>
      <c r="G13" s="10">
        <v>20</v>
      </c>
      <c r="H13" s="6"/>
    </row>
    <row r="14" spans="4:8" x14ac:dyDescent="0.25">
      <c r="D14" s="4"/>
      <c r="E14" s="8" t="s">
        <v>4</v>
      </c>
      <c r="F14" s="9">
        <v>30</v>
      </c>
      <c r="G14" s="10">
        <v>20</v>
      </c>
      <c r="H14" s="6"/>
    </row>
    <row r="15" spans="4:8" x14ac:dyDescent="0.25">
      <c r="D15" s="4"/>
      <c r="E15" s="8" t="s">
        <v>5</v>
      </c>
      <c r="F15" s="9">
        <v>40</v>
      </c>
      <c r="G15" s="10">
        <v>30</v>
      </c>
      <c r="H15" s="6"/>
    </row>
    <row r="16" spans="4:8" x14ac:dyDescent="0.25">
      <c r="D16" s="4"/>
      <c r="E16" s="5"/>
      <c r="F16" s="5"/>
      <c r="G16" s="5"/>
      <c r="H16" s="6"/>
    </row>
    <row r="17" spans="4:8" x14ac:dyDescent="0.25">
      <c r="D17" s="4"/>
      <c r="E17" s="5"/>
      <c r="F17" s="5"/>
      <c r="G17" s="5"/>
      <c r="H17" s="6"/>
    </row>
    <row r="18" spans="4:8" x14ac:dyDescent="0.25">
      <c r="D18" s="4"/>
      <c r="E18" s="5"/>
      <c r="F18" s="5"/>
      <c r="G18" s="5"/>
      <c r="H18" s="6"/>
    </row>
    <row r="19" spans="4:8" x14ac:dyDescent="0.25">
      <c r="D19" s="11"/>
      <c r="E19" s="12"/>
      <c r="F19" s="12"/>
      <c r="G19" s="12"/>
      <c r="H19" s="13"/>
    </row>
    <row r="21" spans="4:8" ht="15.75" customHeight="1" x14ac:dyDescent="0.2"/>
    <row r="22" spans="4:8" ht="15.75" customHeight="1" x14ac:dyDescent="0.2"/>
    <row r="23" spans="4:8" ht="15.75" customHeight="1" x14ac:dyDescent="0.2"/>
    <row r="24" spans="4:8" ht="15.75" customHeight="1" x14ac:dyDescent="0.2"/>
    <row r="25" spans="4:8" ht="15.75" customHeight="1" x14ac:dyDescent="0.2"/>
    <row r="26" spans="4:8" ht="15.75" customHeight="1" x14ac:dyDescent="0.2"/>
    <row r="27" spans="4:8" ht="15.75" customHeight="1" x14ac:dyDescent="0.2"/>
    <row r="28" spans="4:8" ht="15.75" customHeight="1" x14ac:dyDescent="0.2"/>
    <row r="29" spans="4:8" ht="15.75" customHeight="1" x14ac:dyDescent="0.2"/>
    <row r="30" spans="4:8" ht="15.75" customHeight="1" x14ac:dyDescent="0.2"/>
    <row r="31" spans="4:8" ht="15.75" customHeight="1" x14ac:dyDescent="0.2"/>
    <row r="32" spans="4: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zoomScale="110" zoomScaleNormal="110" workbookViewId="0">
      <selection sqref="A1:C1"/>
    </sheetView>
  </sheetViews>
  <sheetFormatPr defaultColWidth="12.625" defaultRowHeight="15" customHeight="1" x14ac:dyDescent="0.2"/>
  <cols>
    <col min="1" max="1" width="52.75" customWidth="1"/>
    <col min="2" max="2" width="45.25" customWidth="1"/>
    <col min="3" max="3" width="11.625" customWidth="1"/>
    <col min="4" max="4" width="10.125" customWidth="1"/>
    <col min="5" max="5" width="15.625" customWidth="1"/>
    <col min="6" max="6" width="12" customWidth="1"/>
    <col min="7" max="7" width="8" customWidth="1"/>
    <col min="8" max="26" width="7.625" customWidth="1"/>
  </cols>
  <sheetData>
    <row r="1" spans="1:26" ht="12.75" customHeight="1" x14ac:dyDescent="0.2">
      <c r="A1" s="79" t="s">
        <v>6</v>
      </c>
      <c r="B1" s="80"/>
      <c r="C1" s="81"/>
      <c r="D1" s="14"/>
      <c r="E1" s="14"/>
      <c r="F1" s="14"/>
      <c r="G1" s="14"/>
      <c r="H1" s="14"/>
      <c r="I1" s="14"/>
      <c r="J1" s="14"/>
      <c r="K1" s="14"/>
      <c r="L1" s="14"/>
      <c r="M1" s="14"/>
      <c r="N1" s="14"/>
      <c r="O1" s="14"/>
      <c r="P1" s="14"/>
      <c r="Q1" s="14"/>
      <c r="R1" s="14"/>
      <c r="S1" s="14"/>
      <c r="T1" s="14"/>
      <c r="U1" s="14"/>
      <c r="V1" s="14"/>
      <c r="W1" s="14"/>
      <c r="X1" s="14"/>
      <c r="Y1" s="14"/>
      <c r="Z1" s="14"/>
    </row>
    <row r="2" spans="1:26" ht="12.75" customHeight="1" x14ac:dyDescent="0.2">
      <c r="A2" s="14"/>
      <c r="B2" s="14"/>
      <c r="C2" s="14"/>
      <c r="D2" s="14"/>
      <c r="E2" s="14"/>
      <c r="F2" s="14"/>
      <c r="G2" s="14"/>
      <c r="H2" s="14"/>
      <c r="I2" s="14"/>
      <c r="J2" s="14"/>
      <c r="K2" s="14"/>
      <c r="L2" s="14"/>
      <c r="M2" s="14"/>
      <c r="N2" s="14"/>
      <c r="O2" s="14"/>
      <c r="P2" s="14"/>
      <c r="Q2" s="14"/>
      <c r="R2" s="14"/>
      <c r="S2" s="14"/>
      <c r="T2" s="14"/>
      <c r="U2" s="14"/>
      <c r="V2" s="14"/>
      <c r="W2" s="14"/>
      <c r="X2" s="14"/>
      <c r="Y2" s="14"/>
      <c r="Z2" s="14"/>
    </row>
    <row r="3" spans="1:26" ht="12.75" customHeight="1" x14ac:dyDescent="0.2">
      <c r="A3" s="15" t="s">
        <v>7</v>
      </c>
      <c r="B3" s="16" t="s">
        <v>8</v>
      </c>
      <c r="C3" s="16" t="s">
        <v>9</v>
      </c>
      <c r="D3" s="14"/>
      <c r="E3" s="14"/>
      <c r="F3" s="14"/>
      <c r="G3" s="14"/>
      <c r="H3" s="14"/>
      <c r="I3" s="14"/>
      <c r="J3" s="14"/>
      <c r="K3" s="14"/>
      <c r="L3" s="14"/>
      <c r="M3" s="14"/>
      <c r="N3" s="14"/>
      <c r="O3" s="14"/>
      <c r="P3" s="14"/>
      <c r="Q3" s="14"/>
      <c r="R3" s="14"/>
      <c r="S3" s="14"/>
      <c r="T3" s="14"/>
      <c r="U3" s="14"/>
      <c r="V3" s="14"/>
      <c r="W3" s="14"/>
      <c r="X3" s="14"/>
      <c r="Y3" s="14"/>
      <c r="Z3" s="14"/>
    </row>
    <row r="4" spans="1:26" ht="12.75" customHeight="1" x14ac:dyDescent="0.2">
      <c r="A4" s="17" t="s">
        <v>10</v>
      </c>
      <c r="B4" s="17" t="s">
        <v>157</v>
      </c>
      <c r="C4" s="17">
        <v>1</v>
      </c>
      <c r="D4" s="14"/>
      <c r="E4" s="14"/>
      <c r="F4" s="14"/>
      <c r="G4" s="14"/>
      <c r="H4" s="14"/>
      <c r="I4" s="14"/>
      <c r="J4" s="14"/>
      <c r="K4" s="14"/>
      <c r="L4" s="14"/>
      <c r="M4" s="14"/>
      <c r="N4" s="14"/>
      <c r="O4" s="14"/>
      <c r="P4" s="14"/>
      <c r="Q4" s="14"/>
      <c r="R4" s="14"/>
      <c r="S4" s="14"/>
      <c r="T4" s="14"/>
      <c r="U4" s="14"/>
      <c r="V4" s="14"/>
      <c r="W4" s="14"/>
      <c r="X4" s="14"/>
      <c r="Y4" s="14"/>
      <c r="Z4" s="14"/>
    </row>
    <row r="5" spans="1:26" ht="12.75" customHeight="1" x14ac:dyDescent="0.2">
      <c r="A5" s="17" t="s">
        <v>11</v>
      </c>
      <c r="B5" s="17" t="s">
        <v>158</v>
      </c>
      <c r="C5" s="17">
        <v>1</v>
      </c>
      <c r="D5" s="14"/>
      <c r="E5" s="14"/>
      <c r="F5" s="14"/>
      <c r="G5" s="14"/>
      <c r="H5" s="14"/>
      <c r="I5" s="14"/>
      <c r="J5" s="14"/>
      <c r="K5" s="14"/>
      <c r="L5" s="14"/>
      <c r="M5" s="14"/>
      <c r="N5" s="14"/>
      <c r="O5" s="14"/>
      <c r="P5" s="14"/>
      <c r="Q5" s="14"/>
      <c r="R5" s="14"/>
      <c r="S5" s="14"/>
      <c r="T5" s="14"/>
      <c r="U5" s="14"/>
      <c r="V5" s="14"/>
      <c r="W5" s="14"/>
      <c r="X5" s="14"/>
      <c r="Y5" s="14"/>
      <c r="Z5" s="14"/>
    </row>
    <row r="6" spans="1:26" ht="12.75" customHeight="1" x14ac:dyDescent="0.2">
      <c r="A6" s="17" t="s">
        <v>12</v>
      </c>
      <c r="B6" s="17" t="s">
        <v>159</v>
      </c>
      <c r="C6" s="17">
        <v>1</v>
      </c>
      <c r="D6" s="14"/>
      <c r="E6" s="14"/>
      <c r="F6" s="14"/>
      <c r="G6" s="14"/>
      <c r="H6" s="14"/>
      <c r="I6" s="14"/>
      <c r="J6" s="14"/>
      <c r="K6" s="14"/>
      <c r="L6" s="14"/>
      <c r="M6" s="14"/>
      <c r="N6" s="14"/>
      <c r="O6" s="14"/>
      <c r="P6" s="14"/>
      <c r="Q6" s="14"/>
      <c r="R6" s="14"/>
      <c r="S6" s="14"/>
      <c r="T6" s="14"/>
      <c r="U6" s="14"/>
      <c r="V6" s="14"/>
      <c r="W6" s="14"/>
      <c r="X6" s="14"/>
      <c r="Y6" s="14"/>
      <c r="Z6" s="14"/>
    </row>
    <row r="7" spans="1:26" ht="12.75" customHeight="1" x14ac:dyDescent="0.2">
      <c r="A7" s="18" t="s">
        <v>13</v>
      </c>
      <c r="B7" s="116" t="s">
        <v>151</v>
      </c>
      <c r="C7" s="17">
        <v>1</v>
      </c>
      <c r="D7" s="14"/>
      <c r="E7" s="14"/>
      <c r="F7" s="14"/>
      <c r="G7" s="14"/>
      <c r="H7" s="14"/>
      <c r="I7" s="14"/>
      <c r="J7" s="14"/>
      <c r="K7" s="14"/>
      <c r="L7" s="14"/>
      <c r="M7" s="14"/>
      <c r="N7" s="14"/>
      <c r="O7" s="14"/>
      <c r="P7" s="14"/>
      <c r="Q7" s="14"/>
      <c r="R7" s="14"/>
      <c r="S7" s="14"/>
      <c r="T7" s="14"/>
      <c r="U7" s="14"/>
      <c r="V7" s="14"/>
      <c r="W7" s="14"/>
      <c r="X7" s="14"/>
      <c r="Y7" s="14"/>
      <c r="Z7" s="14"/>
    </row>
    <row r="8" spans="1:26" ht="12.75" customHeight="1" x14ac:dyDescent="0.2">
      <c r="A8" s="17" t="s">
        <v>14</v>
      </c>
      <c r="B8" s="116" t="s">
        <v>177</v>
      </c>
      <c r="C8" s="17">
        <v>1</v>
      </c>
      <c r="D8" s="14"/>
      <c r="E8" s="14"/>
      <c r="F8" s="14"/>
      <c r="G8" s="14"/>
      <c r="H8" s="14"/>
      <c r="I8" s="14"/>
      <c r="J8" s="14"/>
      <c r="K8" s="14"/>
      <c r="L8" s="14"/>
      <c r="M8" s="14"/>
      <c r="N8" s="14"/>
      <c r="O8" s="14"/>
      <c r="P8" s="14"/>
      <c r="Q8" s="14"/>
      <c r="R8" s="14"/>
      <c r="S8" s="14"/>
      <c r="T8" s="14"/>
      <c r="U8" s="14"/>
      <c r="V8" s="14"/>
      <c r="W8" s="14"/>
      <c r="X8" s="14"/>
      <c r="Y8" s="14"/>
      <c r="Z8" s="14"/>
    </row>
    <row r="9" spans="1:26" ht="12.75" customHeight="1" x14ac:dyDescent="0.2">
      <c r="A9" s="19" t="s">
        <v>15</v>
      </c>
      <c r="B9" s="19"/>
      <c r="C9" s="20">
        <f>SUM(C4:C8)</f>
        <v>5</v>
      </c>
      <c r="D9" s="14"/>
      <c r="E9" s="14"/>
      <c r="F9" s="14"/>
      <c r="G9" s="14"/>
      <c r="H9" s="14"/>
      <c r="I9" s="14"/>
      <c r="J9" s="14"/>
      <c r="K9" s="14"/>
      <c r="L9" s="14"/>
      <c r="M9" s="14"/>
      <c r="N9" s="14"/>
      <c r="O9" s="14"/>
      <c r="P9" s="14"/>
      <c r="Q9" s="14"/>
      <c r="R9" s="14"/>
      <c r="S9" s="14"/>
      <c r="T9" s="14"/>
      <c r="U9" s="14"/>
      <c r="V9" s="14"/>
      <c r="W9" s="14"/>
      <c r="X9" s="14"/>
      <c r="Y9" s="14"/>
      <c r="Z9" s="14"/>
    </row>
    <row r="10" spans="1:26" ht="12.75" customHeight="1"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2.75" customHeight="1" x14ac:dyDescent="0.3">
      <c r="A11" s="21" t="s">
        <v>16</v>
      </c>
      <c r="B11" s="22"/>
      <c r="C11" s="22"/>
      <c r="D11" s="22"/>
      <c r="E11" s="22"/>
      <c r="F11" s="22"/>
      <c r="G11" s="14"/>
      <c r="H11" s="14"/>
      <c r="I11" s="14"/>
      <c r="J11" s="14"/>
      <c r="K11" s="14"/>
      <c r="L11" s="14"/>
      <c r="M11" s="14"/>
      <c r="N11" s="14"/>
      <c r="O11" s="14"/>
      <c r="P11" s="14"/>
      <c r="Q11" s="14"/>
      <c r="R11" s="14"/>
      <c r="S11" s="14"/>
      <c r="T11" s="14"/>
      <c r="U11" s="14"/>
      <c r="V11" s="14"/>
      <c r="W11" s="14"/>
      <c r="X11" s="14"/>
      <c r="Y11" s="14"/>
      <c r="Z11" s="14"/>
    </row>
    <row r="12" spans="1:26" ht="12.75" customHeight="1" x14ac:dyDescent="0.2">
      <c r="A12" s="23" t="s">
        <v>17</v>
      </c>
      <c r="B12" s="23" t="s">
        <v>18</v>
      </c>
      <c r="C12" s="24" t="s">
        <v>19</v>
      </c>
      <c r="D12" s="24" t="s">
        <v>20</v>
      </c>
      <c r="E12" s="25" t="s">
        <v>21</v>
      </c>
      <c r="F12" s="25" t="s">
        <v>22</v>
      </c>
      <c r="G12" s="25" t="s">
        <v>23</v>
      </c>
      <c r="H12" s="14" t="s">
        <v>160</v>
      </c>
      <c r="I12" s="14"/>
      <c r="J12" s="14"/>
      <c r="K12" s="14"/>
      <c r="L12" s="14"/>
      <c r="M12" s="14"/>
      <c r="N12" s="14"/>
      <c r="O12" s="14"/>
      <c r="P12" s="14"/>
      <c r="Q12" s="14"/>
      <c r="R12" s="14"/>
      <c r="S12" s="14"/>
      <c r="T12" s="14"/>
      <c r="U12" s="14"/>
      <c r="V12" s="14"/>
      <c r="W12" s="14"/>
      <c r="X12" s="14"/>
      <c r="Y12" s="14"/>
      <c r="Z12" s="14"/>
    </row>
    <row r="13" spans="1:26" ht="12.75" customHeight="1" x14ac:dyDescent="0.2">
      <c r="A13" s="26" t="s">
        <v>24</v>
      </c>
      <c r="B13" s="27" t="s">
        <v>25</v>
      </c>
      <c r="C13" s="28">
        <v>70</v>
      </c>
      <c r="D13" s="28">
        <v>10</v>
      </c>
      <c r="E13" s="28">
        <v>800</v>
      </c>
      <c r="F13" s="28">
        <v>12013</v>
      </c>
      <c r="G13" s="14" t="str">
        <f t="shared" ref="G13:G25" si="0">LEFT(F13,LEN(F13)-4)</f>
        <v>1</v>
      </c>
      <c r="H13" s="14" t="str">
        <f>RIGHT(F13,4)</f>
        <v>2013</v>
      </c>
      <c r="I13" s="14"/>
      <c r="J13" s="14"/>
      <c r="K13" s="14"/>
      <c r="L13" s="14"/>
      <c r="M13" s="14"/>
      <c r="N13" s="14"/>
      <c r="O13" s="14"/>
      <c r="P13" s="14"/>
      <c r="Q13" s="14"/>
      <c r="R13" s="14"/>
      <c r="S13" s="14"/>
      <c r="T13" s="14"/>
      <c r="U13" s="14"/>
      <c r="V13" s="14"/>
      <c r="W13" s="14"/>
      <c r="X13" s="14"/>
      <c r="Y13" s="14"/>
      <c r="Z13" s="14"/>
    </row>
    <row r="14" spans="1:26" ht="12.75" customHeight="1" x14ac:dyDescent="0.2">
      <c r="A14" s="26" t="s">
        <v>26</v>
      </c>
      <c r="B14" s="27" t="s">
        <v>25</v>
      </c>
      <c r="C14" s="28">
        <v>30</v>
      </c>
      <c r="D14" s="28">
        <v>7</v>
      </c>
      <c r="E14" s="28">
        <v>400</v>
      </c>
      <c r="F14" s="28">
        <v>12013</v>
      </c>
      <c r="G14" s="14" t="str">
        <f t="shared" si="0"/>
        <v>1</v>
      </c>
      <c r="H14" s="14" t="str">
        <f t="shared" ref="H14:H25" si="1">RIGHT(F14,4)</f>
        <v>2013</v>
      </c>
      <c r="I14" s="14"/>
      <c r="J14" s="14"/>
      <c r="K14" s="14"/>
      <c r="L14" s="14"/>
      <c r="M14" s="14"/>
      <c r="N14" s="14"/>
      <c r="O14" s="14"/>
      <c r="P14" s="14"/>
      <c r="Q14" s="14"/>
      <c r="R14" s="14"/>
      <c r="S14" s="14"/>
      <c r="T14" s="14"/>
      <c r="U14" s="14"/>
      <c r="V14" s="14"/>
      <c r="W14" s="14"/>
      <c r="X14" s="14"/>
      <c r="Y14" s="14"/>
      <c r="Z14" s="14"/>
    </row>
    <row r="15" spans="1:26" ht="12.75" customHeight="1" x14ac:dyDescent="0.2">
      <c r="A15" s="26" t="s">
        <v>27</v>
      </c>
      <c r="B15" s="27" t="s">
        <v>28</v>
      </c>
      <c r="C15" s="28">
        <v>40</v>
      </c>
      <c r="D15" s="28">
        <v>5</v>
      </c>
      <c r="E15" s="28">
        <v>400</v>
      </c>
      <c r="F15" s="28">
        <v>32013</v>
      </c>
      <c r="G15" s="14" t="str">
        <f t="shared" si="0"/>
        <v>3</v>
      </c>
      <c r="H15" s="14" t="str">
        <f t="shared" si="1"/>
        <v>2013</v>
      </c>
      <c r="I15" s="14"/>
      <c r="J15" s="14"/>
      <c r="K15" s="14"/>
      <c r="L15" s="14"/>
      <c r="M15" s="14"/>
      <c r="N15" s="14"/>
      <c r="O15" s="14"/>
      <c r="P15" s="14"/>
      <c r="Q15" s="14"/>
      <c r="R15" s="14"/>
      <c r="S15" s="14"/>
      <c r="T15" s="14"/>
      <c r="U15" s="14"/>
      <c r="V15" s="14"/>
      <c r="W15" s="14"/>
      <c r="X15" s="14"/>
      <c r="Y15" s="14"/>
      <c r="Z15" s="14"/>
    </row>
    <row r="16" spans="1:26" ht="12.75" customHeight="1" x14ac:dyDescent="0.2">
      <c r="A16" s="26" t="s">
        <v>29</v>
      </c>
      <c r="B16" s="27" t="s">
        <v>28</v>
      </c>
      <c r="C16" s="28">
        <v>24</v>
      </c>
      <c r="D16" s="28">
        <v>3</v>
      </c>
      <c r="E16" s="28">
        <v>1200</v>
      </c>
      <c r="F16" s="28">
        <v>42013</v>
      </c>
      <c r="G16" s="14" t="str">
        <f t="shared" si="0"/>
        <v>4</v>
      </c>
      <c r="H16" s="14" t="str">
        <f t="shared" si="1"/>
        <v>2013</v>
      </c>
      <c r="I16" s="14"/>
      <c r="J16" s="14"/>
      <c r="K16" s="14"/>
      <c r="L16" s="14"/>
      <c r="M16" s="14"/>
      <c r="N16" s="14"/>
      <c r="O16" s="14"/>
      <c r="P16" s="14"/>
      <c r="Q16" s="14"/>
      <c r="R16" s="14"/>
      <c r="S16" s="14"/>
      <c r="T16" s="14"/>
      <c r="U16" s="14"/>
      <c r="V16" s="14"/>
      <c r="W16" s="14"/>
      <c r="X16" s="14"/>
      <c r="Y16" s="14"/>
      <c r="Z16" s="14"/>
    </row>
    <row r="17" spans="1:26" ht="12.75" customHeight="1" x14ac:dyDescent="0.2">
      <c r="A17" s="26" t="s">
        <v>30</v>
      </c>
      <c r="B17" s="27" t="s">
        <v>25</v>
      </c>
      <c r="C17" s="28">
        <v>20</v>
      </c>
      <c r="D17" s="28">
        <v>2</v>
      </c>
      <c r="E17" s="28">
        <v>2000</v>
      </c>
      <c r="F17" s="28">
        <v>12013</v>
      </c>
      <c r="G17" s="14" t="str">
        <f t="shared" si="0"/>
        <v>1</v>
      </c>
      <c r="H17" s="14" t="str">
        <f t="shared" si="1"/>
        <v>2013</v>
      </c>
      <c r="I17" s="14"/>
      <c r="J17" s="14"/>
      <c r="K17" s="14"/>
      <c r="L17" s="14"/>
      <c r="M17" s="14"/>
      <c r="N17" s="14"/>
      <c r="O17" s="14"/>
      <c r="P17" s="14"/>
      <c r="Q17" s="14"/>
      <c r="R17" s="14"/>
      <c r="S17" s="14"/>
      <c r="T17" s="14"/>
      <c r="U17" s="14"/>
      <c r="V17" s="14"/>
      <c r="W17" s="14"/>
      <c r="X17" s="14"/>
      <c r="Y17" s="14"/>
      <c r="Z17" s="14"/>
    </row>
    <row r="18" spans="1:26" ht="12.75" customHeight="1" x14ac:dyDescent="0.2">
      <c r="A18" s="26" t="s">
        <v>31</v>
      </c>
      <c r="B18" s="27" t="s">
        <v>28</v>
      </c>
      <c r="C18" s="28">
        <v>10</v>
      </c>
      <c r="D18" s="28">
        <v>1</v>
      </c>
      <c r="E18" s="28">
        <v>0</v>
      </c>
      <c r="F18" s="28">
        <v>52013</v>
      </c>
      <c r="G18" s="14" t="str">
        <f t="shared" si="0"/>
        <v>5</v>
      </c>
      <c r="H18" s="14" t="str">
        <f t="shared" si="1"/>
        <v>2013</v>
      </c>
      <c r="I18" s="14"/>
      <c r="J18" s="14"/>
      <c r="K18" s="14"/>
      <c r="L18" s="14"/>
      <c r="M18" s="14"/>
      <c r="N18" s="14"/>
      <c r="O18" s="14"/>
      <c r="P18" s="14"/>
      <c r="Q18" s="14"/>
      <c r="R18" s="14"/>
      <c r="S18" s="14"/>
      <c r="T18" s="14"/>
      <c r="U18" s="14"/>
      <c r="V18" s="14"/>
      <c r="W18" s="14"/>
      <c r="X18" s="14"/>
      <c r="Y18" s="14"/>
      <c r="Z18" s="14"/>
    </row>
    <row r="19" spans="1:26" ht="12.75" customHeight="1" x14ac:dyDescent="0.2">
      <c r="A19" s="26" t="s">
        <v>32</v>
      </c>
      <c r="B19" s="27" t="s">
        <v>28</v>
      </c>
      <c r="C19" s="28">
        <v>30</v>
      </c>
      <c r="D19" s="28">
        <v>1</v>
      </c>
      <c r="E19" s="28">
        <v>400</v>
      </c>
      <c r="F19" s="28">
        <v>52013</v>
      </c>
      <c r="G19" s="14" t="str">
        <f t="shared" si="0"/>
        <v>5</v>
      </c>
      <c r="H19" s="14" t="str">
        <f t="shared" si="1"/>
        <v>2013</v>
      </c>
      <c r="I19" s="14"/>
      <c r="J19" s="14"/>
      <c r="K19" s="14"/>
      <c r="L19" s="14"/>
      <c r="M19" s="14"/>
      <c r="N19" s="14"/>
      <c r="O19" s="14"/>
      <c r="P19" s="14"/>
      <c r="Q19" s="14"/>
      <c r="R19" s="14"/>
      <c r="S19" s="14"/>
      <c r="T19" s="14"/>
      <c r="U19" s="14"/>
      <c r="V19" s="14"/>
      <c r="W19" s="14"/>
      <c r="X19" s="14"/>
      <c r="Y19" s="14"/>
      <c r="Z19" s="14"/>
    </row>
    <row r="20" spans="1:26" ht="12.75" customHeight="1" x14ac:dyDescent="0.2">
      <c r="A20" s="26" t="s">
        <v>33</v>
      </c>
      <c r="B20" s="27" t="s">
        <v>28</v>
      </c>
      <c r="C20" s="28">
        <v>14</v>
      </c>
      <c r="D20" s="28">
        <v>1</v>
      </c>
      <c r="E20" s="28">
        <v>0</v>
      </c>
      <c r="F20" s="28">
        <v>72013</v>
      </c>
      <c r="G20" s="14" t="str">
        <f t="shared" si="0"/>
        <v>7</v>
      </c>
      <c r="H20" s="14" t="str">
        <f t="shared" si="1"/>
        <v>2013</v>
      </c>
      <c r="I20" s="14"/>
      <c r="J20" s="14"/>
      <c r="K20" s="14"/>
      <c r="L20" s="14"/>
      <c r="M20" s="14"/>
      <c r="N20" s="14"/>
      <c r="O20" s="14"/>
      <c r="P20" s="14"/>
      <c r="Q20" s="14"/>
      <c r="R20" s="14"/>
      <c r="S20" s="14"/>
      <c r="T20" s="14"/>
      <c r="U20" s="14"/>
      <c r="V20" s="14"/>
      <c r="W20" s="14"/>
      <c r="X20" s="14"/>
      <c r="Y20" s="14"/>
      <c r="Z20" s="14"/>
    </row>
    <row r="21" spans="1:26" ht="12.75" customHeight="1" x14ac:dyDescent="0.2">
      <c r="A21" s="26" t="s">
        <v>34</v>
      </c>
      <c r="B21" s="27" t="s">
        <v>28</v>
      </c>
      <c r="C21" s="28">
        <v>10</v>
      </c>
      <c r="D21" s="28">
        <v>1</v>
      </c>
      <c r="E21" s="28">
        <v>0</v>
      </c>
      <c r="F21" s="28">
        <v>12014</v>
      </c>
      <c r="G21" s="14" t="str">
        <f t="shared" si="0"/>
        <v>1</v>
      </c>
      <c r="H21" s="14" t="str">
        <f t="shared" si="1"/>
        <v>2014</v>
      </c>
      <c r="I21" s="14"/>
      <c r="J21" s="14"/>
      <c r="K21" s="14"/>
      <c r="L21" s="14"/>
      <c r="M21" s="14"/>
      <c r="N21" s="14"/>
      <c r="O21" s="14"/>
      <c r="P21" s="14"/>
      <c r="Q21" s="14"/>
      <c r="R21" s="14"/>
      <c r="S21" s="14"/>
      <c r="T21" s="14"/>
      <c r="U21" s="14"/>
      <c r="V21" s="14"/>
      <c r="W21" s="14"/>
      <c r="X21" s="14"/>
      <c r="Y21" s="14"/>
      <c r="Z21" s="14"/>
    </row>
    <row r="22" spans="1:26" ht="12.75" customHeight="1" x14ac:dyDescent="0.2">
      <c r="A22" s="26" t="s">
        <v>35</v>
      </c>
      <c r="B22" s="27" t="s">
        <v>28</v>
      </c>
      <c r="C22" s="28">
        <v>12</v>
      </c>
      <c r="D22" s="28">
        <v>0</v>
      </c>
      <c r="E22" s="28">
        <v>2800</v>
      </c>
      <c r="F22" s="28">
        <v>82013</v>
      </c>
      <c r="G22" s="14" t="str">
        <f t="shared" si="0"/>
        <v>8</v>
      </c>
      <c r="H22" s="14" t="str">
        <f t="shared" si="1"/>
        <v>2013</v>
      </c>
      <c r="I22" s="14"/>
      <c r="J22" s="14"/>
      <c r="K22" s="14"/>
      <c r="L22" s="14"/>
      <c r="M22" s="14"/>
      <c r="N22" s="14"/>
      <c r="O22" s="14"/>
      <c r="P22" s="14"/>
      <c r="Q22" s="14"/>
      <c r="R22" s="14"/>
      <c r="S22" s="14"/>
      <c r="T22" s="14"/>
      <c r="U22" s="14"/>
      <c r="V22" s="14"/>
      <c r="W22" s="14"/>
      <c r="X22" s="14"/>
      <c r="Y22" s="14"/>
      <c r="Z22" s="14"/>
    </row>
    <row r="23" spans="1:26" ht="12.75" customHeight="1" x14ac:dyDescent="0.2">
      <c r="A23" s="26" t="s">
        <v>36</v>
      </c>
      <c r="B23" s="27" t="s">
        <v>25</v>
      </c>
      <c r="C23" s="28">
        <v>10</v>
      </c>
      <c r="D23" s="28">
        <v>0</v>
      </c>
      <c r="E23" s="28">
        <v>4000</v>
      </c>
      <c r="F23" s="28">
        <v>92013</v>
      </c>
      <c r="G23" s="14" t="str">
        <f t="shared" si="0"/>
        <v>9</v>
      </c>
      <c r="H23" s="14" t="str">
        <f t="shared" si="1"/>
        <v>2013</v>
      </c>
      <c r="I23" s="14"/>
      <c r="J23" s="14"/>
      <c r="K23" s="14"/>
      <c r="L23" s="14"/>
      <c r="M23" s="14"/>
      <c r="N23" s="14"/>
      <c r="O23" s="14"/>
      <c r="P23" s="14"/>
      <c r="Q23" s="14"/>
      <c r="R23" s="14"/>
      <c r="S23" s="14"/>
      <c r="T23" s="14"/>
      <c r="U23" s="14"/>
      <c r="V23" s="14"/>
      <c r="W23" s="14"/>
      <c r="X23" s="14"/>
      <c r="Y23" s="14"/>
      <c r="Z23" s="14"/>
    </row>
    <row r="24" spans="1:26" ht="12.75" customHeight="1" x14ac:dyDescent="0.2">
      <c r="A24" s="26" t="s">
        <v>37</v>
      </c>
      <c r="B24" s="27" t="s">
        <v>25</v>
      </c>
      <c r="C24" s="28">
        <v>15</v>
      </c>
      <c r="D24" s="28">
        <v>0</v>
      </c>
      <c r="E24" s="28">
        <v>400</v>
      </c>
      <c r="F24" s="28">
        <v>92013</v>
      </c>
      <c r="G24" s="14" t="str">
        <f t="shared" si="0"/>
        <v>9</v>
      </c>
      <c r="H24" s="14" t="str">
        <f t="shared" si="1"/>
        <v>2013</v>
      </c>
      <c r="I24" s="14"/>
      <c r="J24" s="14"/>
      <c r="K24" s="14"/>
      <c r="L24" s="14"/>
      <c r="M24" s="14"/>
      <c r="N24" s="14"/>
      <c r="O24" s="14"/>
      <c r="P24" s="14"/>
      <c r="Q24" s="14"/>
      <c r="R24" s="14"/>
      <c r="S24" s="14"/>
      <c r="T24" s="14"/>
      <c r="U24" s="14"/>
      <c r="V24" s="14"/>
      <c r="W24" s="14"/>
      <c r="X24" s="14"/>
      <c r="Y24" s="14"/>
      <c r="Z24" s="14"/>
    </row>
    <row r="25" spans="1:26" ht="12.75" customHeight="1" x14ac:dyDescent="0.2">
      <c r="A25" s="26" t="s">
        <v>38</v>
      </c>
      <c r="B25" s="27" t="s">
        <v>28</v>
      </c>
      <c r="C25" s="28">
        <v>30</v>
      </c>
      <c r="D25" s="28">
        <v>0</v>
      </c>
      <c r="E25" s="28">
        <v>0</v>
      </c>
      <c r="F25" s="28">
        <v>122013</v>
      </c>
      <c r="G25" s="14" t="str">
        <f t="shared" si="0"/>
        <v>12</v>
      </c>
      <c r="H25" s="14" t="str">
        <f t="shared" si="1"/>
        <v>2013</v>
      </c>
      <c r="I25" s="14"/>
      <c r="J25" s="14"/>
      <c r="K25" s="14"/>
      <c r="L25" s="14"/>
      <c r="M25" s="14"/>
      <c r="N25" s="14"/>
      <c r="O25" s="14"/>
      <c r="P25" s="14"/>
      <c r="Q25" s="14"/>
      <c r="R25" s="14"/>
      <c r="S25" s="14"/>
      <c r="T25" s="14"/>
      <c r="U25" s="14"/>
      <c r="V25" s="14"/>
      <c r="W25" s="14"/>
      <c r="X25" s="14"/>
      <c r="Y25" s="14"/>
      <c r="Z25" s="14"/>
    </row>
    <row r="26" spans="1:26" ht="12.75"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ustomHeight="1" x14ac:dyDescent="0.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ustomHeight="1" x14ac:dyDescent="0.2">
      <c r="A28" s="20" t="s">
        <v>39</v>
      </c>
      <c r="B28" s="29" t="s">
        <v>40</v>
      </c>
      <c r="C28" s="20" t="s">
        <v>9</v>
      </c>
      <c r="D28" s="82" t="s">
        <v>41</v>
      </c>
      <c r="E28" s="83"/>
      <c r="F28" s="83"/>
      <c r="G28" s="83"/>
      <c r="H28" s="14"/>
      <c r="I28" s="14"/>
      <c r="J28" s="14"/>
      <c r="K28" s="14"/>
      <c r="L28" s="14"/>
      <c r="M28" s="14"/>
      <c r="N28" s="14"/>
      <c r="O28" s="14"/>
      <c r="P28" s="14"/>
      <c r="Q28" s="14"/>
      <c r="R28" s="14"/>
      <c r="S28" s="14"/>
      <c r="T28" s="14"/>
      <c r="U28" s="14"/>
      <c r="V28" s="14"/>
      <c r="W28" s="14"/>
      <c r="X28" s="14"/>
      <c r="Y28" s="14"/>
      <c r="Z28" s="14"/>
    </row>
    <row r="29" spans="1:26" ht="12.75" customHeight="1" x14ac:dyDescent="0.2">
      <c r="A29" s="30" t="s">
        <v>42</v>
      </c>
      <c r="B29" s="31">
        <f>COUNTIF($B$13:$B$25,"M")</f>
        <v>8</v>
      </c>
      <c r="C29" s="17">
        <v>1</v>
      </c>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ustomHeight="1" x14ac:dyDescent="0.2">
      <c r="A30" s="30" t="s">
        <v>43</v>
      </c>
      <c r="B30" s="31">
        <f>COUNTIF($B$13:$B$25,"F")</f>
        <v>5</v>
      </c>
      <c r="C30" s="17">
        <v>1</v>
      </c>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ustomHeight="1" x14ac:dyDescent="0.2">
      <c r="A31" s="30" t="s">
        <v>44</v>
      </c>
      <c r="B31" s="31">
        <f>SUM($E$13:$E$25)/SUM($D$13:$D$25)</f>
        <v>400</v>
      </c>
      <c r="C31" s="17">
        <v>1</v>
      </c>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ustomHeight="1" x14ac:dyDescent="0.2">
      <c r="A32" s="30" t="s">
        <v>45</v>
      </c>
      <c r="B32" s="31">
        <f>SUMIF($F$13:$F$25,"12013",$E$13:$E$25)</f>
        <v>3200</v>
      </c>
      <c r="C32" s="17">
        <v>1</v>
      </c>
      <c r="D32" s="14"/>
      <c r="E32" s="25" t="s">
        <v>23</v>
      </c>
      <c r="F32" s="14"/>
      <c r="G32" s="14"/>
      <c r="H32" s="14"/>
      <c r="I32" s="14"/>
      <c r="J32" s="14"/>
      <c r="K32" s="14"/>
      <c r="L32" s="14"/>
      <c r="M32" s="14"/>
      <c r="N32" s="14"/>
      <c r="O32" s="14"/>
      <c r="P32" s="14"/>
      <c r="Q32" s="14"/>
      <c r="R32" s="14"/>
      <c r="S32" s="14"/>
      <c r="T32" s="14"/>
      <c r="U32" s="14"/>
      <c r="V32" s="14"/>
      <c r="W32" s="14"/>
      <c r="X32" s="14"/>
      <c r="Y32" s="14"/>
      <c r="Z32" s="14"/>
    </row>
    <row r="33" spans="1:26" ht="12.75" customHeight="1" x14ac:dyDescent="0.2">
      <c r="A33" s="30" t="s">
        <v>46</v>
      </c>
      <c r="B33" s="31">
        <f>SUMIF($F$13:$F$25,"52013",$E$13:$E$25)</f>
        <v>400</v>
      </c>
      <c r="C33" s="17">
        <v>1</v>
      </c>
      <c r="D33" s="14"/>
      <c r="E33" s="14">
        <v>9</v>
      </c>
      <c r="F33" s="14"/>
      <c r="G33" s="14"/>
      <c r="H33" s="14"/>
      <c r="I33" s="14"/>
      <c r="J33" s="14"/>
      <c r="K33" s="14"/>
      <c r="L33" s="14"/>
      <c r="M33" s="14"/>
      <c r="N33" s="14"/>
      <c r="O33" s="14"/>
      <c r="P33" s="14"/>
      <c r="Q33" s="14"/>
      <c r="R33" s="14"/>
      <c r="S33" s="14"/>
      <c r="T33" s="14"/>
      <c r="U33" s="14"/>
      <c r="V33" s="14"/>
      <c r="W33" s="14"/>
      <c r="X33" s="14"/>
      <c r="Y33" s="14"/>
      <c r="Z33" s="14"/>
    </row>
    <row r="34" spans="1:26" ht="12.75" customHeight="1" x14ac:dyDescent="0.2">
      <c r="A34" s="30" t="s">
        <v>47</v>
      </c>
      <c r="B34" s="31">
        <f t="array" ref="B34">LARGE(IF($F$13:$F$25=92013,$E$13:$E$25),1)</f>
        <v>4000</v>
      </c>
      <c r="C34" s="17">
        <v>1</v>
      </c>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x14ac:dyDescent="0.2">
      <c r="A35" s="30" t="s">
        <v>48</v>
      </c>
      <c r="B35" s="31">
        <f>AVERAGEIF($F$13:$F$25,"12013",$E$13:$E$25)</f>
        <v>1066.6666666666667</v>
      </c>
      <c r="C35" s="17">
        <v>1</v>
      </c>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x14ac:dyDescent="0.2">
      <c r="A36" s="30" t="s">
        <v>49</v>
      </c>
      <c r="B36" s="87" t="str">
        <f t="array" ref="B36">INDEX($A$13:$A$25,MATCH(2800,$E$13:$E$25,))</f>
        <v>Willy</v>
      </c>
      <c r="C36" s="17">
        <v>1</v>
      </c>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x14ac:dyDescent="0.2">
      <c r="A37" s="30" t="s">
        <v>50</v>
      </c>
      <c r="B37" s="31">
        <f t="array" ref="B37">SUM(IF(LEFT($A$13:$A$25,1)="J",$E$13:$E$25))</f>
        <v>400</v>
      </c>
      <c r="C37" s="17">
        <v>1</v>
      </c>
      <c r="D37" s="14"/>
      <c r="E37" s="25"/>
      <c r="F37" s="23"/>
      <c r="G37" s="14"/>
      <c r="H37" s="14"/>
      <c r="I37" s="14"/>
      <c r="J37" s="14"/>
      <c r="K37" s="14"/>
      <c r="L37" s="14"/>
      <c r="M37" s="14"/>
      <c r="N37" s="14"/>
      <c r="O37" s="14"/>
      <c r="P37" s="14"/>
      <c r="Q37" s="14"/>
      <c r="R37" s="14"/>
      <c r="S37" s="14"/>
      <c r="T37" s="14"/>
      <c r="U37" s="14"/>
      <c r="V37" s="14"/>
      <c r="W37" s="14"/>
      <c r="X37" s="14"/>
      <c r="Y37" s="14"/>
      <c r="Z37" s="14"/>
    </row>
    <row r="38" spans="1:26" ht="12.75" customHeight="1" x14ac:dyDescent="0.2">
      <c r="A38" s="30" t="s">
        <v>51</v>
      </c>
      <c r="B38" s="31">
        <f>SUMIFS($D$13:$D$25,$A$13:$A$25,"Stu",$F$13:$F$25,"122013")</f>
        <v>0</v>
      </c>
      <c r="C38" s="17">
        <v>2</v>
      </c>
      <c r="D38" s="14"/>
      <c r="E38" s="32"/>
      <c r="F38" s="14"/>
      <c r="G38" s="14"/>
      <c r="H38" s="14"/>
      <c r="I38" s="14"/>
      <c r="J38" s="14"/>
      <c r="K38" s="14"/>
      <c r="L38" s="14"/>
      <c r="M38" s="14"/>
      <c r="N38" s="14"/>
      <c r="O38" s="14"/>
      <c r="P38" s="14"/>
      <c r="Q38" s="14"/>
      <c r="R38" s="14"/>
      <c r="S38" s="14"/>
      <c r="T38" s="14"/>
      <c r="U38" s="14"/>
      <c r="V38" s="14"/>
      <c r="W38" s="14"/>
      <c r="X38" s="14"/>
      <c r="Y38" s="14"/>
      <c r="Z38" s="14"/>
    </row>
    <row r="39" spans="1:26" ht="45" customHeight="1" x14ac:dyDescent="0.2">
      <c r="A39" s="30" t="s">
        <v>52</v>
      </c>
      <c r="B39" s="31" t="str">
        <f t="array" ref="B39">INDEX($A$13:$A$25,MATCH(LARGE($D$13:$D$25,3),$D$13:$D$25,0))</f>
        <v>Lewis</v>
      </c>
      <c r="C39" s="17">
        <v>2</v>
      </c>
      <c r="D39" s="14"/>
      <c r="E39" s="14"/>
      <c r="F39" s="14"/>
      <c r="G39" s="14"/>
      <c r="H39" s="14"/>
      <c r="I39" s="14"/>
      <c r="J39" s="14"/>
      <c r="K39" s="14"/>
      <c r="L39" s="14"/>
      <c r="M39" s="14"/>
      <c r="N39" s="14"/>
      <c r="O39" s="14"/>
      <c r="P39" s="14"/>
      <c r="Q39" s="14"/>
      <c r="R39" s="14"/>
      <c r="S39" s="14"/>
      <c r="T39" s="14"/>
      <c r="U39" s="14"/>
      <c r="V39" s="14"/>
      <c r="W39" s="14"/>
      <c r="X39" s="14"/>
      <c r="Y39" s="14"/>
      <c r="Z39" s="14"/>
    </row>
    <row r="40" spans="1:26" ht="48" customHeight="1" x14ac:dyDescent="0.2">
      <c r="A40" s="30" t="s">
        <v>53</v>
      </c>
      <c r="B40" s="87" t="str">
        <f t="array" ref="B40">INDEX($A$13:$A$25,MATCH(1,($D$13:$D$25=0)*($H$13:$H$25="2013"),0),0)</f>
        <v>Willy</v>
      </c>
      <c r="C40" s="17">
        <v>2</v>
      </c>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x14ac:dyDescent="0.2">
      <c r="A41" s="30" t="s">
        <v>54</v>
      </c>
      <c r="B41" s="31" t="str">
        <f t="array" ref="B41">INDEX($A$13:$A$25,MATCH(LARGE(IF($H$13:$H$25="2013",$E$13:$E$25),1),$E$13:$E$25,0))&amp;", "&amp;INDEX($A$13:$A$25,MATCH(LARGE(IF($H$13:$H$25="2013",$E$13:$E$25),2),$E$13:$E$25,0))&amp;", "&amp;INDEX($A$13:$A$25,MATCH(LARGE(IF($H$13:$H$25="2013",$E$13:$E$25),3),$E$13:$E$25,0))&amp;", "&amp;INDEX($A$13:$A$25,MATCH(LARGE(IF($H$13:$H$25="2013",$E$13:$E$25),4),$E$13:$E$25,0))&amp;", "&amp;INDEX($A$13:$A$25,MATCH(LARGE(IF($H$13:$H$25="2013",$E$13:$E$25),5),$E$13:$E$25,0))</f>
        <v>Sarah, Willy, Annie, Tommy, Cara</v>
      </c>
      <c r="C41" s="17">
        <v>2</v>
      </c>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x14ac:dyDescent="0.2">
      <c r="A42" s="30" t="s">
        <v>55</v>
      </c>
      <c r="B42" s="87" t="str">
        <f t="array" ref="B42">INDEX($A$13:$A$25,MATCH(LARGE(IF($H$13:$H$25="2013",IF($B$13:$B$25="F",$E$13:$E$25)),1),$E$13:$E$25,0))&amp; ", "&amp;INDEX($A$13:$A$25,MATCH(LARGE(IF($H$13:$H$25="2013",IF($B$13:$B$25="F",$E$13:$E$25)),2),$E$13:$E$25,0))</f>
        <v>Sarah, Annie</v>
      </c>
      <c r="C42" s="17">
        <v>2</v>
      </c>
      <c r="D42" s="14"/>
      <c r="E42" s="14"/>
      <c r="F42" s="14"/>
      <c r="G42" s="14"/>
      <c r="H42" s="14"/>
      <c r="I42" s="14"/>
      <c r="J42" s="14"/>
      <c r="K42" s="14"/>
      <c r="L42" s="14"/>
      <c r="M42" s="14"/>
      <c r="N42" s="14"/>
      <c r="O42" s="14"/>
      <c r="P42" s="14"/>
      <c r="Q42" s="14"/>
      <c r="R42" s="14"/>
      <c r="S42" s="14"/>
      <c r="T42" s="14"/>
      <c r="U42" s="14"/>
      <c r="V42" s="14"/>
      <c r="W42" s="14"/>
      <c r="X42" s="14"/>
      <c r="Y42" s="14"/>
      <c r="Z42" s="14"/>
    </row>
    <row r="43" spans="1:26" ht="58.5" customHeight="1" x14ac:dyDescent="0.2">
      <c r="A43" s="33" t="s">
        <v>56</v>
      </c>
      <c r="B43" s="93" t="str">
        <f t="array" ref="B43">"Top Overall sales made in 2013 is "&amp;SUM(IF($H$13:$H$25="2013",$E$13:$E$25))&amp;" by "&amp;COUNT(IF($H$13:$H$25="2013",$E$13:$E$25))&amp;" sales persons, out of which "&amp;COUNT(IF($H$13:$H$25="2013",IF($B$13:$B$25="F",$E$13:$E$25)))&amp;" are female and "&amp;COUNT(IF($H$13:$H$25="2013",IF($B$13:$B$25="M",$E$13:$E$25)))&amp;" are male."</f>
        <v>Top Overall sales made in 2013 is 12400 by 12 sales persons, out of which 5 are female and 7 are male.</v>
      </c>
      <c r="C43" s="17">
        <v>3</v>
      </c>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x14ac:dyDescent="0.2">
      <c r="A44" s="19" t="s">
        <v>15</v>
      </c>
      <c r="B44" s="34"/>
      <c r="C44" s="20">
        <f>SUM(C29:C43)</f>
        <v>22</v>
      </c>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x14ac:dyDescent="0.2">
      <c r="A45" s="14"/>
      <c r="B45" s="14"/>
      <c r="C45" s="35"/>
      <c r="D45" s="14"/>
      <c r="E45" s="36"/>
      <c r="F45" s="14"/>
      <c r="G45" s="14"/>
      <c r="H45" s="14"/>
      <c r="I45" s="14"/>
      <c r="J45" s="14"/>
      <c r="K45" s="14"/>
      <c r="L45" s="14"/>
      <c r="M45" s="14"/>
      <c r="N45" s="14"/>
      <c r="O45" s="14"/>
      <c r="P45" s="14"/>
      <c r="Q45" s="14"/>
      <c r="R45" s="14"/>
      <c r="S45" s="14"/>
      <c r="T45" s="14"/>
      <c r="U45" s="14"/>
      <c r="V45" s="14"/>
      <c r="W45" s="14"/>
      <c r="X45" s="14"/>
      <c r="Y45" s="14"/>
      <c r="Z45" s="14"/>
    </row>
    <row r="46" spans="1:26" ht="12.75" customHeight="1" x14ac:dyDescent="0.2">
      <c r="A46" s="37" t="s">
        <v>57</v>
      </c>
      <c r="B46" s="78">
        <f>DATEDIF(DATE(2013,3,31), DATE(2014,1,1),"d")</f>
        <v>276</v>
      </c>
      <c r="C46" s="17">
        <v>1</v>
      </c>
      <c r="D46" s="14"/>
      <c r="E46" s="36"/>
      <c r="F46" s="14"/>
      <c r="G46" s="14"/>
      <c r="H46" s="14"/>
      <c r="I46" s="14"/>
      <c r="J46" s="14"/>
      <c r="K46" s="14"/>
      <c r="L46" s="14"/>
      <c r="M46" s="14"/>
      <c r="N46" s="14"/>
      <c r="O46" s="14"/>
      <c r="P46" s="14"/>
      <c r="Q46" s="14"/>
      <c r="R46" s="14"/>
      <c r="S46" s="14"/>
      <c r="T46" s="14"/>
      <c r="U46" s="14"/>
      <c r="V46" s="14"/>
      <c r="W46" s="14"/>
      <c r="X46" s="14"/>
      <c r="Y46" s="14"/>
      <c r="Z46" s="14"/>
    </row>
    <row r="47" spans="1:26" ht="12.75" customHeight="1" x14ac:dyDescent="0.2">
      <c r="A47" s="37" t="s">
        <v>58</v>
      </c>
      <c r="B47" s="30">
        <f ca="1">DATEDIF(DATE(1947,8,15),TODAY(),"y")</f>
        <v>75</v>
      </c>
      <c r="C47" s="17">
        <v>1</v>
      </c>
      <c r="D47" s="14"/>
      <c r="E47" s="36"/>
      <c r="F47" s="36"/>
      <c r="G47" s="14"/>
      <c r="H47" s="14"/>
      <c r="I47" s="14"/>
      <c r="J47" s="14"/>
      <c r="K47" s="14"/>
      <c r="L47" s="14"/>
      <c r="M47" s="14"/>
      <c r="N47" s="14"/>
      <c r="O47" s="14"/>
      <c r="P47" s="14"/>
      <c r="Q47" s="14"/>
      <c r="R47" s="14"/>
      <c r="S47" s="14"/>
      <c r="T47" s="14"/>
      <c r="U47" s="14"/>
      <c r="V47" s="14"/>
      <c r="W47" s="14"/>
      <c r="X47" s="14"/>
      <c r="Y47" s="14"/>
      <c r="Z47" s="14"/>
    </row>
    <row r="48" spans="1:26" ht="12.75" customHeight="1" x14ac:dyDescent="0.2">
      <c r="A48" s="37" t="s">
        <v>59</v>
      </c>
      <c r="B48" s="30">
        <f ca="1">DATEDIF(DATE(2011,4,14),TODAY(),"m")</f>
        <v>139</v>
      </c>
      <c r="C48" s="17">
        <v>1</v>
      </c>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x14ac:dyDescent="0.2">
      <c r="A49" s="19" t="s">
        <v>15</v>
      </c>
      <c r="B49" s="34"/>
      <c r="C49" s="20">
        <f>SUM(C46:C48)</f>
        <v>3</v>
      </c>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1:C1"/>
    <mergeCell ref="D28:G28"/>
  </mergeCells>
  <pageMargins left="0.7" right="0.7" top="0.75" bottom="0.75" header="0" footer="0"/>
  <pageSetup scale="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showGridLines="0" topLeftCell="A20" workbookViewId="0">
      <selection activeCell="A21" sqref="A21"/>
    </sheetView>
  </sheetViews>
  <sheetFormatPr defaultColWidth="12.625" defaultRowHeight="15" customHeight="1" x14ac:dyDescent="0.2"/>
  <cols>
    <col min="1" max="1" width="8" customWidth="1"/>
    <col min="2" max="2" width="11.25" customWidth="1"/>
    <col min="3" max="3" width="22.5" customWidth="1"/>
    <col min="4" max="4" width="15.5" customWidth="1"/>
    <col min="5" max="5" width="14.125" customWidth="1"/>
    <col min="6" max="6" width="11.75" customWidth="1"/>
    <col min="7" max="7" width="17.875" customWidth="1"/>
    <col min="8" max="8" width="8.875" customWidth="1"/>
    <col min="9" max="9" width="5.625" customWidth="1"/>
    <col min="10" max="10" width="10.875" customWidth="1"/>
    <col min="11" max="11" width="8.375" customWidth="1"/>
    <col min="12" max="12" width="9.5" customWidth="1"/>
    <col min="13" max="13" width="9.75" customWidth="1"/>
    <col min="14" max="14" width="19.375" customWidth="1"/>
    <col min="15" max="15" width="17.875" customWidth="1"/>
    <col min="16" max="30" width="8" hidden="1" customWidth="1"/>
  </cols>
  <sheetData>
    <row r="1" spans="1:30" ht="12.75" customHeight="1" x14ac:dyDescent="0.2">
      <c r="A1" s="79" t="s">
        <v>60</v>
      </c>
      <c r="B1" s="80"/>
      <c r="C1" s="81"/>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spans="1:30" ht="12.75" customHeight="1" x14ac:dyDescent="0.2">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row>
    <row r="3" spans="1:30" ht="12.75" customHeight="1" x14ac:dyDescent="0.3">
      <c r="A3" s="14"/>
      <c r="B3" s="21" t="s">
        <v>16</v>
      </c>
      <c r="C3" s="22"/>
      <c r="D3" s="22"/>
      <c r="E3" s="22"/>
      <c r="F3" s="22"/>
      <c r="G3" s="22"/>
      <c r="H3" s="14"/>
      <c r="I3" s="14"/>
      <c r="J3" s="14"/>
      <c r="K3" s="14"/>
      <c r="L3" s="14"/>
      <c r="M3" s="14"/>
      <c r="N3" s="14"/>
      <c r="O3" s="14"/>
      <c r="P3" s="14"/>
      <c r="Q3" s="14"/>
      <c r="R3" s="14"/>
      <c r="S3" s="14"/>
      <c r="T3" s="14"/>
      <c r="U3" s="14"/>
      <c r="V3" s="14"/>
      <c r="W3" s="14"/>
      <c r="X3" s="14"/>
      <c r="Y3" s="14"/>
      <c r="Z3" s="14"/>
      <c r="AA3" s="14"/>
      <c r="AB3" s="14"/>
      <c r="AC3" s="14"/>
      <c r="AD3" s="14"/>
    </row>
    <row r="4" spans="1:30" ht="12.75" customHeight="1" x14ac:dyDescent="0.2">
      <c r="A4" s="14"/>
      <c r="B4" s="23" t="s">
        <v>17</v>
      </c>
      <c r="C4" s="23" t="s">
        <v>18</v>
      </c>
      <c r="D4" s="24" t="s">
        <v>19</v>
      </c>
      <c r="E4" s="24" t="s">
        <v>20</v>
      </c>
      <c r="F4" s="25" t="s">
        <v>21</v>
      </c>
      <c r="G4" s="25" t="s">
        <v>22</v>
      </c>
      <c r="H4" s="25" t="s">
        <v>61</v>
      </c>
      <c r="I4" s="38"/>
      <c r="J4" s="39" t="s">
        <v>61</v>
      </c>
      <c r="K4" s="39" t="s">
        <v>21</v>
      </c>
      <c r="L4" s="14"/>
      <c r="M4" s="14"/>
      <c r="N4" s="14"/>
      <c r="O4" s="14"/>
      <c r="P4" s="14"/>
      <c r="Q4" s="14"/>
      <c r="R4" s="14"/>
      <c r="S4" s="14"/>
      <c r="T4" s="14"/>
      <c r="U4" s="14"/>
      <c r="V4" s="14"/>
      <c r="W4" s="14"/>
      <c r="X4" s="14"/>
      <c r="Y4" s="14"/>
      <c r="Z4" s="14"/>
      <c r="AA4" s="14"/>
      <c r="AB4" s="14"/>
      <c r="AC4" s="14"/>
      <c r="AD4" s="14"/>
    </row>
    <row r="5" spans="1:30" ht="12.75" customHeight="1" x14ac:dyDescent="0.2">
      <c r="A5" s="14"/>
      <c r="B5" s="26" t="s">
        <v>24</v>
      </c>
      <c r="C5" s="27" t="s">
        <v>25</v>
      </c>
      <c r="D5" s="28">
        <v>70</v>
      </c>
      <c r="E5" s="28">
        <v>10</v>
      </c>
      <c r="F5" s="28">
        <v>800</v>
      </c>
      <c r="G5" s="17">
        <v>12013</v>
      </c>
      <c r="H5" s="30" t="str">
        <f t="shared" ref="H5:H17" si="0">LEFT(G5,LEN(G5)-4)</f>
        <v>1</v>
      </c>
      <c r="I5" s="14"/>
      <c r="J5" s="40" t="s">
        <v>62</v>
      </c>
      <c r="K5" s="41">
        <f t="shared" ref="K5:K11" si="1">SUMIF($H$5:$H$17,J5,$F$5:$F$17)</f>
        <v>3200</v>
      </c>
      <c r="L5" s="14"/>
      <c r="M5" s="14"/>
      <c r="N5" s="14"/>
      <c r="O5" s="14"/>
      <c r="P5" s="14"/>
      <c r="Q5" s="14"/>
      <c r="R5" s="14"/>
      <c r="S5" s="14"/>
      <c r="T5" s="14"/>
      <c r="U5" s="14"/>
      <c r="V5" s="14"/>
      <c r="W5" s="14"/>
      <c r="X5" s="14"/>
      <c r="Y5" s="14"/>
      <c r="Z5" s="14"/>
      <c r="AA5" s="14"/>
      <c r="AB5" s="14"/>
      <c r="AC5" s="14"/>
      <c r="AD5" s="14"/>
    </row>
    <row r="6" spans="1:30" ht="12.75" customHeight="1" x14ac:dyDescent="0.2">
      <c r="A6" s="14"/>
      <c r="B6" s="26" t="s">
        <v>26</v>
      </c>
      <c r="C6" s="27" t="s">
        <v>28</v>
      </c>
      <c r="D6" s="28">
        <v>30</v>
      </c>
      <c r="E6" s="28">
        <v>7</v>
      </c>
      <c r="F6" s="28">
        <v>400</v>
      </c>
      <c r="G6" s="28">
        <v>12013</v>
      </c>
      <c r="H6" s="30" t="str">
        <f t="shared" si="0"/>
        <v>1</v>
      </c>
      <c r="I6" s="14"/>
      <c r="J6" s="40" t="s">
        <v>63</v>
      </c>
      <c r="K6" s="41">
        <f t="shared" si="1"/>
        <v>400</v>
      </c>
      <c r="L6" s="14"/>
      <c r="M6" s="14"/>
      <c r="N6" s="14"/>
      <c r="O6" s="14"/>
      <c r="P6" s="14"/>
      <c r="Q6" s="14"/>
      <c r="R6" s="14"/>
      <c r="S6" s="14"/>
      <c r="T6" s="14"/>
      <c r="U6" s="14"/>
      <c r="V6" s="14"/>
      <c r="W6" s="14"/>
      <c r="X6" s="14"/>
      <c r="Y6" s="14"/>
      <c r="Z6" s="14"/>
      <c r="AA6" s="14"/>
      <c r="AB6" s="14"/>
      <c r="AC6" s="14"/>
      <c r="AD6" s="14"/>
    </row>
    <row r="7" spans="1:30" ht="12.75" customHeight="1" x14ac:dyDescent="0.2">
      <c r="A7" s="14"/>
      <c r="B7" s="26" t="s">
        <v>30</v>
      </c>
      <c r="C7" s="27" t="s">
        <v>25</v>
      </c>
      <c r="D7" s="28">
        <v>20</v>
      </c>
      <c r="E7" s="28">
        <v>2</v>
      </c>
      <c r="F7" s="28">
        <v>2000</v>
      </c>
      <c r="G7" s="28">
        <v>12013</v>
      </c>
      <c r="H7" s="30" t="str">
        <f t="shared" si="0"/>
        <v>1</v>
      </c>
      <c r="I7" s="14"/>
      <c r="J7" s="40" t="s">
        <v>64</v>
      </c>
      <c r="K7" s="41">
        <f t="shared" si="1"/>
        <v>1200</v>
      </c>
      <c r="L7" s="14"/>
      <c r="M7" s="14"/>
      <c r="N7" s="14"/>
      <c r="O7" s="14"/>
      <c r="P7" s="14"/>
      <c r="Q7" s="14"/>
      <c r="R7" s="14"/>
      <c r="S7" s="14"/>
      <c r="T7" s="14"/>
      <c r="U7" s="14"/>
      <c r="V7" s="14"/>
      <c r="W7" s="14"/>
      <c r="X7" s="14"/>
      <c r="Y7" s="14"/>
      <c r="Z7" s="14"/>
      <c r="AA7" s="14"/>
      <c r="AB7" s="14"/>
      <c r="AC7" s="14"/>
      <c r="AD7" s="14"/>
    </row>
    <row r="8" spans="1:30" ht="12.75" customHeight="1" x14ac:dyDescent="0.2">
      <c r="A8" s="14"/>
      <c r="B8" s="26" t="s">
        <v>38</v>
      </c>
      <c r="C8" s="27" t="s">
        <v>28</v>
      </c>
      <c r="D8" s="28">
        <v>30</v>
      </c>
      <c r="E8" s="28">
        <v>0</v>
      </c>
      <c r="F8" s="28">
        <v>0</v>
      </c>
      <c r="G8" s="28">
        <v>12013</v>
      </c>
      <c r="H8" s="30" t="str">
        <f t="shared" si="0"/>
        <v>1</v>
      </c>
      <c r="I8" s="14"/>
      <c r="J8" s="40" t="s">
        <v>65</v>
      </c>
      <c r="K8" s="41">
        <f t="shared" si="1"/>
        <v>400</v>
      </c>
      <c r="L8" s="14"/>
      <c r="M8" s="14"/>
      <c r="N8" s="14"/>
      <c r="O8" s="14"/>
      <c r="P8" s="14"/>
      <c r="Q8" s="14"/>
      <c r="R8" s="14"/>
      <c r="S8" s="14"/>
      <c r="T8" s="14"/>
      <c r="U8" s="14"/>
      <c r="V8" s="14"/>
      <c r="W8" s="14"/>
      <c r="X8" s="14"/>
      <c r="Y8" s="14"/>
      <c r="Z8" s="14"/>
      <c r="AA8" s="14"/>
      <c r="AB8" s="14"/>
      <c r="AC8" s="14"/>
      <c r="AD8" s="14"/>
    </row>
    <row r="9" spans="1:30" ht="12.75" customHeight="1" x14ac:dyDescent="0.2">
      <c r="A9" s="14"/>
      <c r="B9" s="26" t="s">
        <v>34</v>
      </c>
      <c r="C9" s="27" t="s">
        <v>28</v>
      </c>
      <c r="D9" s="28">
        <v>10</v>
      </c>
      <c r="E9" s="28">
        <v>1</v>
      </c>
      <c r="F9" s="28">
        <v>0</v>
      </c>
      <c r="G9" s="28">
        <v>12014</v>
      </c>
      <c r="H9" s="30" t="str">
        <f t="shared" si="0"/>
        <v>1</v>
      </c>
      <c r="I9" s="14"/>
      <c r="J9" s="40" t="s">
        <v>66</v>
      </c>
      <c r="K9" s="41">
        <f t="shared" si="1"/>
        <v>0</v>
      </c>
      <c r="L9" s="14"/>
      <c r="M9" s="14"/>
      <c r="N9" s="14"/>
      <c r="O9" s="14"/>
      <c r="P9" s="14"/>
      <c r="Q9" s="14"/>
      <c r="R9" s="14"/>
      <c r="S9" s="14"/>
      <c r="T9" s="14"/>
      <c r="U9" s="14"/>
      <c r="V9" s="14"/>
      <c r="W9" s="14"/>
      <c r="X9" s="14"/>
      <c r="Y9" s="14"/>
      <c r="Z9" s="14"/>
      <c r="AA9" s="14"/>
      <c r="AB9" s="14"/>
      <c r="AC9" s="14"/>
      <c r="AD9" s="14"/>
    </row>
    <row r="10" spans="1:30" ht="12.75" customHeight="1" x14ac:dyDescent="0.2">
      <c r="A10" s="14"/>
      <c r="B10" s="26" t="s">
        <v>27</v>
      </c>
      <c r="C10" s="27" t="s">
        <v>28</v>
      </c>
      <c r="D10" s="28">
        <v>40</v>
      </c>
      <c r="E10" s="28">
        <v>5</v>
      </c>
      <c r="F10" s="28">
        <v>400</v>
      </c>
      <c r="G10" s="28">
        <v>32013</v>
      </c>
      <c r="H10" s="30" t="str">
        <f t="shared" si="0"/>
        <v>3</v>
      </c>
      <c r="I10" s="14"/>
      <c r="J10" s="40" t="s">
        <v>67</v>
      </c>
      <c r="K10" s="41">
        <f t="shared" si="1"/>
        <v>2800</v>
      </c>
      <c r="L10" s="14"/>
      <c r="M10" s="14"/>
      <c r="N10" s="14"/>
      <c r="O10" s="14"/>
      <c r="P10" s="14"/>
      <c r="Q10" s="14"/>
      <c r="R10" s="14"/>
      <c r="S10" s="14"/>
      <c r="T10" s="14"/>
      <c r="U10" s="14"/>
      <c r="V10" s="14"/>
      <c r="W10" s="14"/>
      <c r="X10" s="14"/>
      <c r="Y10" s="14"/>
      <c r="Z10" s="14"/>
      <c r="AA10" s="14"/>
      <c r="AB10" s="14"/>
      <c r="AC10" s="14"/>
      <c r="AD10" s="14"/>
    </row>
    <row r="11" spans="1:30" ht="12.75" customHeight="1" x14ac:dyDescent="0.2">
      <c r="A11" s="14"/>
      <c r="B11" s="26" t="s">
        <v>29</v>
      </c>
      <c r="C11" s="27" t="s">
        <v>28</v>
      </c>
      <c r="D11" s="28">
        <v>24</v>
      </c>
      <c r="E11" s="28">
        <v>3</v>
      </c>
      <c r="F11" s="28">
        <v>1200</v>
      </c>
      <c r="G11" s="28">
        <v>42013</v>
      </c>
      <c r="H11" s="30" t="str">
        <f t="shared" si="0"/>
        <v>4</v>
      </c>
      <c r="I11" s="14"/>
      <c r="J11" s="40" t="s">
        <v>68</v>
      </c>
      <c r="K11" s="41">
        <f t="shared" si="1"/>
        <v>4400</v>
      </c>
      <c r="L11" s="14"/>
      <c r="M11" s="14"/>
      <c r="N11" s="14"/>
      <c r="O11" s="14"/>
      <c r="P11" s="14"/>
      <c r="Q11" s="14"/>
      <c r="R11" s="14"/>
      <c r="S11" s="14"/>
      <c r="T11" s="14"/>
      <c r="U11" s="14"/>
      <c r="V11" s="14"/>
      <c r="W11" s="14"/>
      <c r="X11" s="14"/>
      <c r="Y11" s="14"/>
      <c r="Z11" s="14"/>
      <c r="AA11" s="14"/>
      <c r="AB11" s="14"/>
      <c r="AC11" s="14"/>
      <c r="AD11" s="14"/>
    </row>
    <row r="12" spans="1:30" ht="12.75" customHeight="1" x14ac:dyDescent="0.2">
      <c r="A12" s="14"/>
      <c r="B12" s="26" t="s">
        <v>31</v>
      </c>
      <c r="C12" s="27" t="s">
        <v>28</v>
      </c>
      <c r="D12" s="28">
        <v>10</v>
      </c>
      <c r="E12" s="28">
        <v>1</v>
      </c>
      <c r="F12" s="28">
        <v>0</v>
      </c>
      <c r="G12" s="28">
        <v>52013</v>
      </c>
      <c r="H12" s="30" t="str">
        <f t="shared" si="0"/>
        <v>5</v>
      </c>
      <c r="J12" s="32"/>
      <c r="K12" s="14"/>
      <c r="L12" s="14"/>
      <c r="M12" s="14"/>
      <c r="N12" s="14"/>
      <c r="O12" s="14"/>
      <c r="P12" s="14"/>
      <c r="Q12" s="14"/>
      <c r="R12" s="14"/>
      <c r="S12" s="14"/>
      <c r="T12" s="14"/>
      <c r="U12" s="14"/>
      <c r="V12" s="14"/>
      <c r="W12" s="14"/>
      <c r="X12" s="14"/>
      <c r="Y12" s="14"/>
      <c r="Z12" s="14"/>
      <c r="AA12" s="14"/>
      <c r="AB12" s="14"/>
      <c r="AC12" s="14"/>
      <c r="AD12" s="14"/>
    </row>
    <row r="13" spans="1:30" ht="12.75" customHeight="1" x14ac:dyDescent="0.2">
      <c r="A13" s="14"/>
      <c r="B13" s="26" t="s">
        <v>32</v>
      </c>
      <c r="C13" s="27" t="s">
        <v>28</v>
      </c>
      <c r="D13" s="28">
        <v>30</v>
      </c>
      <c r="E13" s="28">
        <v>1</v>
      </c>
      <c r="F13" s="28">
        <v>400</v>
      </c>
      <c r="G13" s="28">
        <v>52013</v>
      </c>
      <c r="H13" s="30" t="str">
        <f t="shared" si="0"/>
        <v>5</v>
      </c>
      <c r="J13" s="32"/>
      <c r="K13" s="14"/>
      <c r="L13" s="14"/>
      <c r="M13" s="14"/>
      <c r="N13" s="14"/>
      <c r="O13" s="14"/>
      <c r="P13" s="14"/>
      <c r="Q13" s="14"/>
      <c r="R13" s="14"/>
      <c r="S13" s="14"/>
      <c r="T13" s="14"/>
      <c r="U13" s="14"/>
      <c r="V13" s="14"/>
      <c r="W13" s="14"/>
      <c r="X13" s="14"/>
      <c r="Y13" s="14"/>
      <c r="Z13" s="14"/>
      <c r="AA13" s="14"/>
      <c r="AB13" s="14"/>
      <c r="AC13" s="14"/>
      <c r="AD13" s="14"/>
    </row>
    <row r="14" spans="1:30" ht="12.75" customHeight="1" x14ac:dyDescent="0.2">
      <c r="A14" s="14"/>
      <c r="B14" s="26" t="s">
        <v>33</v>
      </c>
      <c r="C14" s="27" t="s">
        <v>28</v>
      </c>
      <c r="D14" s="28">
        <v>14</v>
      </c>
      <c r="E14" s="28">
        <v>1</v>
      </c>
      <c r="F14" s="28">
        <v>0</v>
      </c>
      <c r="G14" s="28">
        <v>72013</v>
      </c>
      <c r="H14" s="30" t="str">
        <f t="shared" si="0"/>
        <v>7</v>
      </c>
      <c r="J14" s="32"/>
      <c r="K14" s="14"/>
      <c r="L14" s="14"/>
      <c r="M14" s="14"/>
      <c r="N14" s="14"/>
      <c r="O14" s="14"/>
      <c r="P14" s="14"/>
      <c r="Q14" s="14"/>
      <c r="R14" s="14"/>
      <c r="S14" s="14"/>
      <c r="T14" s="14"/>
      <c r="U14" s="14"/>
      <c r="V14" s="14"/>
      <c r="W14" s="14"/>
      <c r="X14" s="14"/>
      <c r="Y14" s="14"/>
      <c r="Z14" s="14"/>
      <c r="AA14" s="14"/>
      <c r="AB14" s="14"/>
      <c r="AC14" s="14"/>
      <c r="AD14" s="14"/>
    </row>
    <row r="15" spans="1:30" ht="12.75" customHeight="1" x14ac:dyDescent="0.2">
      <c r="A15" s="14"/>
      <c r="B15" s="26" t="s">
        <v>35</v>
      </c>
      <c r="C15" s="27" t="s">
        <v>28</v>
      </c>
      <c r="D15" s="28">
        <v>12</v>
      </c>
      <c r="E15" s="28">
        <v>0</v>
      </c>
      <c r="F15" s="28">
        <v>2800</v>
      </c>
      <c r="G15" s="28">
        <v>82013</v>
      </c>
      <c r="H15" s="30" t="str">
        <f t="shared" si="0"/>
        <v>8</v>
      </c>
      <c r="J15" s="32"/>
      <c r="K15" s="14"/>
      <c r="L15" s="14"/>
      <c r="M15" s="14"/>
      <c r="N15" s="14"/>
      <c r="O15" s="14"/>
      <c r="P15" s="14"/>
      <c r="Q15" s="14"/>
      <c r="R15" s="14"/>
      <c r="S15" s="14"/>
      <c r="T15" s="14"/>
      <c r="U15" s="14"/>
      <c r="V15" s="14"/>
      <c r="W15" s="14"/>
      <c r="X15" s="14"/>
      <c r="Y15" s="14"/>
      <c r="Z15" s="14"/>
      <c r="AA15" s="14"/>
      <c r="AB15" s="14"/>
      <c r="AC15" s="14"/>
      <c r="AD15" s="14"/>
    </row>
    <row r="16" spans="1:30" ht="12.75" customHeight="1" x14ac:dyDescent="0.2">
      <c r="A16" s="14"/>
      <c r="B16" s="26" t="s">
        <v>36</v>
      </c>
      <c r="C16" s="27" t="s">
        <v>25</v>
      </c>
      <c r="D16" s="28">
        <v>10</v>
      </c>
      <c r="E16" s="28">
        <v>0</v>
      </c>
      <c r="F16" s="28">
        <v>4000</v>
      </c>
      <c r="G16" s="28">
        <v>92013</v>
      </c>
      <c r="H16" s="30" t="str">
        <f t="shared" si="0"/>
        <v>9</v>
      </c>
      <c r="J16" s="32"/>
      <c r="K16" s="14"/>
      <c r="L16" s="14"/>
      <c r="M16" s="14"/>
      <c r="N16" s="14"/>
      <c r="O16" s="14"/>
      <c r="P16" s="14"/>
      <c r="Q16" s="14"/>
      <c r="R16" s="14"/>
      <c r="S16" s="14"/>
      <c r="T16" s="14"/>
      <c r="U16" s="14"/>
      <c r="V16" s="14"/>
      <c r="W16" s="14"/>
      <c r="X16" s="14"/>
      <c r="Y16" s="14"/>
      <c r="Z16" s="14"/>
      <c r="AA16" s="14"/>
      <c r="AB16" s="14"/>
      <c r="AC16" s="14"/>
      <c r="AD16" s="14"/>
    </row>
    <row r="17" spans="1:30" ht="12.75" customHeight="1" x14ac:dyDescent="0.2">
      <c r="A17" s="14"/>
      <c r="B17" s="26" t="s">
        <v>37</v>
      </c>
      <c r="C17" s="27" t="s">
        <v>28</v>
      </c>
      <c r="D17" s="28">
        <v>15</v>
      </c>
      <c r="E17" s="28">
        <v>0</v>
      </c>
      <c r="F17" s="28">
        <v>400</v>
      </c>
      <c r="G17" s="28">
        <v>92013</v>
      </c>
      <c r="H17" s="30" t="str">
        <f t="shared" si="0"/>
        <v>9</v>
      </c>
      <c r="J17" s="32"/>
      <c r="K17" s="14"/>
      <c r="L17" s="14"/>
      <c r="M17" s="14"/>
      <c r="N17" s="14"/>
      <c r="O17" s="14"/>
      <c r="P17" s="14"/>
      <c r="Q17" s="14"/>
      <c r="R17" s="14"/>
      <c r="S17" s="14"/>
      <c r="T17" s="14"/>
      <c r="U17" s="14"/>
      <c r="V17" s="14"/>
      <c r="W17" s="14"/>
      <c r="X17" s="14"/>
      <c r="Y17" s="14"/>
      <c r="Z17" s="14"/>
      <c r="AA17" s="14"/>
      <c r="AB17" s="14"/>
      <c r="AC17" s="14"/>
      <c r="AD17" s="14"/>
    </row>
    <row r="18" spans="1:30" ht="12.75" customHeight="1"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row>
    <row r="19" spans="1:30" ht="12.75" customHeight="1" x14ac:dyDescent="0.2">
      <c r="A19" s="14"/>
      <c r="B19" s="42" t="s">
        <v>69</v>
      </c>
      <c r="C19" s="43" t="s">
        <v>9</v>
      </c>
      <c r="D19" s="44">
        <v>5</v>
      </c>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row>
    <row r="20" spans="1:30" ht="12.75" customHeight="1"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row>
    <row r="21" spans="1:30" ht="12.75" customHeight="1" x14ac:dyDescent="0.2">
      <c r="A21" s="14"/>
      <c r="B21" s="45" t="s">
        <v>70</v>
      </c>
      <c r="C21" s="45"/>
      <c r="D21" s="45"/>
      <c r="E21" s="45"/>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row>
    <row r="22" spans="1:30" ht="12.75" customHeight="1" x14ac:dyDescent="0.3">
      <c r="A22" s="14"/>
      <c r="B22" s="21" t="s">
        <v>71</v>
      </c>
      <c r="C22" s="46">
        <v>12013</v>
      </c>
      <c r="D22" s="46">
        <v>22013</v>
      </c>
      <c r="E22" s="46">
        <v>32013</v>
      </c>
      <c r="F22" s="46">
        <v>42013</v>
      </c>
      <c r="G22" s="46">
        <v>52013</v>
      </c>
      <c r="H22" s="46">
        <v>62013</v>
      </c>
      <c r="I22" s="46">
        <v>72013</v>
      </c>
      <c r="J22" s="46">
        <v>82013</v>
      </c>
      <c r="K22" s="46">
        <v>92013</v>
      </c>
      <c r="L22" s="46">
        <v>102013</v>
      </c>
      <c r="M22" s="46">
        <v>112013</v>
      </c>
      <c r="N22" s="46">
        <v>122013</v>
      </c>
      <c r="O22" s="14"/>
      <c r="P22" s="14"/>
      <c r="Q22" s="14"/>
      <c r="R22" s="14"/>
      <c r="S22" s="14"/>
      <c r="T22" s="14"/>
      <c r="U22" s="14"/>
      <c r="V22" s="14"/>
      <c r="W22" s="14"/>
      <c r="X22" s="14"/>
      <c r="Y22" s="14"/>
      <c r="Z22" s="14"/>
      <c r="AA22" s="14"/>
      <c r="AB22" s="14"/>
      <c r="AC22" s="14"/>
      <c r="AD22" s="14"/>
    </row>
    <row r="23" spans="1:30" ht="12.75" customHeight="1" x14ac:dyDescent="0.2">
      <c r="A23" s="14"/>
      <c r="B23" s="47" t="s">
        <v>19</v>
      </c>
      <c r="C23" s="48">
        <f>IFERROR(SUMIF($G$5:$G$17,C22,$D$5:$D$17),"-")</f>
        <v>150</v>
      </c>
      <c r="D23" s="48">
        <f t="shared" ref="D23:N23" si="2">IFERROR(SUMIF($G$5:$G$17,D22,$D$5:$D$17),"-")</f>
        <v>0</v>
      </c>
      <c r="E23" s="48">
        <f t="shared" si="2"/>
        <v>40</v>
      </c>
      <c r="F23" s="48">
        <f t="shared" si="2"/>
        <v>24</v>
      </c>
      <c r="G23" s="48">
        <f t="shared" si="2"/>
        <v>40</v>
      </c>
      <c r="H23" s="48">
        <f t="shared" si="2"/>
        <v>0</v>
      </c>
      <c r="I23" s="48">
        <f t="shared" si="2"/>
        <v>14</v>
      </c>
      <c r="J23" s="48">
        <f t="shared" si="2"/>
        <v>12</v>
      </c>
      <c r="K23" s="48">
        <f t="shared" si="2"/>
        <v>25</v>
      </c>
      <c r="L23" s="48">
        <f t="shared" si="2"/>
        <v>0</v>
      </c>
      <c r="M23" s="48">
        <f t="shared" si="2"/>
        <v>0</v>
      </c>
      <c r="N23" s="48">
        <f t="shared" si="2"/>
        <v>0</v>
      </c>
      <c r="O23" s="14"/>
      <c r="P23" s="14"/>
      <c r="Q23" s="14"/>
      <c r="R23" s="14"/>
      <c r="S23" s="14"/>
      <c r="T23" s="14"/>
      <c r="U23" s="14"/>
      <c r="V23" s="14"/>
      <c r="W23" s="14"/>
      <c r="X23" s="14"/>
      <c r="Y23" s="14"/>
      <c r="Z23" s="14"/>
      <c r="AA23" s="14"/>
      <c r="AB23" s="14"/>
      <c r="AC23" s="14"/>
      <c r="AD23" s="14"/>
    </row>
    <row r="24" spans="1:30" ht="12.75" customHeight="1" x14ac:dyDescent="0.2">
      <c r="A24" s="14"/>
      <c r="B24" s="49" t="s">
        <v>72</v>
      </c>
      <c r="C24" s="88">
        <f t="array" ref="C24">IFERROR(SUM(IF($C$5:$C$17="M",IF($G$5:$G$17=C22,$F$5:$F$17)))/SUMIF($G$5:$G$17,C22,$F$5:$F$17),"-")</f>
        <v>0.125</v>
      </c>
      <c r="D24" s="88" t="str">
        <f t="array" ref="D24">IFERROR(SUM(IF($C$5:$C$17="M",IF($G$5:$G$17=D22,$F$5:$F$17)))/SUMIF($G$5:$G$17,D22,$F$5:$F$17),"-")</f>
        <v>-</v>
      </c>
      <c r="E24" s="88">
        <f t="array" ref="E24">IFERROR(SUM(IF($C$5:$C$17="M",IF($G$5:$G$17=E22,$F$5:$F$17)))/SUMIF($G$5:$G$17,E22,$F$5:$F$17),"-")</f>
        <v>1</v>
      </c>
      <c r="F24" s="88">
        <f t="array" ref="F24">IFERROR(SUM(IF($C$5:$C$17="M",IF($G$5:$G$17=F22,$F$5:$F$17)))/SUMIF($G$5:$G$17,F22,$F$5:$F$17),"-")</f>
        <v>1</v>
      </c>
      <c r="G24" s="88">
        <f t="array" ref="G24">IFERROR(SUM(IF($C$5:$C$17="M",IF($G$5:$G$17=G22,$F$5:$F$17)))/SUMIF($G$5:$G$17,G22,$F$5:$F$17),"-")</f>
        <v>1</v>
      </c>
      <c r="H24" s="88" t="str">
        <f t="array" ref="H24">IFERROR(SUM(IF($C$5:$C$17="M",IF($G$5:$G$17=H22,$F$5:$F$17)))/SUMIF($G$5:$G$17,H22,$F$5:$F$17),"-")</f>
        <v>-</v>
      </c>
      <c r="I24" s="88" t="str">
        <f t="array" ref="I24">IFERROR(SUM(IF($C$5:$C$17="M",IF($G$5:$G$17=I22,$F$5:$F$17)))/SUMIF($G$5:$G$17,I22,$F$5:$F$17),"-")</f>
        <v>-</v>
      </c>
      <c r="J24" s="88">
        <f t="array" ref="J24">IFERROR(SUM(IF($C$5:$C$17="M",IF($G$5:$G$17=J22,$F$5:$F$17)))/SUMIF($G$5:$G$17,J22,$F$5:$F$17),"-")</f>
        <v>1</v>
      </c>
      <c r="K24" s="88">
        <f t="array" ref="K24">IFERROR(SUM(IF($C$5:$C$17="M",IF($G$5:$G$17=K22,$F$5:$F$17)))/SUMIF($G$5:$G$17,K22,$F$5:$F$17),"-")</f>
        <v>9.0909090909090912E-2</v>
      </c>
      <c r="L24" s="88" t="str">
        <f t="array" ref="L24">IFERROR(SUM(IF($C$5:$C$17="M",IF($G$5:$G$17=L22,$F$5:$F$17)))/SUMIF($G$5:$G$17,L22,$F$5:$F$17),"-")</f>
        <v>-</v>
      </c>
      <c r="M24" s="88" t="str">
        <f t="array" ref="M24">IFERROR(SUM(IF($C$5:$C$17="M",IF($G$5:$G$17=M22,$F$5:$F$17)))/SUMIF($G$5:$G$17,M22,$F$5:$F$17),"-")</f>
        <v>-</v>
      </c>
      <c r="N24" s="88" t="str">
        <f t="array" ref="N24">IFERROR(SUM(IF($C$5:$C$17="M",IF($G$5:$G$17=N22,$F$5:$F$17)))/SUMIF($G$5:$G$17,N22,$F$5:$F$17),"-")</f>
        <v>-</v>
      </c>
      <c r="O24" s="14"/>
      <c r="P24" s="14"/>
      <c r="Q24" s="14"/>
      <c r="R24" s="14"/>
      <c r="S24" s="14"/>
      <c r="T24" s="14"/>
      <c r="U24" s="14"/>
      <c r="V24" s="14"/>
      <c r="W24" s="14"/>
      <c r="X24" s="14"/>
      <c r="Y24" s="14"/>
      <c r="Z24" s="14"/>
      <c r="AA24" s="14"/>
      <c r="AB24" s="14"/>
      <c r="AC24" s="14"/>
      <c r="AD24" s="14"/>
    </row>
    <row r="25" spans="1:30" ht="12.75" customHeight="1" x14ac:dyDescent="0.2">
      <c r="A25" s="14"/>
      <c r="B25" s="47" t="s">
        <v>73</v>
      </c>
      <c r="C25" s="48">
        <f t="array" ref="C25">IFERROR(MAX(IF($G$5:$G$17=C22,$F$5:$F$17)),"-")</f>
        <v>2000</v>
      </c>
      <c r="D25" s="48">
        <f t="array" ref="D25">IFERROR(MAX(IF($G$5:$G$17=D22,$F$5:$F$17)),"-")</f>
        <v>0</v>
      </c>
      <c r="E25" s="48">
        <f t="array" ref="E25">IFERROR(MAX(IF($G$5:$G$17=E22,$F$5:$F$17)),"-")</f>
        <v>400</v>
      </c>
      <c r="F25" s="48">
        <f t="array" ref="F25">IFERROR(MAX(IF($G$5:$G$17=F22,$F$5:$F$17)),"-")</f>
        <v>1200</v>
      </c>
      <c r="G25" s="48">
        <f t="array" ref="G25">IFERROR(MAX(IF($G$5:$G$17=G22,$F$5:$F$17)),"-")</f>
        <v>400</v>
      </c>
      <c r="H25" s="48">
        <f t="array" ref="H25">IFERROR(MAX(IF($G$5:$G$17=H22,$F$5:$F$17)),"-")</f>
        <v>0</v>
      </c>
      <c r="I25" s="48">
        <f t="array" ref="I25">IFERROR(MAX(IF($G$5:$G$17=I22,$F$5:$F$17)),"-")</f>
        <v>0</v>
      </c>
      <c r="J25" s="48">
        <f t="array" ref="J25">IFERROR(MAX(IF($G$5:$G$17=J22,$F$5:$F$17)),"-")</f>
        <v>2800</v>
      </c>
      <c r="K25" s="48">
        <f t="array" ref="K25">IFERROR(MAX(IF($G$5:$G$17=K22,$F$5:$F$17)),"-")</f>
        <v>4000</v>
      </c>
      <c r="L25" s="48">
        <f t="array" ref="L25">IFERROR(MAX(IF($G$5:$G$17=L22,$F$5:$F$17)),"-")</f>
        <v>0</v>
      </c>
      <c r="M25" s="48">
        <f t="array" ref="M25">IFERROR(MAX(IF($G$5:$G$17=M22,$F$5:$F$17)),"-")</f>
        <v>0</v>
      </c>
      <c r="N25" s="48">
        <f t="array" ref="N25">IFERROR(MAX(IF($G$5:$G$17=N22,$F$5:$F$17)),"-")</f>
        <v>0</v>
      </c>
      <c r="O25" s="14"/>
      <c r="P25" s="14"/>
      <c r="Q25" s="14"/>
      <c r="R25" s="14"/>
      <c r="S25" s="14"/>
      <c r="T25" s="14"/>
      <c r="U25" s="14"/>
      <c r="V25" s="14"/>
      <c r="W25" s="14"/>
      <c r="X25" s="14"/>
      <c r="Y25" s="14"/>
      <c r="Z25" s="14"/>
      <c r="AA25" s="14"/>
      <c r="AB25" s="14"/>
      <c r="AC25" s="14"/>
      <c r="AD25" s="14"/>
    </row>
    <row r="26" spans="1:30" ht="12.75"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row>
    <row r="27" spans="1:30" ht="12.75" customHeight="1" x14ac:dyDescent="0.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row>
    <row r="28" spans="1:30" ht="12.75" customHeight="1" x14ac:dyDescent="0.2">
      <c r="A28" s="14"/>
      <c r="B28" s="42" t="s">
        <v>74</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row>
    <row r="29" spans="1:30" ht="12.75" customHeight="1" x14ac:dyDescent="0.2">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ht="12.75" customHeight="1" x14ac:dyDescent="0.2">
      <c r="A30" s="14"/>
      <c r="B30" s="50"/>
      <c r="C30" s="51"/>
      <c r="D30" s="51"/>
      <c r="E30" s="51"/>
      <c r="F30" s="51"/>
      <c r="G30" s="51"/>
      <c r="H30" s="52"/>
      <c r="I30" s="14"/>
      <c r="J30" s="43" t="s">
        <v>9</v>
      </c>
      <c r="K30" s="44">
        <v>5</v>
      </c>
      <c r="L30" s="14"/>
      <c r="M30" s="14"/>
      <c r="N30" s="14"/>
      <c r="O30" s="14"/>
      <c r="P30" s="14"/>
      <c r="Q30" s="14"/>
      <c r="R30" s="14"/>
      <c r="S30" s="14"/>
      <c r="T30" s="14"/>
      <c r="U30" s="14"/>
      <c r="V30" s="14"/>
      <c r="W30" s="14"/>
      <c r="X30" s="14"/>
      <c r="Y30" s="14"/>
      <c r="Z30" s="14"/>
      <c r="AA30" s="14"/>
      <c r="AB30" s="14"/>
      <c r="AC30" s="14"/>
      <c r="AD30" s="14"/>
    </row>
    <row r="31" spans="1:30" ht="12.75" customHeight="1" x14ac:dyDescent="0.2">
      <c r="A31" s="14"/>
      <c r="B31" s="53"/>
      <c r="C31" s="14"/>
      <c r="D31" s="14"/>
      <c r="E31" s="14"/>
      <c r="F31" s="14"/>
      <c r="G31" s="14"/>
      <c r="H31" s="54"/>
      <c r="I31" s="14"/>
      <c r="J31" s="14"/>
      <c r="K31" s="14"/>
      <c r="L31" s="14"/>
      <c r="M31" s="14"/>
      <c r="N31" s="14"/>
      <c r="O31" s="14"/>
      <c r="P31" s="14"/>
      <c r="Q31" s="14"/>
      <c r="R31" s="14"/>
      <c r="S31" s="14"/>
      <c r="T31" s="14"/>
      <c r="U31" s="14"/>
      <c r="V31" s="14"/>
      <c r="W31" s="14"/>
      <c r="X31" s="14"/>
      <c r="Y31" s="14"/>
      <c r="Z31" s="14"/>
      <c r="AA31" s="14"/>
      <c r="AB31" s="14"/>
      <c r="AC31" s="14"/>
      <c r="AD31" s="14"/>
    </row>
    <row r="32" spans="1:30" ht="12.75" customHeight="1" x14ac:dyDescent="0.2">
      <c r="A32" s="14"/>
      <c r="B32" s="53"/>
      <c r="C32" s="14"/>
      <c r="D32" s="14"/>
      <c r="E32" s="14"/>
      <c r="F32" s="14"/>
      <c r="G32" s="14"/>
      <c r="H32" s="54"/>
      <c r="I32" s="14"/>
      <c r="J32" s="14"/>
      <c r="K32" s="14"/>
      <c r="L32" s="14"/>
      <c r="M32" s="14"/>
      <c r="N32" s="14"/>
      <c r="O32" s="14"/>
      <c r="P32" s="14"/>
      <c r="Q32" s="14"/>
      <c r="R32" s="14"/>
      <c r="S32" s="14"/>
      <c r="T32" s="14"/>
      <c r="U32" s="14"/>
      <c r="V32" s="14"/>
      <c r="W32" s="14"/>
      <c r="X32" s="14"/>
      <c r="Y32" s="14"/>
      <c r="Z32" s="14"/>
      <c r="AA32" s="14"/>
      <c r="AB32" s="14"/>
      <c r="AC32" s="14"/>
      <c r="AD32" s="14"/>
    </row>
    <row r="33" spans="1:30" ht="12.75" customHeight="1" x14ac:dyDescent="0.2">
      <c r="A33" s="14"/>
      <c r="B33" s="53"/>
      <c r="C33" s="14"/>
      <c r="D33" s="14"/>
      <c r="E33" s="14"/>
      <c r="F33" s="14"/>
      <c r="G33" s="14"/>
      <c r="H33" s="54"/>
      <c r="I33" s="14"/>
      <c r="J33" s="14"/>
      <c r="K33" s="14"/>
      <c r="L33" s="14"/>
      <c r="M33" s="14"/>
      <c r="N33" s="14"/>
      <c r="O33" s="14"/>
      <c r="P33" s="14"/>
      <c r="Q33" s="14"/>
      <c r="R33" s="14"/>
      <c r="S33" s="14"/>
      <c r="T33" s="14"/>
      <c r="U33" s="14"/>
      <c r="V33" s="14"/>
      <c r="W33" s="14"/>
      <c r="X33" s="14"/>
      <c r="Y33" s="14"/>
      <c r="Z33" s="14"/>
      <c r="AA33" s="14"/>
      <c r="AB33" s="14"/>
      <c r="AC33" s="14"/>
      <c r="AD33" s="14"/>
    </row>
    <row r="34" spans="1:30" ht="12.75" customHeight="1" x14ac:dyDescent="0.2">
      <c r="A34" s="14"/>
      <c r="B34" s="53"/>
      <c r="C34" s="14"/>
      <c r="D34" s="14"/>
      <c r="E34" s="14"/>
      <c r="F34" s="14"/>
      <c r="G34" s="14"/>
      <c r="H34" s="54"/>
      <c r="I34" s="14"/>
      <c r="J34" s="14"/>
      <c r="K34" s="14"/>
      <c r="L34" s="14"/>
      <c r="M34" s="14"/>
      <c r="N34" s="14"/>
      <c r="O34" s="14"/>
      <c r="P34" s="14"/>
      <c r="Q34" s="14"/>
      <c r="R34" s="14"/>
      <c r="S34" s="14"/>
      <c r="T34" s="14"/>
      <c r="U34" s="14"/>
      <c r="V34" s="14"/>
      <c r="W34" s="14"/>
      <c r="X34" s="14"/>
      <c r="Y34" s="14"/>
      <c r="Z34" s="14"/>
      <c r="AA34" s="14"/>
      <c r="AB34" s="14"/>
      <c r="AC34" s="14"/>
      <c r="AD34" s="14"/>
    </row>
    <row r="35" spans="1:30" ht="12.75" customHeight="1" x14ac:dyDescent="0.2">
      <c r="A35" s="14"/>
      <c r="B35" s="53"/>
      <c r="C35" s="14"/>
      <c r="D35" s="14"/>
      <c r="E35" s="14"/>
      <c r="F35" s="14"/>
      <c r="G35" s="14"/>
      <c r="H35" s="54"/>
      <c r="I35" s="14"/>
      <c r="J35" s="14"/>
      <c r="K35" s="14"/>
      <c r="L35" s="14"/>
      <c r="M35" s="14"/>
      <c r="N35" s="14"/>
      <c r="O35" s="14"/>
      <c r="P35" s="14"/>
      <c r="Q35" s="14"/>
      <c r="R35" s="14"/>
      <c r="S35" s="14"/>
      <c r="T35" s="14"/>
      <c r="U35" s="14"/>
      <c r="V35" s="14"/>
      <c r="W35" s="14"/>
      <c r="X35" s="14"/>
      <c r="Y35" s="14"/>
      <c r="Z35" s="14"/>
      <c r="AA35" s="14"/>
      <c r="AB35" s="14"/>
      <c r="AC35" s="14"/>
      <c r="AD35" s="14"/>
    </row>
    <row r="36" spans="1:30" ht="12.75" customHeight="1" x14ac:dyDescent="0.2">
      <c r="A36" s="14"/>
      <c r="B36" s="53"/>
      <c r="C36" s="14"/>
      <c r="D36" s="14"/>
      <c r="E36" s="14"/>
      <c r="F36" s="14"/>
      <c r="G36" s="14"/>
      <c r="H36" s="54"/>
      <c r="I36" s="14"/>
      <c r="J36" s="14"/>
      <c r="K36" s="14"/>
      <c r="L36" s="14"/>
      <c r="M36" s="14"/>
      <c r="N36" s="14"/>
      <c r="O36" s="14"/>
      <c r="P36" s="14"/>
      <c r="Q36" s="14"/>
      <c r="R36" s="14"/>
      <c r="S36" s="14"/>
      <c r="T36" s="14"/>
      <c r="U36" s="14"/>
      <c r="V36" s="14"/>
      <c r="W36" s="14"/>
      <c r="X36" s="14"/>
      <c r="Y36" s="14"/>
      <c r="Z36" s="14"/>
      <c r="AA36" s="14"/>
      <c r="AB36" s="14"/>
      <c r="AC36" s="14"/>
      <c r="AD36" s="14"/>
    </row>
    <row r="37" spans="1:30" ht="12.75" customHeight="1" x14ac:dyDescent="0.2">
      <c r="A37" s="14"/>
      <c r="B37" s="53"/>
      <c r="C37" s="14"/>
      <c r="D37" s="14"/>
      <c r="E37" s="14"/>
      <c r="F37" s="14"/>
      <c r="G37" s="14"/>
      <c r="H37" s="54"/>
      <c r="I37" s="14"/>
      <c r="J37" s="14"/>
      <c r="K37" s="14"/>
      <c r="L37" s="14"/>
      <c r="M37" s="14"/>
      <c r="N37" s="14"/>
      <c r="O37" s="14"/>
      <c r="P37" s="14"/>
      <c r="Q37" s="14"/>
      <c r="R37" s="14"/>
      <c r="S37" s="14"/>
      <c r="T37" s="14"/>
      <c r="U37" s="14"/>
      <c r="V37" s="14"/>
      <c r="W37" s="14"/>
      <c r="X37" s="14"/>
      <c r="Y37" s="14"/>
      <c r="Z37" s="14"/>
      <c r="AA37" s="14"/>
      <c r="AB37" s="14"/>
      <c r="AC37" s="14"/>
      <c r="AD37" s="14"/>
    </row>
    <row r="38" spans="1:30" ht="12.75" customHeight="1" x14ac:dyDescent="0.2">
      <c r="A38" s="14"/>
      <c r="B38" s="53"/>
      <c r="C38" s="14"/>
      <c r="D38" s="14"/>
      <c r="E38" s="14"/>
      <c r="F38" s="14"/>
      <c r="G38" s="14"/>
      <c r="H38" s="54"/>
      <c r="I38" s="14"/>
      <c r="J38" s="14"/>
      <c r="K38" s="14"/>
      <c r="L38" s="14"/>
      <c r="M38" s="14"/>
      <c r="N38" s="14"/>
      <c r="O38" s="14"/>
      <c r="P38" s="14"/>
      <c r="Q38" s="14"/>
      <c r="R38" s="14"/>
      <c r="S38" s="14"/>
      <c r="T38" s="14"/>
      <c r="U38" s="14"/>
      <c r="V38" s="14"/>
      <c r="W38" s="14"/>
      <c r="X38" s="14"/>
      <c r="Y38" s="14"/>
      <c r="Z38" s="14"/>
      <c r="AA38" s="14"/>
      <c r="AB38" s="14"/>
      <c r="AC38" s="14"/>
      <c r="AD38" s="14"/>
    </row>
    <row r="39" spans="1:30" ht="12.75" customHeight="1" x14ac:dyDescent="0.2">
      <c r="A39" s="14"/>
      <c r="B39" s="53"/>
      <c r="C39" s="14"/>
      <c r="D39" s="14"/>
      <c r="E39" s="14"/>
      <c r="F39" s="14"/>
      <c r="G39" s="14"/>
      <c r="H39" s="54"/>
      <c r="I39" s="14"/>
      <c r="J39" s="14"/>
      <c r="K39" s="14"/>
      <c r="L39" s="14"/>
      <c r="M39" s="14"/>
      <c r="N39" s="14"/>
      <c r="O39" s="14"/>
      <c r="P39" s="14"/>
      <c r="Q39" s="14"/>
      <c r="R39" s="14"/>
      <c r="S39" s="14"/>
      <c r="T39" s="14"/>
      <c r="U39" s="14"/>
      <c r="V39" s="14"/>
      <c r="W39" s="14"/>
      <c r="X39" s="14"/>
      <c r="Y39" s="14"/>
      <c r="Z39" s="14"/>
      <c r="AA39" s="14"/>
      <c r="AB39" s="14"/>
      <c r="AC39" s="14"/>
      <c r="AD39" s="14"/>
    </row>
    <row r="40" spans="1:30" ht="12.75" customHeight="1" x14ac:dyDescent="0.2">
      <c r="A40" s="14"/>
      <c r="B40" s="53"/>
      <c r="C40" s="14"/>
      <c r="D40" s="14"/>
      <c r="E40" s="14"/>
      <c r="F40" s="14"/>
      <c r="G40" s="14"/>
      <c r="H40" s="54"/>
      <c r="I40" s="14"/>
      <c r="J40" s="14"/>
      <c r="K40" s="14"/>
      <c r="L40" s="14"/>
      <c r="M40" s="14"/>
      <c r="N40" s="14"/>
      <c r="O40" s="14"/>
      <c r="P40" s="14"/>
      <c r="Q40" s="14"/>
      <c r="R40" s="14"/>
      <c r="S40" s="14"/>
      <c r="T40" s="14"/>
      <c r="U40" s="14"/>
      <c r="V40" s="14"/>
      <c r="W40" s="14"/>
      <c r="X40" s="14"/>
      <c r="Y40" s="14"/>
      <c r="Z40" s="14"/>
      <c r="AA40" s="14"/>
      <c r="AB40" s="14"/>
      <c r="AC40" s="14"/>
      <c r="AD40" s="14"/>
    </row>
    <row r="41" spans="1:30" ht="12.75" customHeight="1" x14ac:dyDescent="0.2">
      <c r="A41" s="14"/>
      <c r="B41" s="53"/>
      <c r="C41" s="14"/>
      <c r="D41" s="14"/>
      <c r="E41" s="14"/>
      <c r="F41" s="14"/>
      <c r="G41" s="14"/>
      <c r="H41" s="54"/>
      <c r="I41" s="14"/>
      <c r="J41" s="14"/>
      <c r="K41" s="14"/>
      <c r="L41" s="14"/>
      <c r="M41" s="14"/>
      <c r="N41" s="14"/>
      <c r="O41" s="14"/>
      <c r="P41" s="14"/>
      <c r="Q41" s="14"/>
      <c r="R41" s="14"/>
      <c r="S41" s="14"/>
      <c r="T41" s="14"/>
      <c r="U41" s="14"/>
      <c r="V41" s="14"/>
      <c r="W41" s="14"/>
      <c r="X41" s="14"/>
      <c r="Y41" s="14"/>
      <c r="Z41" s="14"/>
      <c r="AA41" s="14"/>
      <c r="AB41" s="14"/>
      <c r="AC41" s="14"/>
      <c r="AD41" s="14"/>
    </row>
    <row r="42" spans="1:30" ht="12.75" customHeight="1" x14ac:dyDescent="0.2">
      <c r="A42" s="14"/>
      <c r="B42" s="53"/>
      <c r="C42" s="14"/>
      <c r="D42" s="14"/>
      <c r="E42" s="14"/>
      <c r="F42" s="14"/>
      <c r="G42" s="14"/>
      <c r="H42" s="54"/>
      <c r="I42" s="14"/>
      <c r="J42" s="14"/>
      <c r="K42" s="14"/>
      <c r="L42" s="14"/>
      <c r="M42" s="14"/>
      <c r="N42" s="14"/>
      <c r="O42" s="14"/>
      <c r="P42" s="14"/>
      <c r="Q42" s="14"/>
      <c r="R42" s="14"/>
      <c r="S42" s="14"/>
      <c r="T42" s="14"/>
      <c r="U42" s="14"/>
      <c r="V42" s="14"/>
      <c r="W42" s="14"/>
      <c r="X42" s="14"/>
      <c r="Y42" s="14"/>
      <c r="Z42" s="14"/>
      <c r="AA42" s="14"/>
      <c r="AB42" s="14"/>
      <c r="AC42" s="14"/>
      <c r="AD42" s="14"/>
    </row>
    <row r="43" spans="1:30" ht="12.75" customHeight="1" x14ac:dyDescent="0.2">
      <c r="A43" s="14"/>
      <c r="B43" s="53"/>
      <c r="C43" s="14"/>
      <c r="D43" s="14"/>
      <c r="E43" s="14"/>
      <c r="F43" s="14"/>
      <c r="G43" s="14"/>
      <c r="H43" s="54"/>
      <c r="I43" s="14"/>
      <c r="J43" s="14"/>
      <c r="K43" s="14"/>
      <c r="L43" s="14"/>
      <c r="M43" s="14"/>
      <c r="N43" s="14"/>
      <c r="O43" s="14"/>
      <c r="P43" s="14"/>
      <c r="Q43" s="14"/>
      <c r="R43" s="14"/>
      <c r="S43" s="14"/>
      <c r="T43" s="14"/>
      <c r="U43" s="14"/>
      <c r="V43" s="14"/>
      <c r="W43" s="14"/>
      <c r="X43" s="14"/>
      <c r="Y43" s="14"/>
      <c r="Z43" s="14"/>
      <c r="AA43" s="14"/>
      <c r="AB43" s="14"/>
      <c r="AC43" s="14"/>
      <c r="AD43" s="14"/>
    </row>
    <row r="44" spans="1:30" ht="12.75" customHeight="1" x14ac:dyDescent="0.2">
      <c r="A44" s="14"/>
      <c r="B44" s="53"/>
      <c r="C44" s="14"/>
      <c r="D44" s="14"/>
      <c r="E44" s="14"/>
      <c r="F44" s="14"/>
      <c r="G44" s="14"/>
      <c r="H44" s="54"/>
      <c r="I44" s="14"/>
      <c r="J44" s="14"/>
      <c r="K44" s="14"/>
      <c r="L44" s="14"/>
      <c r="M44" s="14"/>
      <c r="N44" s="14"/>
      <c r="O44" s="14"/>
      <c r="P44" s="14"/>
      <c r="Q44" s="14"/>
      <c r="R44" s="14"/>
      <c r="S44" s="14"/>
      <c r="T44" s="14"/>
      <c r="U44" s="14"/>
      <c r="V44" s="14"/>
      <c r="W44" s="14"/>
      <c r="X44" s="14"/>
      <c r="Y44" s="14"/>
      <c r="Z44" s="14"/>
      <c r="AA44" s="14"/>
      <c r="AB44" s="14"/>
      <c r="AC44" s="14"/>
      <c r="AD44" s="14"/>
    </row>
    <row r="45" spans="1:30" ht="12.75" customHeight="1" x14ac:dyDescent="0.2">
      <c r="A45" s="14"/>
      <c r="B45" s="53"/>
      <c r="C45" s="14"/>
      <c r="D45" s="14"/>
      <c r="E45" s="14"/>
      <c r="F45" s="14"/>
      <c r="G45" s="14"/>
      <c r="H45" s="54"/>
      <c r="I45" s="14"/>
      <c r="J45" s="14"/>
      <c r="K45" s="14"/>
      <c r="L45" s="14"/>
      <c r="M45" s="14"/>
      <c r="N45" s="14"/>
      <c r="O45" s="14"/>
      <c r="P45" s="14"/>
      <c r="Q45" s="14"/>
      <c r="R45" s="14"/>
      <c r="S45" s="14"/>
      <c r="T45" s="14"/>
      <c r="U45" s="14"/>
      <c r="V45" s="14"/>
      <c r="W45" s="14"/>
      <c r="X45" s="14"/>
      <c r="Y45" s="14"/>
      <c r="Z45" s="14"/>
      <c r="AA45" s="14"/>
      <c r="AB45" s="14"/>
      <c r="AC45" s="14"/>
      <c r="AD45" s="14"/>
    </row>
    <row r="46" spans="1:30" ht="12.75" customHeight="1" x14ac:dyDescent="0.2">
      <c r="A46" s="14"/>
      <c r="B46" s="53"/>
      <c r="C46" s="14"/>
      <c r="D46" s="14"/>
      <c r="E46" s="14"/>
      <c r="F46" s="14"/>
      <c r="G46" s="14"/>
      <c r="H46" s="54"/>
      <c r="I46" s="14"/>
      <c r="J46" s="14"/>
      <c r="K46" s="14"/>
      <c r="L46" s="14"/>
      <c r="M46" s="14"/>
      <c r="N46" s="14"/>
      <c r="O46" s="14"/>
      <c r="P46" s="14"/>
      <c r="Q46" s="14"/>
      <c r="R46" s="14"/>
      <c r="S46" s="14"/>
      <c r="T46" s="14"/>
      <c r="U46" s="14"/>
      <c r="V46" s="14"/>
      <c r="W46" s="14"/>
      <c r="X46" s="14"/>
      <c r="Y46" s="14"/>
      <c r="Z46" s="14"/>
      <c r="AA46" s="14"/>
      <c r="AB46" s="14"/>
      <c r="AC46" s="14"/>
      <c r="AD46" s="14"/>
    </row>
    <row r="47" spans="1:30" ht="12.75" customHeight="1" x14ac:dyDescent="0.2">
      <c r="A47" s="14"/>
      <c r="B47" s="55"/>
      <c r="C47" s="56"/>
      <c r="D47" s="56"/>
      <c r="E47" s="56"/>
      <c r="F47" s="56"/>
      <c r="G47" s="56"/>
      <c r="H47" s="57"/>
      <c r="I47" s="14"/>
      <c r="J47" s="14"/>
      <c r="K47" s="14"/>
      <c r="L47" s="14"/>
      <c r="M47" s="14"/>
      <c r="N47" s="14"/>
      <c r="O47" s="14"/>
      <c r="P47" s="14"/>
      <c r="Q47" s="14"/>
      <c r="R47" s="14"/>
      <c r="S47" s="14"/>
      <c r="T47" s="14"/>
      <c r="U47" s="14"/>
      <c r="V47" s="14"/>
      <c r="W47" s="14"/>
      <c r="X47" s="14"/>
      <c r="Y47" s="14"/>
      <c r="Z47" s="14"/>
      <c r="AA47" s="14"/>
      <c r="AB47" s="14"/>
      <c r="AC47" s="14"/>
      <c r="AD47" s="14"/>
    </row>
    <row r="48" spans="1:30" ht="12.75"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row>
    <row r="49" spans="1:30" ht="12.75" customHeight="1"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row>
    <row r="50" spans="1:30" ht="12.7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row>
    <row r="51" spans="1:30" ht="12.75" customHeight="1" x14ac:dyDescent="0.2">
      <c r="A51" s="14"/>
      <c r="B51" s="42" t="s">
        <v>75</v>
      </c>
      <c r="C51" s="14"/>
      <c r="D51" s="14"/>
      <c r="E51" s="14"/>
      <c r="F51" s="14"/>
      <c r="G51" s="14"/>
      <c r="H51" s="14"/>
      <c r="I51" s="14"/>
      <c r="J51" s="43" t="s">
        <v>9</v>
      </c>
      <c r="K51" s="44">
        <v>5</v>
      </c>
      <c r="L51" s="14"/>
      <c r="M51" s="14"/>
      <c r="N51" s="14"/>
      <c r="O51" s="14"/>
      <c r="P51" s="14"/>
      <c r="Q51" s="14"/>
      <c r="R51" s="14"/>
      <c r="S51" s="14"/>
      <c r="T51" s="14"/>
      <c r="U51" s="14"/>
      <c r="V51" s="14"/>
      <c r="W51" s="14"/>
      <c r="X51" s="14"/>
      <c r="Y51" s="14"/>
      <c r="Z51" s="14"/>
      <c r="AA51" s="14"/>
      <c r="AB51" s="14"/>
      <c r="AC51" s="14"/>
      <c r="AD51" s="14"/>
    </row>
    <row r="52" spans="1:30" ht="12.75" customHeight="1" x14ac:dyDescent="0.2">
      <c r="A52" s="14"/>
      <c r="B52" s="42" t="s">
        <v>76</v>
      </c>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row>
    <row r="53" spans="1:30" ht="12.75" customHeight="1" x14ac:dyDescent="0.2">
      <c r="A53" s="14"/>
      <c r="B53" s="42" t="s">
        <v>77</v>
      </c>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row>
    <row r="54" spans="1:30" ht="12.75" customHeight="1" x14ac:dyDescent="0.2">
      <c r="A54" s="14"/>
      <c r="B54" s="42" t="s">
        <v>78</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row>
    <row r="55" spans="1:30" ht="12.75" customHeight="1"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row>
    <row r="56" spans="1:30" ht="12.75" customHeight="1" x14ac:dyDescent="0.2">
      <c r="A56" s="14"/>
      <c r="B56" s="89" t="s">
        <v>23</v>
      </c>
      <c r="C56" s="77" t="s">
        <v>162</v>
      </c>
      <c r="D56" s="77" t="s">
        <v>163</v>
      </c>
      <c r="E56" s="77" t="s">
        <v>164</v>
      </c>
    </row>
    <row r="57" spans="1:30" ht="12.75" customHeight="1" x14ac:dyDescent="0.2">
      <c r="A57" s="14"/>
      <c r="B57" s="90" t="s">
        <v>62</v>
      </c>
      <c r="C57" s="91">
        <v>5</v>
      </c>
      <c r="D57" s="91">
        <v>3200</v>
      </c>
      <c r="E57" s="92">
        <v>320</v>
      </c>
    </row>
    <row r="58" spans="1:30" ht="12.75" customHeight="1" x14ac:dyDescent="0.2">
      <c r="A58" s="14"/>
      <c r="B58" s="90" t="s">
        <v>63</v>
      </c>
      <c r="C58" s="91">
        <v>1</v>
      </c>
      <c r="D58" s="91">
        <v>400</v>
      </c>
      <c r="E58" s="92">
        <v>40</v>
      </c>
    </row>
    <row r="59" spans="1:30" ht="12.75" customHeight="1" x14ac:dyDescent="0.2">
      <c r="A59" s="14"/>
      <c r="B59" s="90" t="s">
        <v>64</v>
      </c>
      <c r="C59" s="91">
        <v>1</v>
      </c>
      <c r="D59" s="91">
        <v>1200</v>
      </c>
      <c r="E59" s="92">
        <v>120</v>
      </c>
    </row>
    <row r="60" spans="1:30" ht="12.75" customHeight="1" x14ac:dyDescent="0.2">
      <c r="A60" s="14"/>
      <c r="B60" s="90" t="s">
        <v>65</v>
      </c>
      <c r="C60" s="91">
        <v>2</v>
      </c>
      <c r="D60" s="91">
        <v>400</v>
      </c>
      <c r="E60" s="92">
        <v>40</v>
      </c>
    </row>
    <row r="61" spans="1:30" ht="12.75" customHeight="1" x14ac:dyDescent="0.2">
      <c r="A61" s="14"/>
      <c r="B61" s="90" t="s">
        <v>66</v>
      </c>
      <c r="C61" s="91">
        <v>1</v>
      </c>
      <c r="D61" s="91">
        <v>0</v>
      </c>
      <c r="E61" s="92">
        <v>0</v>
      </c>
    </row>
    <row r="62" spans="1:30" ht="12.75" customHeight="1" x14ac:dyDescent="0.2">
      <c r="A62" s="14"/>
      <c r="B62" s="90" t="s">
        <v>67</v>
      </c>
      <c r="C62" s="91">
        <v>1</v>
      </c>
      <c r="D62" s="91">
        <v>2800</v>
      </c>
      <c r="E62" s="92">
        <v>280</v>
      </c>
    </row>
    <row r="63" spans="1:30" ht="12.75" customHeight="1" x14ac:dyDescent="0.2">
      <c r="A63" s="14"/>
      <c r="B63" s="90" t="s">
        <v>68</v>
      </c>
      <c r="C63" s="91">
        <v>2</v>
      </c>
      <c r="D63" s="91">
        <v>4400</v>
      </c>
      <c r="E63" s="92">
        <v>440</v>
      </c>
    </row>
    <row r="64" spans="1:30" ht="12.75" customHeight="1" x14ac:dyDescent="0.2">
      <c r="A64" s="14"/>
      <c r="B64" s="90" t="s">
        <v>161</v>
      </c>
      <c r="C64" s="91">
        <v>13</v>
      </c>
      <c r="D64" s="91">
        <v>12400</v>
      </c>
      <c r="E64" s="92">
        <v>1240</v>
      </c>
    </row>
    <row r="65" spans="1:30" ht="12.75" customHeight="1" x14ac:dyDescent="0.2">
      <c r="A65" s="14"/>
    </row>
    <row r="66" spans="1:30" ht="12.75" customHeight="1" x14ac:dyDescent="0.2">
      <c r="A66" s="14"/>
    </row>
    <row r="67" spans="1:30" ht="12.75" customHeight="1" x14ac:dyDescent="0.2">
      <c r="A67" s="14"/>
    </row>
    <row r="68" spans="1:30" ht="12.75" customHeight="1" x14ac:dyDescent="0.2">
      <c r="A68" s="14"/>
      <c r="E68" s="14"/>
      <c r="F68" s="14"/>
      <c r="G68" s="14"/>
      <c r="H68" s="54"/>
      <c r="I68" s="14"/>
      <c r="J68" s="14"/>
      <c r="K68" s="14"/>
      <c r="L68" s="14"/>
      <c r="M68" s="14"/>
      <c r="N68" s="14"/>
      <c r="O68" s="14"/>
      <c r="P68" s="14"/>
      <c r="Q68" s="14"/>
      <c r="R68" s="14"/>
      <c r="S68" s="14"/>
      <c r="T68" s="14"/>
      <c r="U68" s="14"/>
      <c r="V68" s="14"/>
      <c r="W68" s="14"/>
      <c r="X68" s="14"/>
      <c r="Y68" s="14"/>
      <c r="Z68" s="14"/>
      <c r="AA68" s="14"/>
      <c r="AB68" s="14"/>
      <c r="AC68" s="14"/>
      <c r="AD68" s="14"/>
    </row>
    <row r="69" spans="1:30" ht="12.75" customHeight="1" x14ac:dyDescent="0.2">
      <c r="A69" s="14"/>
      <c r="E69" s="14"/>
      <c r="F69" s="14"/>
      <c r="G69" s="14"/>
      <c r="H69" s="54"/>
      <c r="I69" s="14"/>
      <c r="J69" s="14"/>
      <c r="K69" s="14"/>
      <c r="L69" s="14"/>
      <c r="M69" s="14"/>
      <c r="N69" s="14"/>
      <c r="O69" s="14"/>
      <c r="P69" s="14"/>
      <c r="Q69" s="14"/>
      <c r="R69" s="14"/>
      <c r="S69" s="14"/>
      <c r="T69" s="14"/>
      <c r="U69" s="14"/>
      <c r="V69" s="14"/>
      <c r="W69" s="14"/>
      <c r="X69" s="14"/>
      <c r="Y69" s="14"/>
      <c r="Z69" s="14"/>
      <c r="AA69" s="14"/>
      <c r="AB69" s="14"/>
      <c r="AC69" s="14"/>
      <c r="AD69" s="14"/>
    </row>
    <row r="70" spans="1:30" ht="12.75" customHeight="1" x14ac:dyDescent="0.2">
      <c r="A70" s="14"/>
      <c r="E70" s="14"/>
      <c r="F70" s="14"/>
      <c r="G70" s="14"/>
      <c r="H70" s="54"/>
      <c r="I70" s="14"/>
      <c r="J70" s="14"/>
      <c r="K70" s="14"/>
      <c r="L70" s="14"/>
      <c r="M70" s="14"/>
      <c r="N70" s="14"/>
      <c r="O70" s="14"/>
      <c r="P70" s="14"/>
      <c r="Q70" s="14"/>
      <c r="R70" s="14"/>
      <c r="S70" s="14"/>
      <c r="T70" s="14"/>
      <c r="U70" s="14"/>
      <c r="V70" s="14"/>
      <c r="W70" s="14"/>
      <c r="X70" s="14"/>
      <c r="Y70" s="14"/>
      <c r="Z70" s="14"/>
      <c r="AA70" s="14"/>
      <c r="AB70" s="14"/>
      <c r="AC70" s="14"/>
      <c r="AD70" s="14"/>
    </row>
    <row r="71" spans="1:30" ht="12.75" customHeight="1" x14ac:dyDescent="0.2">
      <c r="A71" s="14"/>
      <c r="E71" s="14"/>
      <c r="F71" s="14"/>
      <c r="G71" s="14"/>
      <c r="H71" s="54"/>
      <c r="I71" s="14"/>
      <c r="J71" s="14"/>
      <c r="K71" s="14"/>
      <c r="L71" s="14"/>
      <c r="M71" s="14"/>
      <c r="N71" s="14"/>
      <c r="O71" s="14"/>
      <c r="P71" s="14"/>
      <c r="Q71" s="14"/>
      <c r="R71" s="14"/>
      <c r="S71" s="14"/>
      <c r="T71" s="14"/>
      <c r="U71" s="14"/>
      <c r="V71" s="14"/>
      <c r="W71" s="14"/>
      <c r="X71" s="14"/>
      <c r="Y71" s="14"/>
      <c r="Z71" s="14"/>
      <c r="AA71" s="14"/>
      <c r="AB71" s="14"/>
      <c r="AC71" s="14"/>
      <c r="AD71" s="14"/>
    </row>
    <row r="72" spans="1:30" ht="12.75" customHeight="1" x14ac:dyDescent="0.2">
      <c r="A72" s="14"/>
      <c r="E72" s="14"/>
      <c r="F72" s="14"/>
      <c r="G72" s="14"/>
      <c r="H72" s="54"/>
      <c r="I72" s="14"/>
      <c r="J72" s="14"/>
      <c r="K72" s="14"/>
      <c r="L72" s="14"/>
      <c r="M72" s="14"/>
      <c r="N72" s="14"/>
      <c r="O72" s="14"/>
      <c r="P72" s="14"/>
      <c r="Q72" s="14"/>
      <c r="R72" s="14"/>
      <c r="S72" s="14"/>
      <c r="T72" s="14"/>
      <c r="U72" s="14"/>
      <c r="V72" s="14"/>
      <c r="W72" s="14"/>
      <c r="X72" s="14"/>
      <c r="Y72" s="14"/>
      <c r="Z72" s="14"/>
      <c r="AA72" s="14"/>
      <c r="AB72" s="14"/>
      <c r="AC72" s="14"/>
      <c r="AD72" s="14"/>
    </row>
    <row r="73" spans="1:30" ht="12.75" customHeight="1" x14ac:dyDescent="0.2">
      <c r="A73" s="14"/>
      <c r="E73" s="56"/>
      <c r="F73" s="56"/>
      <c r="G73" s="56"/>
      <c r="H73" s="57"/>
      <c r="I73" s="14"/>
      <c r="J73" s="14"/>
      <c r="K73" s="14"/>
      <c r="L73" s="14"/>
      <c r="M73" s="14"/>
      <c r="N73" s="14"/>
      <c r="O73" s="14"/>
      <c r="P73" s="14"/>
      <c r="Q73" s="14"/>
      <c r="R73" s="14"/>
      <c r="S73" s="14"/>
      <c r="T73" s="14"/>
      <c r="U73" s="14"/>
      <c r="V73" s="14"/>
      <c r="W73" s="14"/>
      <c r="X73" s="14"/>
      <c r="Y73" s="14"/>
      <c r="Z73" s="14"/>
      <c r="AA73" s="14"/>
      <c r="AB73" s="14"/>
      <c r="AC73" s="14"/>
      <c r="AD73" s="14"/>
    </row>
    <row r="74" spans="1:30" ht="12.75" customHeight="1" x14ac:dyDescent="0.2">
      <c r="A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spans="1:30" ht="12.75" customHeight="1" x14ac:dyDescent="0.2">
      <c r="A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spans="1:30" ht="12.75" customHeight="1" x14ac:dyDescent="0.2">
      <c r="A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ht="12.75" customHeight="1" x14ac:dyDescent="0.2">
      <c r="A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ht="12.75" customHeight="1" x14ac:dyDescent="0.2">
      <c r="A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ht="12.75" customHeight="1" x14ac:dyDescent="0.2">
      <c r="A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ht="12.75" customHeight="1" x14ac:dyDescent="0.2">
      <c r="A80" s="14"/>
      <c r="E80" s="14"/>
      <c r="F80" s="14"/>
      <c r="G80" s="14"/>
      <c r="H80" s="14"/>
      <c r="I80" s="14"/>
      <c r="J80" s="43" t="s">
        <v>9</v>
      </c>
      <c r="K80" s="44">
        <v>5</v>
      </c>
      <c r="L80" s="14"/>
      <c r="M80" s="14"/>
      <c r="N80" s="14"/>
      <c r="O80" s="14"/>
      <c r="P80" s="14"/>
      <c r="Q80" s="14"/>
      <c r="R80" s="14"/>
      <c r="S80" s="14"/>
      <c r="T80" s="14"/>
      <c r="U80" s="14"/>
      <c r="V80" s="14"/>
      <c r="W80" s="14"/>
      <c r="X80" s="14"/>
      <c r="Y80" s="14"/>
      <c r="Z80" s="14"/>
      <c r="AA80" s="14"/>
      <c r="AB80" s="14"/>
      <c r="AC80" s="14"/>
      <c r="AD80" s="14"/>
    </row>
    <row r="81" spans="1:30" ht="12.75" customHeight="1" x14ac:dyDescent="0.2">
      <c r="A81" s="14"/>
      <c r="E81" s="51"/>
      <c r="F81" s="51"/>
      <c r="G81" s="51"/>
      <c r="H81" s="52"/>
      <c r="I81" s="14"/>
      <c r="J81" s="14"/>
      <c r="K81" s="14"/>
      <c r="L81" s="14"/>
      <c r="M81" s="14"/>
      <c r="N81" s="14"/>
      <c r="O81" s="14"/>
      <c r="P81" s="14"/>
      <c r="Q81" s="14"/>
      <c r="R81" s="14"/>
      <c r="S81" s="14"/>
      <c r="T81" s="14"/>
      <c r="U81" s="14"/>
      <c r="V81" s="14"/>
      <c r="W81" s="14"/>
      <c r="X81" s="14"/>
      <c r="Y81" s="14"/>
      <c r="Z81" s="14"/>
      <c r="AA81" s="14"/>
      <c r="AB81" s="14"/>
      <c r="AC81" s="14"/>
      <c r="AD81" s="14"/>
    </row>
    <row r="82" spans="1:30" ht="12.75" customHeight="1" x14ac:dyDescent="0.2">
      <c r="A82" s="14"/>
      <c r="E82" s="14"/>
      <c r="F82" s="14"/>
      <c r="G82" s="14"/>
      <c r="H82" s="54"/>
      <c r="I82" s="14"/>
      <c r="J82" s="14"/>
      <c r="K82" s="14"/>
      <c r="L82" s="14"/>
      <c r="M82" s="14"/>
      <c r="N82" s="14"/>
      <c r="O82" s="14"/>
      <c r="P82" s="14"/>
      <c r="Q82" s="14"/>
      <c r="R82" s="14"/>
      <c r="S82" s="14"/>
      <c r="T82" s="14"/>
      <c r="U82" s="14"/>
      <c r="V82" s="14"/>
      <c r="W82" s="14"/>
      <c r="X82" s="14"/>
      <c r="Y82" s="14"/>
      <c r="Z82" s="14"/>
      <c r="AA82" s="14"/>
      <c r="AB82" s="14"/>
      <c r="AC82" s="14"/>
      <c r="AD82" s="14"/>
    </row>
    <row r="83" spans="1:30" ht="12.75" customHeight="1" x14ac:dyDescent="0.2">
      <c r="A83" s="14"/>
      <c r="E83" s="14"/>
      <c r="F83" s="14"/>
      <c r="G83" s="14"/>
      <c r="H83" s="54"/>
      <c r="I83" s="14"/>
      <c r="J83" s="14"/>
      <c r="K83" s="14"/>
      <c r="L83" s="14"/>
      <c r="M83" s="14"/>
      <c r="N83" s="14"/>
      <c r="O83" s="14"/>
      <c r="P83" s="14"/>
      <c r="Q83" s="14"/>
      <c r="R83" s="14"/>
      <c r="S83" s="14"/>
      <c r="T83" s="14"/>
      <c r="U83" s="14"/>
      <c r="V83" s="14"/>
      <c r="W83" s="14"/>
      <c r="X83" s="14"/>
      <c r="Y83" s="14"/>
      <c r="Z83" s="14"/>
      <c r="AA83" s="14"/>
      <c r="AB83" s="14"/>
      <c r="AC83" s="14"/>
      <c r="AD83" s="14"/>
    </row>
    <row r="84" spans="1:30" ht="12.75" customHeight="1" x14ac:dyDescent="0.2">
      <c r="A84" s="14"/>
      <c r="B84" s="53"/>
      <c r="C84" s="14"/>
      <c r="D84" s="14"/>
      <c r="E84" s="14"/>
      <c r="F84" s="14"/>
      <c r="G84" s="14"/>
      <c r="H84" s="54"/>
      <c r="I84" s="14"/>
      <c r="J84" s="14"/>
      <c r="K84" s="14"/>
      <c r="L84" s="14"/>
      <c r="M84" s="14"/>
      <c r="N84" s="14"/>
      <c r="O84" s="14"/>
      <c r="P84" s="14"/>
      <c r="Q84" s="14"/>
      <c r="R84" s="14"/>
      <c r="S84" s="14"/>
      <c r="T84" s="14"/>
      <c r="U84" s="14"/>
      <c r="V84" s="14"/>
      <c r="W84" s="14"/>
      <c r="X84" s="14"/>
      <c r="Y84" s="14"/>
      <c r="Z84" s="14"/>
      <c r="AA84" s="14"/>
      <c r="AB84" s="14"/>
      <c r="AC84" s="14"/>
      <c r="AD84" s="14"/>
    </row>
    <row r="85" spans="1:30" ht="12.75" customHeight="1" x14ac:dyDescent="0.2">
      <c r="A85" s="14"/>
      <c r="B85" s="53"/>
      <c r="C85" s="14"/>
      <c r="D85" s="14"/>
      <c r="E85" s="14"/>
      <c r="F85" s="14"/>
      <c r="G85" s="14"/>
      <c r="H85" s="54"/>
      <c r="I85" s="14"/>
      <c r="J85" s="14"/>
      <c r="K85" s="14"/>
      <c r="L85" s="14"/>
      <c r="M85" s="14"/>
      <c r="N85" s="14"/>
      <c r="O85" s="14"/>
      <c r="P85" s="14"/>
      <c r="Q85" s="14"/>
      <c r="R85" s="14"/>
      <c r="S85" s="14"/>
      <c r="T85" s="14"/>
      <c r="U85" s="14"/>
      <c r="V85" s="14"/>
      <c r="W85" s="14"/>
      <c r="X85" s="14"/>
      <c r="Y85" s="14"/>
      <c r="Z85" s="14"/>
      <c r="AA85" s="14"/>
      <c r="AB85" s="14"/>
      <c r="AC85" s="14"/>
      <c r="AD85" s="14"/>
    </row>
    <row r="86" spans="1:30" ht="12.75" customHeight="1" x14ac:dyDescent="0.2">
      <c r="A86" s="14"/>
      <c r="B86" s="53"/>
      <c r="C86" s="14"/>
      <c r="D86" s="14"/>
      <c r="E86" s="14"/>
      <c r="F86" s="14"/>
      <c r="G86" s="14"/>
      <c r="H86" s="54"/>
      <c r="I86" s="14"/>
      <c r="J86" s="14"/>
      <c r="K86" s="14"/>
      <c r="L86" s="14"/>
      <c r="M86" s="14"/>
      <c r="N86" s="14"/>
      <c r="O86" s="14"/>
      <c r="P86" s="14"/>
      <c r="Q86" s="14"/>
      <c r="R86" s="14"/>
      <c r="S86" s="14"/>
      <c r="T86" s="14"/>
      <c r="U86" s="14"/>
      <c r="V86" s="14"/>
      <c r="W86" s="14"/>
      <c r="X86" s="14"/>
      <c r="Y86" s="14"/>
      <c r="Z86" s="14"/>
      <c r="AA86" s="14"/>
      <c r="AB86" s="14"/>
      <c r="AC86" s="14"/>
      <c r="AD86" s="14"/>
    </row>
    <row r="87" spans="1:30" ht="12.75" customHeight="1" x14ac:dyDescent="0.2">
      <c r="A87" s="14"/>
      <c r="B87" s="53"/>
      <c r="C87" s="14"/>
      <c r="D87" s="14"/>
      <c r="E87" s="14"/>
      <c r="F87" s="14"/>
      <c r="G87" s="14"/>
      <c r="H87" s="54"/>
      <c r="I87" s="14"/>
      <c r="J87" s="14"/>
      <c r="K87" s="14"/>
      <c r="L87" s="14"/>
      <c r="M87" s="14"/>
      <c r="N87" s="14"/>
      <c r="O87" s="14"/>
      <c r="P87" s="14"/>
      <c r="Q87" s="14"/>
      <c r="R87" s="14"/>
      <c r="S87" s="14"/>
      <c r="T87" s="14"/>
      <c r="U87" s="14"/>
      <c r="V87" s="14"/>
      <c r="W87" s="14"/>
      <c r="X87" s="14"/>
      <c r="Y87" s="14"/>
      <c r="Z87" s="14"/>
      <c r="AA87" s="14"/>
      <c r="AB87" s="14"/>
      <c r="AC87" s="14"/>
      <c r="AD87" s="14"/>
    </row>
    <row r="88" spans="1:30" ht="12.75" customHeight="1" x14ac:dyDescent="0.2">
      <c r="A88" s="14"/>
      <c r="B88" s="53"/>
      <c r="C88" s="14"/>
      <c r="D88" s="14"/>
      <c r="E88" s="14"/>
      <c r="F88" s="14"/>
      <c r="G88" s="14"/>
      <c r="H88" s="54"/>
      <c r="I88" s="14"/>
      <c r="J88" s="14"/>
      <c r="K88" s="14"/>
      <c r="L88" s="14"/>
      <c r="M88" s="14"/>
      <c r="N88" s="14"/>
      <c r="O88" s="14"/>
      <c r="P88" s="14"/>
      <c r="Q88" s="14"/>
      <c r="R88" s="14"/>
      <c r="S88" s="14"/>
      <c r="T88" s="14"/>
      <c r="U88" s="14"/>
      <c r="V88" s="14"/>
      <c r="W88" s="14"/>
      <c r="X88" s="14"/>
      <c r="Y88" s="14"/>
      <c r="Z88" s="14"/>
      <c r="AA88" s="14"/>
      <c r="AB88" s="14"/>
      <c r="AC88" s="14"/>
      <c r="AD88" s="14"/>
    </row>
    <row r="89" spans="1:30" ht="12.75" customHeight="1" x14ac:dyDescent="0.2">
      <c r="A89" s="14"/>
      <c r="B89" s="53"/>
      <c r="C89" s="14"/>
      <c r="D89" s="14"/>
      <c r="E89" s="14"/>
      <c r="F89" s="14"/>
      <c r="G89" s="14"/>
      <c r="H89" s="54"/>
      <c r="I89" s="14"/>
      <c r="J89" s="14"/>
      <c r="K89" s="14"/>
      <c r="L89" s="14"/>
      <c r="M89" s="14"/>
      <c r="N89" s="14"/>
      <c r="O89" s="14"/>
      <c r="P89" s="14"/>
      <c r="Q89" s="14"/>
      <c r="R89" s="14"/>
      <c r="S89" s="14"/>
      <c r="T89" s="14"/>
      <c r="U89" s="14"/>
      <c r="V89" s="14"/>
      <c r="W89" s="14"/>
      <c r="X89" s="14"/>
      <c r="Y89" s="14"/>
      <c r="Z89" s="14"/>
      <c r="AA89" s="14"/>
      <c r="AB89" s="14"/>
      <c r="AC89" s="14"/>
      <c r="AD89" s="14"/>
    </row>
    <row r="90" spans="1:30" ht="12.75" customHeight="1" x14ac:dyDescent="0.2">
      <c r="A90" s="14"/>
      <c r="B90" s="53"/>
      <c r="C90" s="14"/>
      <c r="D90" s="14"/>
      <c r="E90" s="14"/>
      <c r="F90" s="14"/>
      <c r="G90" s="14"/>
      <c r="H90" s="54"/>
      <c r="I90" s="14"/>
      <c r="J90" s="14"/>
      <c r="K90" s="14"/>
      <c r="L90" s="14"/>
      <c r="M90" s="14"/>
      <c r="N90" s="14"/>
      <c r="O90" s="14"/>
      <c r="P90" s="14"/>
      <c r="Q90" s="14"/>
      <c r="R90" s="14"/>
      <c r="S90" s="14"/>
      <c r="T90" s="14"/>
      <c r="U90" s="14"/>
      <c r="V90" s="14"/>
      <c r="W90" s="14"/>
      <c r="X90" s="14"/>
      <c r="Y90" s="14"/>
      <c r="Z90" s="14"/>
      <c r="AA90" s="14"/>
      <c r="AB90" s="14"/>
      <c r="AC90" s="14"/>
      <c r="AD90" s="14"/>
    </row>
    <row r="91" spans="1:30" ht="12.75" customHeight="1" x14ac:dyDescent="0.2">
      <c r="A91" s="14"/>
      <c r="B91" s="53"/>
      <c r="C91" s="14"/>
      <c r="D91" s="14"/>
      <c r="E91" s="14"/>
      <c r="F91" s="14"/>
      <c r="G91" s="14"/>
      <c r="H91" s="54"/>
      <c r="I91" s="14"/>
      <c r="J91" s="14"/>
      <c r="K91" s="14"/>
      <c r="L91" s="14"/>
      <c r="M91" s="14"/>
      <c r="N91" s="14"/>
      <c r="O91" s="14"/>
      <c r="P91" s="14"/>
      <c r="Q91" s="14"/>
      <c r="R91" s="14"/>
      <c r="S91" s="14"/>
      <c r="T91" s="14"/>
      <c r="U91" s="14"/>
      <c r="V91" s="14"/>
      <c r="W91" s="14"/>
      <c r="X91" s="14"/>
      <c r="Y91" s="14"/>
      <c r="Z91" s="14"/>
      <c r="AA91" s="14"/>
      <c r="AB91" s="14"/>
      <c r="AC91" s="14"/>
      <c r="AD91" s="14"/>
    </row>
    <row r="92" spans="1:30" ht="12.75" customHeight="1" x14ac:dyDescent="0.2">
      <c r="A92" s="14"/>
      <c r="B92" s="53"/>
      <c r="C92" s="14"/>
      <c r="D92" s="14"/>
      <c r="E92" s="14"/>
      <c r="F92" s="14"/>
      <c r="G92" s="14"/>
      <c r="H92" s="54"/>
      <c r="I92" s="14"/>
      <c r="J92" s="14"/>
      <c r="K92" s="14"/>
      <c r="L92" s="14"/>
      <c r="M92" s="14"/>
      <c r="N92" s="14"/>
      <c r="O92" s="14"/>
      <c r="P92" s="14"/>
      <c r="Q92" s="14"/>
      <c r="R92" s="14"/>
      <c r="S92" s="14"/>
      <c r="T92" s="14"/>
      <c r="U92" s="14"/>
      <c r="V92" s="14"/>
      <c r="W92" s="14"/>
      <c r="X92" s="14"/>
      <c r="Y92" s="14"/>
      <c r="Z92" s="14"/>
      <c r="AA92" s="14"/>
      <c r="AB92" s="14"/>
      <c r="AC92" s="14"/>
      <c r="AD92" s="14"/>
    </row>
    <row r="93" spans="1:30" ht="12.75" customHeight="1" x14ac:dyDescent="0.2">
      <c r="A93" s="14"/>
      <c r="B93" s="53"/>
      <c r="C93" s="14"/>
      <c r="D93" s="14"/>
      <c r="E93" s="14"/>
      <c r="F93" s="14"/>
      <c r="G93" s="14"/>
      <c r="H93" s="54"/>
      <c r="I93" s="14"/>
      <c r="J93" s="14"/>
      <c r="K93" s="14"/>
      <c r="L93" s="14"/>
      <c r="M93" s="14"/>
      <c r="N93" s="14"/>
      <c r="O93" s="14"/>
      <c r="P93" s="14"/>
      <c r="Q93" s="14"/>
      <c r="R93" s="14"/>
      <c r="S93" s="14"/>
      <c r="T93" s="14"/>
      <c r="U93" s="14"/>
      <c r="V93" s="14"/>
      <c r="W93" s="14"/>
      <c r="X93" s="14"/>
      <c r="Y93" s="14"/>
      <c r="Z93" s="14"/>
      <c r="AA93" s="14"/>
      <c r="AB93" s="14"/>
      <c r="AC93" s="14"/>
      <c r="AD93" s="14"/>
    </row>
    <row r="94" spans="1:30" ht="12.75" customHeight="1" x14ac:dyDescent="0.2">
      <c r="A94" s="14"/>
      <c r="B94" s="53"/>
      <c r="C94" s="14"/>
      <c r="D94" s="14"/>
      <c r="E94" s="14"/>
      <c r="F94" s="14"/>
      <c r="G94" s="14"/>
      <c r="H94" s="54"/>
      <c r="I94" s="14"/>
      <c r="J94" s="14"/>
      <c r="K94" s="14"/>
      <c r="L94" s="14"/>
      <c r="M94" s="14"/>
      <c r="N94" s="14"/>
      <c r="O94" s="14"/>
      <c r="P94" s="14"/>
      <c r="Q94" s="14"/>
      <c r="R94" s="14"/>
      <c r="S94" s="14"/>
      <c r="T94" s="14"/>
      <c r="U94" s="14"/>
      <c r="V94" s="14"/>
      <c r="W94" s="14"/>
      <c r="X94" s="14"/>
      <c r="Y94" s="14"/>
      <c r="Z94" s="14"/>
      <c r="AA94" s="14"/>
      <c r="AB94" s="14"/>
      <c r="AC94" s="14"/>
      <c r="AD94" s="14"/>
    </row>
    <row r="95" spans="1:30" ht="12.75" customHeight="1" x14ac:dyDescent="0.2">
      <c r="A95" s="14"/>
      <c r="B95" s="53"/>
      <c r="C95" s="14"/>
      <c r="D95" s="14"/>
      <c r="E95" s="14"/>
      <c r="F95" s="14"/>
      <c r="G95" s="14"/>
      <c r="H95" s="54"/>
      <c r="I95" s="14"/>
      <c r="J95" s="14"/>
      <c r="K95" s="14"/>
      <c r="L95" s="14"/>
      <c r="M95" s="14"/>
      <c r="N95" s="14"/>
      <c r="O95" s="14"/>
      <c r="P95" s="14"/>
      <c r="Q95" s="14"/>
      <c r="R95" s="14"/>
      <c r="S95" s="14"/>
      <c r="T95" s="14"/>
      <c r="U95" s="14"/>
      <c r="V95" s="14"/>
      <c r="W95" s="14"/>
      <c r="X95" s="14"/>
      <c r="Y95" s="14"/>
      <c r="Z95" s="14"/>
      <c r="AA95" s="14"/>
      <c r="AB95" s="14"/>
      <c r="AC95" s="14"/>
      <c r="AD95" s="14"/>
    </row>
    <row r="96" spans="1:30" ht="12.75" customHeight="1" x14ac:dyDescent="0.2">
      <c r="A96" s="14"/>
      <c r="B96" s="53"/>
      <c r="C96" s="14"/>
      <c r="D96" s="14"/>
      <c r="E96" s="14"/>
      <c r="F96" s="14"/>
      <c r="G96" s="14"/>
      <c r="H96" s="54"/>
      <c r="I96" s="14"/>
      <c r="J96" s="14"/>
      <c r="K96" s="14"/>
      <c r="L96" s="14"/>
      <c r="M96" s="14"/>
      <c r="N96" s="14"/>
      <c r="O96" s="14"/>
      <c r="P96" s="14"/>
      <c r="Q96" s="14"/>
      <c r="R96" s="14"/>
      <c r="S96" s="14"/>
      <c r="T96" s="14"/>
      <c r="U96" s="14"/>
      <c r="V96" s="14"/>
      <c r="W96" s="14"/>
      <c r="X96" s="14"/>
      <c r="Y96" s="14"/>
      <c r="Z96" s="14"/>
      <c r="AA96" s="14"/>
      <c r="AB96" s="14"/>
      <c r="AC96" s="14"/>
      <c r="AD96" s="14"/>
    </row>
    <row r="97" spans="1:30" ht="12.75" customHeight="1" x14ac:dyDescent="0.2">
      <c r="A97" s="14"/>
      <c r="B97" s="53"/>
      <c r="C97" s="14"/>
      <c r="D97" s="14"/>
      <c r="E97" s="14"/>
      <c r="F97" s="14"/>
      <c r="G97" s="14"/>
      <c r="H97" s="54"/>
      <c r="I97" s="14"/>
      <c r="J97" s="14"/>
      <c r="K97" s="14"/>
      <c r="L97" s="14"/>
      <c r="M97" s="14"/>
      <c r="N97" s="14"/>
      <c r="O97" s="14"/>
      <c r="P97" s="14"/>
      <c r="Q97" s="14"/>
      <c r="R97" s="14"/>
      <c r="S97" s="14"/>
      <c r="T97" s="14"/>
      <c r="U97" s="14"/>
      <c r="V97" s="14"/>
      <c r="W97" s="14"/>
      <c r="X97" s="14"/>
      <c r="Y97" s="14"/>
      <c r="Z97" s="14"/>
      <c r="AA97" s="14"/>
      <c r="AB97" s="14"/>
      <c r="AC97" s="14"/>
      <c r="AD97" s="14"/>
    </row>
    <row r="98" spans="1:30" ht="12.75" customHeight="1" x14ac:dyDescent="0.2">
      <c r="A98" s="14"/>
      <c r="B98" s="55"/>
      <c r="C98" s="56"/>
      <c r="D98" s="56"/>
      <c r="E98" s="56"/>
      <c r="F98" s="56"/>
      <c r="G98" s="56"/>
      <c r="H98" s="57"/>
      <c r="I98" s="14"/>
      <c r="J98" s="14"/>
      <c r="K98" s="14"/>
      <c r="L98" s="14"/>
      <c r="M98" s="14"/>
      <c r="N98" s="14"/>
      <c r="O98" s="14"/>
      <c r="P98" s="14"/>
      <c r="Q98" s="14"/>
      <c r="R98" s="14"/>
      <c r="S98" s="14"/>
      <c r="T98" s="14"/>
      <c r="U98" s="14"/>
      <c r="V98" s="14"/>
      <c r="W98" s="14"/>
      <c r="X98" s="14"/>
      <c r="Y98" s="14"/>
      <c r="Z98" s="14"/>
      <c r="AA98" s="14"/>
      <c r="AB98" s="14"/>
      <c r="AC98" s="14"/>
      <c r="AD98" s="14"/>
    </row>
    <row r="99" spans="1:30" ht="12.75" customHeight="1"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spans="1:30" ht="12.7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spans="1:30" ht="12.75" customHeight="1"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spans="1:30" ht="12.7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spans="1:30" ht="12.75" customHeight="1"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spans="1:30" ht="12.75" customHeight="1" x14ac:dyDescent="0.2">
      <c r="A104" s="14"/>
      <c r="B104" s="42" t="s">
        <v>79</v>
      </c>
      <c r="C104" s="14"/>
      <c r="D104" s="14"/>
      <c r="E104" s="14"/>
      <c r="F104" s="14"/>
      <c r="G104" s="14"/>
      <c r="H104" s="14"/>
      <c r="I104" s="14"/>
      <c r="J104" s="43" t="s">
        <v>9</v>
      </c>
      <c r="K104" s="44">
        <v>4</v>
      </c>
      <c r="L104" s="14"/>
      <c r="M104" s="14"/>
      <c r="N104" s="14"/>
      <c r="O104" s="14"/>
      <c r="P104" s="14"/>
      <c r="Q104" s="14"/>
      <c r="R104" s="14"/>
      <c r="S104" s="14"/>
      <c r="T104" s="14"/>
      <c r="U104" s="14"/>
      <c r="V104" s="14"/>
      <c r="W104" s="14"/>
      <c r="X104" s="14"/>
      <c r="Y104" s="14"/>
      <c r="Z104" s="14"/>
      <c r="AA104" s="14"/>
      <c r="AB104" s="14"/>
      <c r="AC104" s="14"/>
      <c r="AD104" s="14"/>
    </row>
    <row r="105" spans="1:30" ht="12.75" customHeight="1" x14ac:dyDescent="0.2">
      <c r="A105" s="14"/>
      <c r="B105" s="58"/>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spans="1:30" ht="12.75" customHeight="1" x14ac:dyDescent="0.2">
      <c r="A106" s="14"/>
      <c r="B106" s="58"/>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spans="1:30" ht="12.75" customHeight="1" x14ac:dyDescent="0.2">
      <c r="A107" s="14"/>
      <c r="B107" s="42" t="s">
        <v>80</v>
      </c>
      <c r="C107" s="14"/>
      <c r="D107" s="14"/>
      <c r="E107" s="14"/>
      <c r="F107" s="14"/>
      <c r="G107" s="14"/>
      <c r="H107" s="14"/>
      <c r="I107" s="14"/>
      <c r="J107" s="43" t="s">
        <v>9</v>
      </c>
      <c r="K107" s="44">
        <v>4</v>
      </c>
      <c r="L107" s="14"/>
      <c r="M107" s="14"/>
      <c r="N107" s="14"/>
      <c r="O107" s="14"/>
      <c r="P107" s="14"/>
      <c r="Q107" s="14"/>
      <c r="R107" s="14"/>
      <c r="S107" s="14"/>
      <c r="T107" s="14"/>
      <c r="U107" s="14"/>
      <c r="V107" s="14"/>
      <c r="W107" s="14"/>
      <c r="X107" s="14"/>
      <c r="Y107" s="14"/>
      <c r="Z107" s="14"/>
      <c r="AA107" s="14"/>
      <c r="AB107" s="14"/>
      <c r="AC107" s="14"/>
      <c r="AD107" s="14"/>
    </row>
    <row r="108" spans="1:30" ht="12.75" customHeight="1" x14ac:dyDescent="0.2">
      <c r="A108" s="14"/>
      <c r="B108" s="59" t="s">
        <v>81</v>
      </c>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spans="1:30" ht="12.75" customHeight="1" x14ac:dyDescent="0.2">
      <c r="A109" s="14"/>
      <c r="B109" s="59" t="s">
        <v>82</v>
      </c>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spans="1:30" ht="12.75" customHeight="1" x14ac:dyDescent="0.2">
      <c r="A110" s="14"/>
      <c r="B110" s="59" t="s">
        <v>83</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spans="1:30" ht="12.75" customHeight="1" x14ac:dyDescent="0.2">
      <c r="A111" s="14"/>
      <c r="B111" s="59" t="s">
        <v>84</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spans="1:30" ht="12.75" customHeight="1" x14ac:dyDescent="0.2">
      <c r="A112" s="14"/>
      <c r="B112" s="59" t="s">
        <v>85</v>
      </c>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spans="1:30" ht="12.75" customHeight="1" x14ac:dyDescent="0.2">
      <c r="A113" s="14"/>
      <c r="B113" s="58"/>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spans="1:30" ht="12.75" customHeight="1" x14ac:dyDescent="0.2">
      <c r="A114" s="14"/>
      <c r="B114" s="58"/>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spans="1:30" ht="12.75" customHeight="1" x14ac:dyDescent="0.2">
      <c r="A115" s="14"/>
      <c r="B115" s="58"/>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spans="1:30" ht="12.75" customHeight="1" x14ac:dyDescent="0.2">
      <c r="A116" s="14"/>
      <c r="B116" s="42" t="s">
        <v>86</v>
      </c>
      <c r="C116" s="14"/>
      <c r="D116" s="14"/>
      <c r="E116" s="14"/>
      <c r="F116" s="14"/>
      <c r="G116" s="14"/>
      <c r="H116" s="14"/>
      <c r="I116" s="14"/>
      <c r="J116" s="43" t="s">
        <v>9</v>
      </c>
      <c r="K116" s="44">
        <v>2</v>
      </c>
      <c r="L116" s="14"/>
      <c r="M116" s="14"/>
      <c r="N116" s="14"/>
      <c r="O116" s="14"/>
      <c r="P116" s="14"/>
      <c r="Q116" s="14"/>
      <c r="R116" s="14"/>
      <c r="S116" s="14"/>
      <c r="T116" s="14"/>
      <c r="U116" s="14"/>
      <c r="V116" s="14"/>
      <c r="W116" s="14"/>
      <c r="X116" s="14"/>
      <c r="Y116" s="14"/>
      <c r="Z116" s="14"/>
      <c r="AA116" s="14"/>
      <c r="AB116" s="14"/>
      <c r="AC116" s="14"/>
      <c r="AD116" s="14"/>
    </row>
    <row r="117" spans="1:30" ht="12.75" customHeight="1"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spans="1:30" ht="12.75" customHeight="1" x14ac:dyDescent="0.2">
      <c r="A118" s="14"/>
      <c r="B118" s="42" t="s">
        <v>87</v>
      </c>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spans="1:30" ht="12.75" customHeight="1"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spans="1:30" ht="12.7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spans="1:30" ht="12.75" customHeight="1" x14ac:dyDescent="0.2">
      <c r="A121" s="14"/>
      <c r="G121" s="51"/>
      <c r="H121" s="52"/>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spans="1:30" x14ac:dyDescent="0.25">
      <c r="A122" s="14"/>
      <c r="B122" s="77" t="s">
        <v>88</v>
      </c>
      <c r="C122" s="77" t="s">
        <v>18</v>
      </c>
      <c r="D122" s="77" t="s">
        <v>89</v>
      </c>
      <c r="E122" s="77" t="s">
        <v>90</v>
      </c>
      <c r="F122" s="77" t="s">
        <v>91</v>
      </c>
      <c r="G122" s="5"/>
      <c r="H122" s="5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spans="1:30" x14ac:dyDescent="0.25">
      <c r="A123" s="14"/>
      <c r="B123" s="77" t="s">
        <v>92</v>
      </c>
      <c r="C123" s="77" t="s">
        <v>25</v>
      </c>
      <c r="D123" s="77">
        <v>21</v>
      </c>
      <c r="E123" s="77" t="s">
        <v>93</v>
      </c>
      <c r="F123" s="77" t="s">
        <v>94</v>
      </c>
      <c r="G123" s="5"/>
      <c r="H123" s="5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spans="1:30" x14ac:dyDescent="0.25">
      <c r="A124" s="14"/>
      <c r="B124" s="77" t="s">
        <v>95</v>
      </c>
      <c r="C124" s="77" t="s">
        <v>28</v>
      </c>
      <c r="D124" s="77">
        <v>22</v>
      </c>
      <c r="E124" s="77" t="s">
        <v>96</v>
      </c>
      <c r="F124" s="77" t="s">
        <v>97</v>
      </c>
      <c r="G124" s="5"/>
      <c r="H124" s="5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spans="1:30" x14ac:dyDescent="0.25">
      <c r="A125" s="14"/>
      <c r="B125" s="77" t="s">
        <v>98</v>
      </c>
      <c r="C125" s="77" t="s">
        <v>25</v>
      </c>
      <c r="D125" s="77">
        <v>30</v>
      </c>
      <c r="E125" s="77" t="s">
        <v>99</v>
      </c>
      <c r="F125" s="77" t="s">
        <v>100</v>
      </c>
      <c r="G125" s="5"/>
      <c r="H125" s="5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spans="1:30" x14ac:dyDescent="0.25">
      <c r="A126" s="14"/>
      <c r="B126" s="77" t="s">
        <v>101</v>
      </c>
      <c r="C126" s="77" t="s">
        <v>25</v>
      </c>
      <c r="D126" s="77">
        <v>24</v>
      </c>
      <c r="E126" s="77" t="s">
        <v>102</v>
      </c>
      <c r="F126" s="77" t="s">
        <v>103</v>
      </c>
      <c r="G126" s="5"/>
      <c r="H126" s="5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spans="1:30" x14ac:dyDescent="0.25">
      <c r="A127" s="14"/>
      <c r="B127" s="77" t="s">
        <v>104</v>
      </c>
      <c r="C127" s="77" t="s">
        <v>25</v>
      </c>
      <c r="D127" s="77">
        <v>19</v>
      </c>
      <c r="E127" s="77" t="s">
        <v>105</v>
      </c>
      <c r="F127" s="77" t="s">
        <v>106</v>
      </c>
      <c r="G127" s="5"/>
      <c r="H127" s="5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spans="1:30" x14ac:dyDescent="0.25">
      <c r="A128" s="14"/>
      <c r="B128" s="77" t="s">
        <v>107</v>
      </c>
      <c r="C128" s="77" t="s">
        <v>28</v>
      </c>
      <c r="D128" s="77">
        <v>32</v>
      </c>
      <c r="E128" s="77" t="s">
        <v>108</v>
      </c>
      <c r="F128" s="77" t="s">
        <v>106</v>
      </c>
      <c r="G128" s="5"/>
      <c r="H128" s="5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spans="1:30" x14ac:dyDescent="0.25">
      <c r="A129" s="14"/>
      <c r="B129" s="77" t="s">
        <v>109</v>
      </c>
      <c r="C129" s="77" t="s">
        <v>25</v>
      </c>
      <c r="D129" s="77">
        <v>22</v>
      </c>
      <c r="E129" s="77" t="s">
        <v>108</v>
      </c>
      <c r="F129" s="77" t="s">
        <v>110</v>
      </c>
      <c r="G129" s="5"/>
      <c r="H129" s="5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spans="1:30" x14ac:dyDescent="0.25">
      <c r="A130" s="14"/>
      <c r="B130" s="77" t="s">
        <v>111</v>
      </c>
      <c r="C130" s="77" t="s">
        <v>28</v>
      </c>
      <c r="D130" s="77">
        <v>42</v>
      </c>
      <c r="E130" s="77" t="s">
        <v>93</v>
      </c>
      <c r="F130" s="77" t="s">
        <v>112</v>
      </c>
      <c r="G130" s="5"/>
      <c r="H130" s="5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spans="1:30" x14ac:dyDescent="0.25">
      <c r="A131" s="14"/>
      <c r="B131" s="77" t="s">
        <v>113</v>
      </c>
      <c r="C131" s="77" t="s">
        <v>28</v>
      </c>
      <c r="D131" s="77">
        <v>25</v>
      </c>
      <c r="E131" s="77" t="s">
        <v>114</v>
      </c>
      <c r="F131" s="77" t="s">
        <v>112</v>
      </c>
      <c r="G131" s="5"/>
      <c r="H131" s="5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spans="1:30" x14ac:dyDescent="0.25">
      <c r="A132" s="14"/>
      <c r="B132" s="77" t="s">
        <v>115</v>
      </c>
      <c r="C132" s="77" t="s">
        <v>28</v>
      </c>
      <c r="D132" s="77">
        <v>24</v>
      </c>
      <c r="E132" s="77" t="s">
        <v>102</v>
      </c>
      <c r="F132" s="77" t="s">
        <v>103</v>
      </c>
      <c r="G132" s="5"/>
      <c r="H132" s="5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spans="1:30" x14ac:dyDescent="0.25">
      <c r="A133" s="14"/>
      <c r="B133" s="77" t="s">
        <v>38</v>
      </c>
      <c r="C133" s="77" t="s">
        <v>28</v>
      </c>
      <c r="D133" s="77">
        <v>38</v>
      </c>
      <c r="E133" s="77" t="s">
        <v>102</v>
      </c>
      <c r="F133" s="77" t="s">
        <v>116</v>
      </c>
      <c r="G133" s="5"/>
      <c r="H133" s="5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spans="1:30" x14ac:dyDescent="0.25">
      <c r="A134" s="14"/>
      <c r="B134" s="77" t="s">
        <v>38</v>
      </c>
      <c r="C134" s="77" t="s">
        <v>28</v>
      </c>
      <c r="D134" s="77">
        <v>28</v>
      </c>
      <c r="E134" s="77" t="s">
        <v>117</v>
      </c>
      <c r="F134" s="77" t="s">
        <v>116</v>
      </c>
      <c r="G134" s="5"/>
      <c r="H134" s="5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spans="1:30" x14ac:dyDescent="0.25">
      <c r="A135" s="14"/>
      <c r="B135" s="77" t="s">
        <v>95</v>
      </c>
      <c r="C135" s="77" t="s">
        <v>28</v>
      </c>
      <c r="D135" s="77">
        <v>30</v>
      </c>
      <c r="E135" s="77" t="s">
        <v>118</v>
      </c>
      <c r="F135" s="77" t="s">
        <v>97</v>
      </c>
      <c r="G135" s="5"/>
      <c r="H135" s="5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spans="1:30" ht="12.75" customHeight="1" x14ac:dyDescent="0.2">
      <c r="A136" s="14"/>
      <c r="B136" s="53"/>
      <c r="C136" s="14"/>
      <c r="D136" s="14"/>
      <c r="E136" s="14"/>
      <c r="F136" s="14"/>
      <c r="G136" s="14"/>
      <c r="H136" s="5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spans="1:30" ht="12.75" customHeight="1" x14ac:dyDescent="0.2">
      <c r="A137" s="14"/>
      <c r="B137" s="53"/>
      <c r="C137" s="14"/>
      <c r="D137" s="14"/>
      <c r="E137" s="14"/>
      <c r="F137" s="14"/>
      <c r="G137" s="14"/>
      <c r="H137" s="5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spans="1:30" ht="12.75" customHeight="1" x14ac:dyDescent="0.2">
      <c r="A138" s="14"/>
      <c r="B138" s="55"/>
      <c r="C138" s="56"/>
      <c r="D138" s="56"/>
      <c r="E138" s="56"/>
      <c r="F138" s="56"/>
      <c r="G138" s="56"/>
      <c r="H138" s="57"/>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spans="1:30" ht="12.75" customHeight="1"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spans="1:30" ht="12.7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spans="1:30" ht="12.75" hidden="1" customHeight="1"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spans="1:30" ht="12.75" hidden="1"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spans="1:30" ht="12.75" hidden="1" customHeight="1"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spans="1:30" ht="12.75" hidden="1"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spans="1:30" ht="12.75" customHeight="1"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spans="1:30" ht="12.7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spans="1:30" ht="12.75" customHeight="1"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spans="1:30" ht="12.7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spans="1:30" ht="12.75" customHeight="1"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spans="1:30" ht="12.7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spans="1:30" ht="12.75" customHeight="1"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spans="1:30" ht="12.7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spans="1:30" ht="12.75" customHeight="1"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spans="1:30" ht="12.7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spans="1:30" ht="12.75" customHeight="1"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spans="1:30" ht="12.7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spans="1:30" ht="12.75"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spans="1:30" ht="12.7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spans="1:30" ht="12.75" customHeight="1"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spans="1:30" ht="12.7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spans="1:30" ht="12.75" customHeight="1"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spans="1:30" ht="12.7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spans="1:30" ht="12.75" customHeight="1"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spans="1:30" ht="12.7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spans="1:30" ht="12.75" customHeight="1"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spans="1:30" ht="12.7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spans="1:30" ht="12.75" customHeight="1"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spans="1:30" ht="12.7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spans="1:30" ht="12.75" customHeight="1"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spans="1:30" ht="12.7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spans="1:30" ht="12.75" customHeight="1"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spans="1:30" ht="12.7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spans="1:30" ht="12.75" customHeight="1"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spans="1:30" ht="12.7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spans="1:30" ht="12.75" customHeight="1"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spans="1:30" ht="12.7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spans="1:30" ht="12.75" customHeight="1"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spans="1:30" ht="12.7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spans="1:30" ht="12.75" customHeight="1"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spans="1:30" ht="12.7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spans="1:30" ht="12.75" customHeight="1"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spans="1:30" ht="12.7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spans="1:30" ht="12.75" customHeight="1"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spans="1:30" ht="12.7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spans="1:30" ht="12.75" customHeight="1"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spans="1:30" ht="12.7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spans="1:30" ht="12.75" customHeight="1"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spans="1:30" ht="12.7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spans="1:30" ht="12.75" customHeight="1"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spans="1:30" ht="12.7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spans="1:30" ht="12.75" customHeight="1"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spans="1:30" ht="12.7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spans="1:30" ht="12.75" customHeight="1"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spans="1:30" ht="12.7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spans="1:30" ht="12.75" customHeight="1"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spans="1:30" ht="12.7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spans="1:30" ht="12.75" customHeight="1"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spans="1:30" ht="12.7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spans="1:30" ht="12.75"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spans="1:30" ht="12.7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spans="1:30" ht="12.75" customHeight="1"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spans="1:30" ht="12.7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spans="1:30" ht="12.75" customHeight="1"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spans="1:30" ht="12.7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spans="1:30" ht="12.75"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spans="1:30" ht="12.7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spans="1:30" ht="12.7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spans="1:30" ht="12.7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spans="1:30" ht="12.75"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spans="1:30" ht="12.7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spans="1:30" ht="12.75"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spans="1:30" ht="12.7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spans="1:30" ht="12.75"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spans="1:30" ht="12.7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spans="1:30" ht="12.75"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spans="1:30" ht="12.7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spans="1:30" ht="12.75"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spans="1:30" ht="12.7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spans="1:30" ht="12.75"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spans="1:30" ht="12.7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spans="1:30" ht="12.7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spans="1:30" ht="12.7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spans="1:30" ht="12.7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spans="1:30" ht="12.7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spans="1:30" ht="12.7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spans="1:30" ht="12.7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spans="1:30" ht="12.7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spans="1:30" ht="12.7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spans="1:30" ht="12.7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spans="1:30" ht="12.7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spans="1:30" ht="12.7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spans="1:30" ht="12.7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spans="1:30" ht="12.7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spans="1:30" ht="12.7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spans="1:30" ht="12.7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spans="1:30" ht="12.7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spans="1:30" ht="12.7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spans="1:30" ht="12.7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spans="1:30" ht="12.7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spans="1:30" ht="12.7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spans="1:30" ht="12.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spans="1:30" ht="12.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spans="1:30" ht="12.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spans="1:30" ht="12.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spans="1:30" ht="12.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spans="1:30" ht="12.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spans="1:30" ht="12.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spans="1:30" ht="12.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spans="1:30" ht="12.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spans="1:30" ht="12.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spans="1:30" ht="12.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spans="1:30" ht="12.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spans="1:30" ht="12.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spans="1:30" ht="12.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spans="1:30" ht="12.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spans="1:30" ht="12.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spans="1:30" ht="12.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spans="1:30" ht="12.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spans="1:30" ht="12.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spans="1:30" ht="12.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spans="1:30" ht="12.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spans="1:30" ht="12.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spans="1:30" ht="12.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spans="1:30" ht="12.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spans="1:30" ht="12.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spans="1:30" ht="12.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spans="1:30" ht="12.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spans="1:30" ht="12.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spans="1:30" ht="12.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spans="1:30" ht="12.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spans="1:30" ht="12.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spans="1:30" ht="12.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spans="1:30" ht="12.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spans="1:30" ht="12.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spans="1:30" ht="12.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spans="1:30" ht="12.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spans="1:30" ht="12.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spans="1:30" ht="12.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spans="1:30" ht="12.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spans="1:30" ht="12.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spans="1:30" ht="12.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spans="1:30" ht="12.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spans="1:30" ht="12.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spans="1:30" ht="12.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spans="1:30" ht="12.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spans="1:30" ht="12.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spans="1:30" ht="12.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spans="1:30" ht="12.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spans="1:30" ht="12.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spans="1:30" ht="12.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spans="1:30" ht="12.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spans="1:30" ht="12.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spans="1:30" ht="12.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spans="1:30" ht="12.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spans="1:30" ht="12.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spans="1:30" ht="12.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spans="1:30" ht="12.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spans="1:30" ht="12.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spans="1:30" ht="12.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spans="1:30" ht="12.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spans="1:30" ht="12.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spans="1:30" ht="12.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spans="1:30" ht="12.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spans="1:30" ht="12.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spans="1:30" ht="12.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spans="1:30" ht="12.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spans="1:30" ht="12.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spans="1:30" ht="12.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spans="1:30" ht="12.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spans="1:30" ht="12.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spans="1:30" ht="12.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spans="1:30" ht="12.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spans="1:30" ht="12.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spans="1:30" ht="12.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spans="1:30" ht="12.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spans="1:30" ht="12.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spans="1:30" ht="12.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spans="1:30" ht="12.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spans="1:30" ht="12.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spans="1:30" ht="12.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spans="1:30" ht="12.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spans="1:30" ht="12.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spans="1:30" ht="12.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spans="1:30" ht="12.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spans="1:30" ht="12.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spans="1:30" ht="12.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spans="1:30" ht="12.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spans="1:30" ht="12.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spans="1:30" ht="12.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spans="1:30" ht="12.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spans="1:30" ht="12.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spans="1:30" ht="12.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spans="1:30" ht="12.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spans="1:30" ht="12.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spans="1:30" ht="12.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spans="1:30" ht="12.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spans="1:30" ht="12.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spans="1:30" ht="12.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spans="1:30" ht="12.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spans="1:30" ht="12.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spans="1:30" ht="12.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spans="1:30" ht="12.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spans="1:30" ht="12.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spans="1:30" ht="12.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spans="1:30" ht="12.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spans="1:30" ht="12.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spans="1:30" ht="12.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spans="1:30" ht="12.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spans="1:30" ht="12.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spans="1:30" ht="12.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spans="1:30" ht="12.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spans="1:30" ht="12.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spans="1:30" ht="12.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spans="1:30" ht="12.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spans="1:30" ht="12.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spans="1:30" ht="12.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spans="1:30" ht="12.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spans="1:30" ht="12.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spans="1:30" ht="12.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spans="1:30" ht="12.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spans="1:30" ht="12.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spans="1:30" ht="12.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spans="1:30" ht="12.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spans="1:30" ht="12.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spans="1:30" ht="12.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spans="1:30" ht="12.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spans="1:30" ht="12.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spans="1:30" ht="12.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spans="1:30" ht="12.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spans="1:30" ht="12.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spans="1:30" ht="12.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spans="1:30" ht="12.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spans="1:30" ht="12.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spans="1:30" ht="12.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spans="1:30" ht="12.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spans="1:30" ht="12.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spans="1:30" ht="12.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spans="1:30" ht="12.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spans="1:30" ht="12.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spans="1:30" ht="12.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spans="1:30" ht="12.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spans="1:30" ht="12.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spans="1:30" ht="12.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spans="1:30" ht="12.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spans="1:30" ht="12.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spans="1:30" ht="12.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spans="1:30" ht="12.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spans="1:30" ht="12.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spans="1:30" ht="12.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spans="1:30" ht="12.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spans="1:30" ht="12.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spans="1:30" ht="12.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spans="1:30" ht="12.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spans="1:30" ht="12.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spans="1:30" ht="12.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spans="1:30" ht="12.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spans="1:30" ht="12.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spans="1:30" ht="12.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spans="1:30" ht="12.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spans="1:30" ht="12.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spans="1:30" ht="12.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spans="1:30" ht="12.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spans="1:30" ht="12.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spans="1:30" ht="12.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spans="1:30" ht="12.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spans="1:30" ht="12.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spans="1:30" ht="12.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spans="1:30" ht="12.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spans="1:30" ht="12.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spans="1:30" ht="12.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spans="1:30" ht="12.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spans="1:30" ht="12.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spans="1:30" ht="12.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spans="1:30" ht="12.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spans="1:30" ht="12.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spans="1:30" ht="12.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spans="1:30" ht="12.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spans="1:30" ht="12.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spans="1:30" ht="12.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spans="1:30" ht="12.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spans="1:30" ht="12.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spans="1:30" ht="12.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spans="1:30" ht="12.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spans="1:30" ht="12.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spans="1:30" ht="12.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spans="1:30" ht="12.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spans="1:30" ht="12.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spans="1:30" ht="12.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spans="1:30" ht="12.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spans="1:30" ht="12.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spans="1:30" ht="12.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spans="1:30" ht="12.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spans="1:30" ht="12.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spans="1:30" ht="12.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spans="1:30" ht="12.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spans="1:30" ht="12.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spans="1:30" ht="12.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spans="1:30" ht="12.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spans="1:30" ht="12.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spans="1:30" ht="12.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spans="1:30" ht="12.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spans="1:30" ht="12.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spans="1:30" ht="12.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spans="1:30" ht="12.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spans="1:30" ht="12.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spans="1:30" ht="12.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spans="1:30" ht="12.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spans="1:30" ht="12.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spans="1:30" ht="12.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spans="1:30" ht="12.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spans="1:30" ht="12.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spans="1:30" ht="12.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spans="1:30" ht="12.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spans="1:30" ht="12.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spans="1:30" ht="12.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spans="1:30" ht="12.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spans="1:30" ht="12.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spans="1:30" ht="12.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spans="1:30" ht="12.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spans="1:30" ht="12.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spans="1:30" ht="12.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spans="1:30" ht="12.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spans="1:30" ht="12.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spans="1:30" ht="12.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spans="1:30" ht="12.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spans="1:30" ht="12.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spans="1:30" ht="12.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spans="1:30" ht="12.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spans="1:30" ht="12.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spans="1:30" ht="12.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spans="1:30" ht="12.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spans="1:30" ht="12.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spans="1:30" ht="12.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spans="1:30" ht="12.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spans="1:30" ht="12.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spans="1:30" ht="12.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spans="1:30" ht="12.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spans="1:30" ht="12.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spans="1:30" ht="12.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spans="1:30" ht="12.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spans="1:30" ht="12.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spans="1:30" ht="12.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spans="1:30" ht="12.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spans="1:30" ht="12.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spans="1:30" ht="12.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spans="1:30" ht="12.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spans="1:30" ht="12.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spans="1:30" ht="12.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spans="1:30" ht="12.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spans="1:30" ht="12.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spans="1:30" ht="12.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spans="1:30" ht="12.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spans="1:30" ht="12.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spans="1:30" ht="12.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spans="1:30" ht="12.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spans="1:30" ht="12.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spans="1:30" ht="12.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spans="1:30" ht="12.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spans="1:30" ht="12.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spans="1:30" ht="12.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spans="1:30" ht="12.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spans="1:30" ht="12.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spans="1:30" ht="12.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spans="1:30" ht="12.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spans="1:30" ht="12.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spans="1:30" ht="12.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spans="1:30" ht="12.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spans="1:30" ht="12.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spans="1:30" ht="12.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spans="1:30" ht="12.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spans="1:30" ht="12.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spans="1:30" ht="12.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spans="1:30" ht="12.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spans="1:30" ht="12.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spans="1:30" ht="12.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spans="1:30" ht="12.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spans="1:30" ht="12.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spans="1:30" ht="12.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spans="1:30" ht="12.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spans="1:30" ht="12.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spans="1:30" ht="12.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spans="1:30" ht="12.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spans="1:30" ht="12.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spans="1:30" ht="12.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spans="1:30" ht="12.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spans="1:30" ht="12.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spans="1:30" ht="12.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spans="1:30" ht="12.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spans="1:30" ht="12.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spans="1:30" ht="12.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spans="1:30" ht="12.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spans="1:30" ht="12.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spans="1:30" ht="12.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spans="1:30" ht="12.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spans="1:30" ht="12.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spans="1:30" ht="12.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spans="1:30" ht="12.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spans="1:30" ht="12.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spans="1:30" ht="12.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spans="1:30" ht="12.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spans="1:30" ht="12.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spans="1:30" ht="12.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spans="1:30" ht="12.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spans="1:30" ht="12.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spans="1:30" ht="12.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spans="1:30" ht="12.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spans="1:30" ht="12.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spans="1:30" ht="12.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spans="1:30" ht="12.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spans="1:30" ht="12.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spans="1:30" ht="12.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spans="1:30" ht="12.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spans="1:30" ht="12.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spans="1:30" ht="12.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spans="1:30" ht="12.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spans="1:30" ht="12.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spans="1:30" ht="12.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spans="1:30" ht="12.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spans="1:30" ht="12.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spans="1:30" ht="12.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spans="1:30" ht="12.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spans="1:30" ht="12.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spans="1:30" ht="12.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spans="1:30" ht="12.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spans="1:30" ht="12.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spans="1:30" ht="12.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spans="1:30" ht="12.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spans="1:30" ht="12.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spans="1:30" ht="12.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spans="1:30" ht="12.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spans="1:30" ht="12.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spans="1:30" ht="12.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spans="1:30" ht="12.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spans="1:30" ht="12.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spans="1:30" ht="12.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spans="1:30" ht="12.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spans="1:30" ht="12.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spans="1:30" ht="12.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spans="1:30" ht="12.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spans="1:30" ht="12.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spans="1:30" ht="12.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spans="1:30" ht="12.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spans="1:30" ht="12.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spans="1:30" ht="12.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spans="1:30" ht="12.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spans="1:30" ht="12.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spans="1:30" ht="12.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spans="1:30" ht="12.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spans="1:30" ht="12.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spans="1:30" ht="12.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spans="1:30" ht="12.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spans="1:30" ht="12.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spans="1:30" ht="12.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spans="1:30" ht="12.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spans="1:30" ht="12.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spans="1:30" ht="12.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spans="1:30" ht="12.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spans="1:30" ht="12.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spans="1:30" ht="12.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spans="1:30" ht="12.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spans="1:30" ht="12.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spans="1:30" ht="12.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spans="1:30" ht="12.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spans="1:30" ht="12.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spans="1:30" ht="12.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spans="1:30" ht="12.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spans="1:30" ht="12.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spans="1:30" ht="12.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spans="1:30" ht="12.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spans="1:30" ht="12.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spans="1:30" ht="12.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spans="1:30" ht="12.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spans="1:30" ht="12.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spans="1:30" ht="12.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spans="1:30" ht="12.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spans="1:30" ht="12.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spans="1:30" ht="12.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spans="1:30" ht="12.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spans="1:30" ht="12.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spans="1:30" ht="12.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spans="1:30" ht="12.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spans="1:30" ht="12.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spans="1:30" ht="12.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spans="1:30" ht="12.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spans="1:30" ht="12.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spans="1:30" ht="12.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spans="1:30" ht="12.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spans="1:30" ht="12.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spans="1:30" ht="12.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spans="1:30" ht="12.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spans="1:30" ht="12.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spans="1:30" ht="12.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spans="1:30" ht="12.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spans="1:30" ht="12.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spans="1:30" ht="12.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spans="1:30" ht="12.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spans="1:30" ht="12.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spans="1:30" ht="12.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spans="1:30" ht="12.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spans="1:30" ht="12.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spans="1:30" ht="12.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spans="1:30" ht="12.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spans="1:30" ht="12.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spans="1:30" ht="12.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spans="1:30" ht="12.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spans="1:30" ht="12.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spans="1:30" ht="12.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spans="1:30" ht="12.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spans="1:30" ht="12.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spans="1:30" ht="12.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spans="1:30" ht="12.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spans="1:30" ht="12.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spans="1:30" ht="12.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spans="1:30" ht="12.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spans="1:30" ht="12.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spans="1:30" ht="12.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spans="1:30" ht="12.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spans="1:30" ht="12.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spans="1:30" ht="12.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spans="1:30" ht="12.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spans="1:30" ht="12.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spans="1:30" ht="12.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spans="1:30" ht="12.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spans="1:30" ht="12.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spans="1:30" ht="12.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spans="1:30" ht="12.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spans="1:30" ht="12.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spans="1:30" ht="12.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spans="1:30" ht="12.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spans="1:30" ht="12.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spans="1:30" ht="12.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spans="1:30" ht="12.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spans="1:30" ht="12.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spans="1:30" ht="12.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spans="1:30" ht="12.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spans="1:30" ht="12.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spans="1:30" ht="12.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spans="1:30" ht="12.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spans="1:30" ht="12.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spans="1:30" ht="12.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spans="1:30" ht="12.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spans="1:30" ht="12.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spans="1:30" ht="12.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spans="1:30" ht="12.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spans="1:30" ht="12.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spans="1:30" ht="12.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spans="1:30" ht="12.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spans="1:30" ht="12.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spans="1:30" ht="12.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spans="1:30" ht="12.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spans="1:30" ht="12.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spans="1:30" ht="12.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spans="1:30" ht="12.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spans="1:30" ht="12.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spans="1:30" ht="12.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spans="1:30" ht="12.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spans="1:30" ht="12.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spans="1:30" ht="12.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spans="1:30" ht="12.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spans="1:30" ht="12.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spans="1:30" ht="12.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spans="1:30" ht="12.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spans="1:30" ht="12.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spans="1:30" ht="12.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spans="1:30" ht="12.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spans="1:30" ht="12.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spans="1:30" ht="12.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spans="1:30" ht="12.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spans="1:30" ht="12.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spans="1:30" ht="12.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spans="1:30" ht="12.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spans="1:30" ht="12.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spans="1:30" ht="12.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spans="1:30" ht="12.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spans="1:30" ht="12.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spans="1:30" ht="12.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spans="1:30" ht="12.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spans="1:30" ht="12.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spans="1:30" ht="12.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spans="1:30" ht="12.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spans="1:30" ht="12.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spans="1:30" ht="12.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spans="1:30" ht="12.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spans="1:30" ht="12.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spans="1:30" ht="12.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spans="1:30" ht="12.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spans="1:30" ht="12.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spans="1:30" ht="12.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spans="1:30" ht="12.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spans="1:30" ht="12.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spans="1:30" ht="12.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spans="1:30" ht="12.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spans="1:30" ht="12.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spans="1:30" ht="12.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spans="1:30" ht="12.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spans="1:30" ht="12.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spans="1:30" ht="12.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spans="1:30" ht="12.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spans="1:30" ht="12.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spans="1:30" ht="12.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spans="1:30" ht="12.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spans="1:30" ht="12.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spans="1:30" ht="12.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spans="1:30" ht="12.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spans="1:30" ht="12.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spans="1:30" ht="12.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spans="1:30" ht="12.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spans="1:30" ht="12.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spans="1:30" ht="12.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spans="1:30" ht="12.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spans="1:30" ht="12.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spans="1:30" ht="12.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spans="1:30" ht="12.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spans="1:30" ht="12.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spans="1:30" ht="12.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spans="1:30" ht="12.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spans="1:30" ht="12.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spans="1:30" ht="12.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spans="1:30" ht="12.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spans="1:30" ht="12.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spans="1:30" ht="12.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spans="1:30" ht="12.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spans="1:30" ht="12.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spans="1:30" ht="12.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spans="1:30" ht="12.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spans="1:30" ht="12.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spans="1:30" ht="12.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spans="1:30" ht="12.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spans="1:30" ht="12.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spans="1:30" ht="12.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spans="1:30" ht="12.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spans="1:30" ht="12.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spans="1:30" ht="12.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spans="1:30" ht="12.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spans="1:30" ht="12.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spans="1:30" ht="12.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spans="1:30" ht="12.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spans="1:30" ht="12.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spans="1:30" ht="12.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spans="1:30" ht="12.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spans="1:30" ht="12.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spans="1:30" ht="12.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spans="1:30" ht="12.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spans="1:30" ht="12.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spans="1:30" ht="12.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spans="1:30" ht="12.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spans="1:30" ht="12.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spans="1:30" ht="12.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spans="1:30" ht="12.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spans="1:30" ht="12.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spans="1:30" ht="12.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spans="1:30" ht="12.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spans="1:30" ht="12.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spans="1:30" ht="12.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spans="1:30" ht="12.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spans="1:30" ht="12.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spans="1:30" ht="12.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spans="1:30" ht="12.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spans="1:30" ht="12.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spans="1:30" ht="12.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spans="1:30" ht="12.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spans="1:30" ht="12.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spans="1:30" ht="12.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spans="1:30" ht="12.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spans="1:30" ht="12.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spans="1:30" ht="12.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spans="1:30" ht="12.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spans="1:30" ht="12.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spans="1:30" ht="12.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spans="1:30" ht="12.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spans="1:30" ht="12.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spans="1:30" ht="12.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spans="1:30" ht="12.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spans="1:30" ht="12.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spans="1:30" ht="12.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spans="1:30" ht="12.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spans="1:30" ht="12.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spans="1:30" ht="12.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spans="1:30" ht="12.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spans="1:30" ht="12.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spans="1:30" ht="12.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spans="1:30" ht="12.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spans="1:30" ht="12.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spans="1:30" ht="12.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spans="1:30" ht="12.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spans="1:30" ht="12.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spans="1:30" ht="12.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spans="1:30" ht="12.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spans="1:30" ht="12.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spans="1:30" ht="12.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spans="1:30" ht="12.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spans="1:30" ht="12.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spans="1:30" ht="12.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spans="1:30" ht="12.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spans="1:30" ht="12.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spans="1:30" ht="12.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spans="1:30" ht="12.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spans="1:30" ht="12.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spans="1:30" ht="12.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spans="1:30" ht="12.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spans="1:30" ht="12.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spans="1:30" ht="12.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spans="1:30" ht="12.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spans="1:30" ht="12.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spans="1:30" ht="12.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spans="1:30" ht="12.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spans="1:30" ht="12.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spans="1:30" ht="12.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spans="1:30" ht="12.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spans="1:30" ht="12.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spans="1:30" ht="12.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spans="1:30" ht="12.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spans="1:30" ht="12.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spans="1:30" ht="12.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spans="1:30" ht="12.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spans="1:30" ht="12.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spans="1:30" ht="12.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spans="1:30" ht="12.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spans="1:30" ht="12.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spans="1:30" ht="12.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spans="1:30" ht="12.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spans="1:30" ht="12.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spans="1:30" ht="12.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spans="1:30" ht="12.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spans="1:30" ht="12.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spans="1:30" ht="12.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spans="1:30" ht="12.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spans="1:30" ht="12.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spans="1:30" ht="12.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spans="1:30" ht="12.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spans="1:30" ht="12.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spans="1:30" ht="12.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spans="1:30" ht="12.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spans="1:30" ht="12.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spans="1:30" ht="12.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spans="1:30" ht="12.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spans="1:30" ht="12.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spans="1:30" ht="12.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spans="1:30" ht="12.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spans="1:30" ht="12.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spans="1:30" ht="12.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spans="1:30" ht="12.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spans="1:30" ht="12.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spans="1:30" ht="12.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spans="1:30" ht="12.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spans="1:30" ht="12.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spans="1:30" ht="12.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spans="1:30" ht="12.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spans="1:30" ht="12.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spans="1:30" ht="12.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spans="1:30" ht="12.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spans="1:30" ht="12.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spans="1:30" ht="12.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spans="1:30" ht="12.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spans="1:30" ht="12.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spans="1:30" ht="12.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spans="1:30" ht="12.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spans="1:30" ht="12.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spans="1:30" ht="12.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spans="1:30" ht="12.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spans="1:30" ht="12.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spans="1:30" ht="12.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spans="1:30" ht="12.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spans="1:30" ht="12.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spans="1:30" ht="12.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spans="1:30" ht="12.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spans="1:30" ht="12.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spans="1:30" ht="12.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spans="1:30" ht="12.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spans="1:30" ht="12.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spans="1:30" ht="12.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spans="1:30" ht="12.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spans="1:30" ht="12.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spans="1:30" ht="12.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spans="1:30" ht="12.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spans="1:30" ht="12.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spans="1:30" ht="12.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spans="1:30" ht="12.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spans="1:30" ht="12.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spans="1:30" ht="12.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spans="1:30" ht="12.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spans="1:30" ht="12.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spans="1:30" ht="12.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spans="1:30" ht="12.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spans="1:30" ht="12.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spans="1:30" ht="12.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spans="1:30" ht="12.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spans="1:30" ht="12.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spans="1:30" ht="12.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spans="1:30" ht="12.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spans="1:30" ht="12.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spans="1:30" ht="12.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spans="1:30" ht="12.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spans="1:30" ht="12.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spans="1:30" ht="12.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spans="1:30" ht="12.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spans="1:30" ht="12.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spans="1:30" ht="12.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spans="1:30" ht="12.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spans="1:30" ht="12.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spans="1:30" ht="12.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spans="1:30" ht="12.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spans="1:30" ht="12.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spans="1:30" ht="12.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spans="1:30" ht="12.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spans="1:30" ht="12.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spans="1:30" ht="12.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spans="1:30" ht="12.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spans="1:30" ht="12.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spans="1:30" ht="12.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spans="1:30" ht="12.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spans="1:30" ht="12.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spans="1:30" ht="12.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spans="1:30" ht="12.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spans="1:30" ht="12.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spans="1:30" ht="12.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spans="1:30" ht="12.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spans="1:30" ht="12.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spans="1:30" ht="12.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spans="1:30" ht="12.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spans="1:30" ht="12.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spans="1:30" ht="12.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spans="1:30" ht="12.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spans="1:30" ht="12.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spans="1:30" ht="12.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spans="1:30" ht="12.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spans="1:30" ht="12.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spans="1:30" ht="12.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spans="1:30" ht="12.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spans="1:30" ht="12.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spans="1:30" ht="12.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spans="1:30" ht="12.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spans="1:30" ht="12.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spans="1:30" ht="12.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spans="1:30" ht="12.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spans="1:30" ht="12.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spans="1:30" ht="12.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spans="1:30" ht="12.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spans="1:30" ht="12.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spans="1:30" ht="12.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spans="1:30" ht="12.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spans="1:30" ht="12.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spans="1:30" ht="12.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spans="1:30" ht="12.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spans="1:30" ht="12.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spans="1:30" ht="12.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spans="1:30" ht="12.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spans="1:30" ht="12.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spans="1:30" ht="12.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spans="1:30" ht="12.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spans="1:30" ht="12.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spans="1:30" ht="12.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spans="1:30" ht="12.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spans="1:30" ht="12.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spans="1:30" ht="12.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spans="1:30" ht="12.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spans="1:30" ht="12.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spans="1:30" ht="12.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spans="1:30" ht="12.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spans="1:30" ht="12.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sheetData>
  <mergeCells count="1">
    <mergeCell ref="A1:C1"/>
  </mergeCells>
  <conditionalFormatting sqref="B24">
    <cfRule type="cellIs" dxfId="6" priority="6" operator="equal">
      <formula>2800</formula>
    </cfRule>
  </conditionalFormatting>
  <conditionalFormatting sqref="B24">
    <cfRule type="containsText" dxfId="5" priority="7" operator="containsText" text="2800">
      <formula>NOT(ISERROR(SEARCH(("2800"),(B24))))</formula>
    </cfRule>
  </conditionalFormatting>
  <conditionalFormatting sqref="D123:D135">
    <cfRule type="cellIs" dxfId="4" priority="4" operator="greaterThan">
      <formula>20</formula>
    </cfRule>
    <cfRule type="cellIs" dxfId="3" priority="5" operator="lessThan">
      <formula>20</formula>
    </cfRule>
  </conditionalFormatting>
  <conditionalFormatting sqref="C123:C135">
    <cfRule type="cellIs" dxfId="2" priority="2" operator="equal">
      <formula>"M"</formula>
    </cfRule>
    <cfRule type="cellIs" dxfId="1" priority="3" operator="equal">
      <formula>"F"</formula>
    </cfRule>
  </conditionalFormatting>
  <conditionalFormatting sqref="B123:B135">
    <cfRule type="duplicateValues" dxfId="0" priority="1"/>
  </conditionalFormatting>
  <pageMargins left="0.7" right="0.7" top="0.75" bottom="0.75" header="0" footer="0"/>
  <pageSetup scale="1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showGridLines="0" topLeftCell="F10" workbookViewId="0">
      <selection activeCell="F12" sqref="F12"/>
    </sheetView>
  </sheetViews>
  <sheetFormatPr defaultColWidth="12.625" defaultRowHeight="15" customHeight="1" x14ac:dyDescent="0.2"/>
  <cols>
    <col min="1" max="1" width="8" customWidth="1"/>
    <col min="2" max="2" width="6" customWidth="1"/>
    <col min="3" max="3" width="7.625" customWidth="1"/>
    <col min="4" max="4" width="5.75" customWidth="1"/>
    <col min="5" max="5" width="85.5" customWidth="1"/>
    <col min="6" max="6" width="54.625" customWidth="1"/>
    <col min="7" max="7" width="14.875" customWidth="1"/>
    <col min="8" max="8" width="6.5" customWidth="1"/>
    <col min="9" max="14" width="8" customWidth="1"/>
    <col min="15" max="15" width="6.875" customWidth="1"/>
    <col min="16" max="16" width="11.5" customWidth="1"/>
    <col min="17" max="17" width="12.5" customWidth="1"/>
    <col min="18" max="18" width="15.625" customWidth="1"/>
    <col min="19" max="19" width="5.75" customWidth="1"/>
    <col min="20" max="20" width="6.25" customWidth="1"/>
    <col min="21" max="21" width="6.5" customWidth="1"/>
    <col min="22" max="22" width="6.375" customWidth="1"/>
    <col min="23" max="23" width="6.75" customWidth="1"/>
    <col min="24" max="24" width="5.875" customWidth="1"/>
    <col min="25" max="25" width="5.5" customWidth="1"/>
    <col min="26" max="26" width="6.375" customWidth="1"/>
    <col min="27" max="28" width="6.125" customWidth="1"/>
    <col min="29" max="29" width="6.5" customWidth="1"/>
    <col min="30" max="30" width="6.25" customWidth="1"/>
    <col min="31" max="31" width="5.75" customWidth="1"/>
    <col min="32" max="32" width="6.25" customWidth="1"/>
    <col min="33" max="33" width="6.5" customWidth="1"/>
    <col min="34" max="34" width="6.375" customWidth="1"/>
    <col min="35" max="35" width="6.75" customWidth="1"/>
    <col min="36" max="36" width="5.875" customWidth="1"/>
    <col min="37" max="37" width="5.5" customWidth="1"/>
    <col min="38" max="38" width="6.375" customWidth="1"/>
    <col min="39" max="40" width="6.125" customWidth="1"/>
    <col min="41" max="41" width="6.5" customWidth="1"/>
    <col min="42" max="42" width="6.25" customWidth="1"/>
  </cols>
  <sheetData>
    <row r="1" spans="1:43" ht="12.75" customHeight="1" x14ac:dyDescent="0.2">
      <c r="A1" s="14"/>
      <c r="B1" s="14"/>
      <c r="C1" s="14"/>
      <c r="D1" s="14"/>
      <c r="E1" s="14"/>
      <c r="F1" s="14"/>
      <c r="G1" s="14"/>
      <c r="H1" s="14"/>
      <c r="I1" s="14"/>
      <c r="J1" s="14"/>
      <c r="K1" s="14"/>
      <c r="L1" s="14"/>
      <c r="M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3" ht="12.75" customHeight="1" x14ac:dyDescent="0.2">
      <c r="A2" s="14"/>
      <c r="B2" s="14"/>
      <c r="C2" s="14"/>
      <c r="D2" s="14"/>
      <c r="E2" s="14"/>
      <c r="F2" s="14"/>
      <c r="G2" s="14"/>
      <c r="H2" s="14"/>
      <c r="I2" s="14"/>
      <c r="J2" s="14"/>
      <c r="K2" s="14"/>
      <c r="L2" s="14"/>
      <c r="M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spans="1:43" ht="12.75" customHeight="1" x14ac:dyDescent="0.2">
      <c r="A3" s="14"/>
      <c r="B3" s="14"/>
      <c r="C3" s="14"/>
      <c r="D3" s="14"/>
      <c r="E3" s="14"/>
      <c r="F3" s="84" t="s">
        <v>119</v>
      </c>
      <c r="G3" s="85"/>
      <c r="H3" s="85"/>
      <c r="I3" s="85"/>
      <c r="J3" s="85"/>
      <c r="K3" s="85"/>
      <c r="L3" s="86"/>
      <c r="M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spans="1:43" ht="12.75" customHeight="1" x14ac:dyDescent="0.2">
      <c r="A4" s="14"/>
      <c r="B4" s="14"/>
      <c r="C4" s="14"/>
      <c r="D4" s="14"/>
      <c r="E4" s="14"/>
      <c r="F4" s="14"/>
      <c r="G4" s="14"/>
      <c r="H4" s="14"/>
      <c r="I4" s="14"/>
      <c r="J4" s="14"/>
      <c r="K4" s="14"/>
      <c r="L4" s="14"/>
      <c r="M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row>
    <row r="5" spans="1:43" ht="12.75" customHeight="1" x14ac:dyDescent="0.2">
      <c r="A5" s="14"/>
      <c r="B5" s="14"/>
      <c r="C5" s="14"/>
      <c r="D5" s="14"/>
      <c r="E5" s="14"/>
      <c r="F5" s="14"/>
      <c r="G5" s="14"/>
      <c r="H5" s="14"/>
      <c r="I5" s="14"/>
      <c r="J5" s="14"/>
      <c r="K5" s="14"/>
      <c r="L5" s="14"/>
      <c r="M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row>
    <row r="6" spans="1:43" ht="12.75" customHeight="1" x14ac:dyDescent="0.2">
      <c r="A6" s="14"/>
      <c r="B6" s="60" t="s">
        <v>5</v>
      </c>
      <c r="C6" s="61"/>
      <c r="D6" s="14"/>
      <c r="E6" s="14"/>
      <c r="F6" s="14"/>
      <c r="G6" s="14"/>
      <c r="H6" s="14"/>
      <c r="I6" s="14"/>
      <c r="J6" s="14"/>
      <c r="K6" s="14"/>
      <c r="L6" s="14"/>
      <c r="M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row>
    <row r="7" spans="1:43" ht="12.75" customHeight="1" x14ac:dyDescent="0.2">
      <c r="A7" s="14"/>
      <c r="B7" s="62" t="s">
        <v>120</v>
      </c>
      <c r="C7" s="62" t="s">
        <v>121</v>
      </c>
      <c r="D7" s="62" t="s">
        <v>122</v>
      </c>
      <c r="E7" s="14"/>
      <c r="F7" s="63" t="s">
        <v>39</v>
      </c>
      <c r="G7" s="14"/>
      <c r="H7" s="14"/>
      <c r="I7" s="14"/>
      <c r="J7" s="14"/>
      <c r="K7" s="14"/>
      <c r="L7" s="14"/>
      <c r="M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row>
    <row r="8" spans="1:43" ht="12.75" customHeight="1" x14ac:dyDescent="0.2">
      <c r="A8" s="14"/>
      <c r="B8" s="62"/>
      <c r="C8" s="62"/>
      <c r="D8" s="62"/>
      <c r="E8" s="14"/>
      <c r="F8" s="63"/>
      <c r="G8" s="14"/>
      <c r="H8" s="14"/>
      <c r="I8" s="14"/>
      <c r="J8" s="14"/>
      <c r="K8" s="14"/>
      <c r="L8" s="14"/>
      <c r="M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row>
    <row r="9" spans="1:43" ht="12.75" customHeight="1" x14ac:dyDescent="0.2">
      <c r="A9" s="14"/>
      <c r="B9" s="64">
        <v>6</v>
      </c>
      <c r="C9" s="65">
        <v>6.1</v>
      </c>
      <c r="D9" s="66">
        <v>25</v>
      </c>
      <c r="E9" s="14"/>
      <c r="F9" s="45" t="s">
        <v>123</v>
      </c>
      <c r="G9" s="14"/>
      <c r="H9" s="14"/>
      <c r="I9" s="14"/>
      <c r="J9" s="14"/>
      <c r="K9" s="14"/>
      <c r="L9" s="14"/>
      <c r="M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row>
    <row r="10" spans="1:43" ht="12.75" customHeight="1" x14ac:dyDescent="0.2">
      <c r="A10" s="14"/>
      <c r="B10" s="14"/>
      <c r="C10" s="14"/>
      <c r="D10" s="14"/>
      <c r="E10" s="14"/>
      <c r="F10" s="14"/>
      <c r="G10" s="14"/>
      <c r="H10" s="14"/>
      <c r="I10" s="14"/>
      <c r="J10" s="14"/>
      <c r="K10" s="14"/>
      <c r="L10" s="14"/>
      <c r="M10" s="14"/>
      <c r="O10" s="67" t="s">
        <v>124</v>
      </c>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row>
    <row r="11" spans="1:43" ht="12.75" customHeight="1" x14ac:dyDescent="0.2">
      <c r="A11" s="14"/>
      <c r="B11" s="14"/>
      <c r="C11" s="14"/>
      <c r="D11" s="14"/>
      <c r="E11" s="14"/>
      <c r="F11" s="14"/>
      <c r="G11" s="14"/>
      <c r="H11" s="14"/>
      <c r="I11" s="14"/>
      <c r="J11" s="14"/>
      <c r="K11" s="14"/>
      <c r="L11" s="14"/>
      <c r="M11" s="14"/>
      <c r="O11" s="68" t="s">
        <v>125</v>
      </c>
      <c r="P11" s="68" t="s">
        <v>126</v>
      </c>
      <c r="Q11" s="68" t="s">
        <v>127</v>
      </c>
      <c r="R11" s="68" t="s">
        <v>128</v>
      </c>
      <c r="S11" s="69">
        <v>39448</v>
      </c>
      <c r="T11" s="69">
        <v>39479</v>
      </c>
      <c r="U11" s="69">
        <v>39508</v>
      </c>
      <c r="V11" s="69">
        <v>39539</v>
      </c>
      <c r="W11" s="69">
        <v>39569</v>
      </c>
      <c r="X11" s="69">
        <v>39600</v>
      </c>
      <c r="Y11" s="69">
        <v>39630</v>
      </c>
      <c r="Z11" s="69">
        <v>39661</v>
      </c>
      <c r="AA11" s="69">
        <v>39692</v>
      </c>
      <c r="AB11" s="69">
        <v>39722</v>
      </c>
      <c r="AC11" s="69">
        <v>39753</v>
      </c>
      <c r="AD11" s="69">
        <v>39783</v>
      </c>
      <c r="AE11" s="69">
        <v>39814</v>
      </c>
      <c r="AF11" s="69">
        <v>39845</v>
      </c>
      <c r="AG11" s="69">
        <v>39873</v>
      </c>
      <c r="AH11" s="69">
        <v>39904</v>
      </c>
      <c r="AI11" s="69">
        <v>39934</v>
      </c>
      <c r="AJ11" s="69">
        <v>39965</v>
      </c>
      <c r="AK11" s="69">
        <v>39995</v>
      </c>
      <c r="AL11" s="69">
        <v>40026</v>
      </c>
      <c r="AM11" s="69">
        <v>40057</v>
      </c>
      <c r="AN11" s="69">
        <v>40087</v>
      </c>
      <c r="AO11" s="69">
        <v>40118</v>
      </c>
      <c r="AP11" s="69">
        <v>40148</v>
      </c>
    </row>
    <row r="12" spans="1:43" ht="12.75" customHeight="1" x14ac:dyDescent="0.2">
      <c r="A12" s="14"/>
      <c r="B12" s="14"/>
      <c r="C12" s="14"/>
      <c r="D12" s="14"/>
      <c r="E12" s="14"/>
      <c r="F12" s="45" t="s">
        <v>129</v>
      </c>
      <c r="G12" s="14"/>
      <c r="H12" s="14"/>
      <c r="I12" s="14"/>
      <c r="J12" s="14"/>
      <c r="K12" s="14"/>
      <c r="L12" s="14"/>
      <c r="M12" s="14"/>
      <c r="O12" s="30" t="s">
        <v>130</v>
      </c>
      <c r="P12" s="30" t="s">
        <v>131</v>
      </c>
      <c r="Q12" s="30" t="s">
        <v>132</v>
      </c>
      <c r="R12" s="30" t="s">
        <v>133</v>
      </c>
      <c r="S12" s="30">
        <v>192</v>
      </c>
      <c r="T12" s="30">
        <v>201</v>
      </c>
      <c r="U12" s="30">
        <v>209</v>
      </c>
      <c r="V12" s="30">
        <v>210</v>
      </c>
      <c r="W12" s="30">
        <v>222</v>
      </c>
      <c r="X12" s="30">
        <v>237</v>
      </c>
      <c r="Y12" s="30">
        <v>256</v>
      </c>
      <c r="Z12" s="30">
        <v>268</v>
      </c>
      <c r="AA12" s="30">
        <v>277</v>
      </c>
      <c r="AB12" s="30">
        <v>299</v>
      </c>
      <c r="AC12" s="30">
        <v>326</v>
      </c>
      <c r="AD12" s="30">
        <v>331</v>
      </c>
      <c r="AE12" s="30">
        <v>336</v>
      </c>
      <c r="AF12" s="30">
        <v>358</v>
      </c>
      <c r="AG12" s="30">
        <v>376</v>
      </c>
      <c r="AH12" s="30">
        <v>394</v>
      </c>
      <c r="AI12" s="30">
        <v>406</v>
      </c>
      <c r="AJ12" s="30">
        <v>443</v>
      </c>
      <c r="AK12" s="30">
        <v>481</v>
      </c>
      <c r="AL12" s="30">
        <v>502</v>
      </c>
      <c r="AM12" s="30">
        <v>516</v>
      </c>
      <c r="AN12" s="30">
        <v>517</v>
      </c>
      <c r="AO12" s="30">
        <v>564</v>
      </c>
      <c r="AP12" s="30">
        <v>587</v>
      </c>
      <c r="AQ12" t="str">
        <f>O12&amp;P12&amp;Q12</f>
        <v>EastLight SabresEnterprise</v>
      </c>
    </row>
    <row r="13" spans="1:43" ht="12.75" customHeight="1" x14ac:dyDescent="0.2">
      <c r="A13" s="14"/>
      <c r="B13" s="14"/>
      <c r="C13" s="14"/>
      <c r="D13" s="14"/>
      <c r="E13" s="14"/>
      <c r="F13" s="14"/>
      <c r="G13" s="14"/>
      <c r="H13" s="14"/>
      <c r="I13" s="14"/>
      <c r="J13" s="14"/>
      <c r="K13" s="14"/>
      <c r="L13" s="14"/>
      <c r="M13" s="14"/>
      <c r="O13" s="30" t="s">
        <v>130</v>
      </c>
      <c r="P13" s="30" t="s">
        <v>131</v>
      </c>
      <c r="Q13" s="30" t="s">
        <v>132</v>
      </c>
      <c r="R13" s="30" t="s">
        <v>134</v>
      </c>
      <c r="S13" s="30">
        <v>784</v>
      </c>
      <c r="T13" s="30">
        <v>821</v>
      </c>
      <c r="U13" s="30">
        <v>890</v>
      </c>
      <c r="V13" s="30">
        <v>962</v>
      </c>
      <c r="W13" s="70">
        <v>1014</v>
      </c>
      <c r="X13" s="70">
        <v>1077</v>
      </c>
      <c r="Y13" s="70">
        <v>1078</v>
      </c>
      <c r="Z13" s="70">
        <v>1097</v>
      </c>
      <c r="AA13" s="70">
        <v>1185</v>
      </c>
      <c r="AB13" s="70">
        <v>1231</v>
      </c>
      <c r="AC13" s="70">
        <v>1302</v>
      </c>
      <c r="AD13" s="70">
        <v>1414</v>
      </c>
      <c r="AE13" s="70">
        <v>1517</v>
      </c>
      <c r="AF13" s="70">
        <v>1615</v>
      </c>
      <c r="AG13" s="70">
        <v>1615</v>
      </c>
      <c r="AH13" s="70">
        <v>1738</v>
      </c>
      <c r="AI13" s="70">
        <v>1860</v>
      </c>
      <c r="AJ13" s="70">
        <v>1949</v>
      </c>
      <c r="AK13" s="70">
        <v>2129</v>
      </c>
      <c r="AL13" s="70">
        <v>2253</v>
      </c>
      <c r="AM13" s="70">
        <v>2472</v>
      </c>
      <c r="AN13" s="70">
        <v>2648</v>
      </c>
      <c r="AO13" s="70">
        <v>2781</v>
      </c>
      <c r="AP13" s="70">
        <v>2966</v>
      </c>
      <c r="AQ13" s="77" t="str">
        <f t="shared" ref="AQ13:AQ76" si="0">O13&amp;P13&amp;Q13</f>
        <v>EastLight SabresEnterprise</v>
      </c>
    </row>
    <row r="14" spans="1:43" ht="14.25" x14ac:dyDescent="0.2">
      <c r="A14" s="14"/>
      <c r="B14" s="14"/>
      <c r="C14" s="14"/>
      <c r="D14" s="14"/>
      <c r="E14" s="14"/>
      <c r="I14" s="51"/>
      <c r="J14" s="51"/>
      <c r="K14" s="51"/>
      <c r="L14" s="52"/>
      <c r="M14" s="14"/>
      <c r="O14" s="30" t="s">
        <v>130</v>
      </c>
      <c r="P14" s="30" t="s">
        <v>131</v>
      </c>
      <c r="Q14" s="30" t="s">
        <v>132</v>
      </c>
      <c r="R14" s="30" t="s">
        <v>135</v>
      </c>
      <c r="S14" s="30">
        <v>764</v>
      </c>
      <c r="T14" s="30">
        <v>789</v>
      </c>
      <c r="U14" s="30">
        <v>832</v>
      </c>
      <c r="V14" s="30">
        <v>862</v>
      </c>
      <c r="W14" s="30">
        <v>876</v>
      </c>
      <c r="X14" s="30">
        <v>933</v>
      </c>
      <c r="Y14" s="30">
        <v>940</v>
      </c>
      <c r="Z14" s="30">
        <v>981</v>
      </c>
      <c r="AA14" s="70">
        <v>1072</v>
      </c>
      <c r="AB14" s="70">
        <v>1091</v>
      </c>
      <c r="AC14" s="70">
        <v>1153</v>
      </c>
      <c r="AD14" s="70">
        <v>1201</v>
      </c>
      <c r="AE14" s="70">
        <v>1307</v>
      </c>
      <c r="AF14" s="70">
        <v>1320</v>
      </c>
      <c r="AG14" s="70">
        <v>1402</v>
      </c>
      <c r="AH14" s="70">
        <v>1530</v>
      </c>
      <c r="AI14" s="70">
        <v>1566</v>
      </c>
      <c r="AJ14" s="70">
        <v>1589</v>
      </c>
      <c r="AK14" s="70">
        <v>1642</v>
      </c>
      <c r="AL14" s="70">
        <v>1745</v>
      </c>
      <c r="AM14" s="70">
        <v>1848</v>
      </c>
      <c r="AN14" s="70">
        <v>1932</v>
      </c>
      <c r="AO14" s="70">
        <v>2072</v>
      </c>
      <c r="AP14" s="70">
        <v>2119</v>
      </c>
      <c r="AQ14" s="77" t="str">
        <f t="shared" si="0"/>
        <v>EastLight SabresEnterprise</v>
      </c>
    </row>
    <row r="15" spans="1:43" ht="14.25" x14ac:dyDescent="0.2">
      <c r="A15" s="14"/>
      <c r="B15" s="14"/>
      <c r="C15" s="14"/>
      <c r="D15" s="14"/>
      <c r="E15" s="14"/>
      <c r="I15" s="14"/>
      <c r="J15" s="14"/>
      <c r="K15" s="14"/>
      <c r="L15" s="54"/>
      <c r="M15" s="14"/>
      <c r="O15" s="30" t="s">
        <v>130</v>
      </c>
      <c r="P15" s="30" t="s">
        <v>131</v>
      </c>
      <c r="Q15" s="30" t="s">
        <v>132</v>
      </c>
      <c r="R15" s="30" t="s">
        <v>136</v>
      </c>
      <c r="S15" s="30">
        <v>676</v>
      </c>
      <c r="T15" s="30">
        <v>717</v>
      </c>
      <c r="U15" s="30">
        <v>764</v>
      </c>
      <c r="V15" s="30">
        <v>792</v>
      </c>
      <c r="W15" s="30">
        <v>841</v>
      </c>
      <c r="X15" s="30">
        <v>841</v>
      </c>
      <c r="Y15" s="30">
        <v>900</v>
      </c>
      <c r="Z15" s="30">
        <v>920</v>
      </c>
      <c r="AA15" s="70">
        <v>1008</v>
      </c>
      <c r="AB15" s="70">
        <v>1071</v>
      </c>
      <c r="AC15" s="70">
        <v>1157</v>
      </c>
      <c r="AD15" s="70">
        <v>1264</v>
      </c>
      <c r="AE15" s="70">
        <v>1276</v>
      </c>
      <c r="AF15" s="70">
        <v>1313</v>
      </c>
      <c r="AG15" s="70">
        <v>1425</v>
      </c>
      <c r="AH15" s="70">
        <v>1502</v>
      </c>
      <c r="AI15" s="70">
        <v>1562</v>
      </c>
      <c r="AJ15" s="70">
        <v>1676</v>
      </c>
      <c r="AK15" s="70">
        <v>1765</v>
      </c>
      <c r="AL15" s="70">
        <v>1796</v>
      </c>
      <c r="AM15" s="70">
        <v>1885</v>
      </c>
      <c r="AN15" s="70">
        <v>1920</v>
      </c>
      <c r="AO15" s="70">
        <v>1924</v>
      </c>
      <c r="AP15" s="70">
        <v>2021</v>
      </c>
      <c r="AQ15" s="77" t="str">
        <f t="shared" si="0"/>
        <v>EastLight SabresEnterprise</v>
      </c>
    </row>
    <row r="16" spans="1:43" ht="14.25" x14ac:dyDescent="0.2">
      <c r="A16" s="14"/>
      <c r="B16" s="14"/>
      <c r="C16" s="14"/>
      <c r="D16" s="14"/>
      <c r="E16" s="14"/>
      <c r="I16" s="14"/>
      <c r="J16" s="14"/>
      <c r="K16" s="14"/>
      <c r="L16" s="54"/>
      <c r="M16" s="14"/>
      <c r="O16" s="30" t="s">
        <v>130</v>
      </c>
      <c r="P16" s="30" t="s">
        <v>131</v>
      </c>
      <c r="Q16" s="30" t="s">
        <v>137</v>
      </c>
      <c r="R16" s="30" t="s">
        <v>133</v>
      </c>
      <c r="S16" s="30">
        <v>697</v>
      </c>
      <c r="T16" s="30">
        <v>742</v>
      </c>
      <c r="U16" s="30">
        <v>791</v>
      </c>
      <c r="V16" s="30">
        <v>851</v>
      </c>
      <c r="W16" s="30">
        <v>871</v>
      </c>
      <c r="X16" s="30">
        <v>928</v>
      </c>
      <c r="Y16" s="30">
        <v>991</v>
      </c>
      <c r="Z16" s="70">
        <v>1077</v>
      </c>
      <c r="AA16" s="70">
        <v>1089</v>
      </c>
      <c r="AB16" s="70">
        <v>1119</v>
      </c>
      <c r="AC16" s="70">
        <v>1133</v>
      </c>
      <c r="AD16" s="70">
        <v>1169</v>
      </c>
      <c r="AE16" s="70">
        <v>1172</v>
      </c>
      <c r="AF16" s="70">
        <v>1226</v>
      </c>
      <c r="AG16" s="70">
        <v>1314</v>
      </c>
      <c r="AH16" s="70">
        <v>1431</v>
      </c>
      <c r="AI16" s="70">
        <v>1525</v>
      </c>
      <c r="AJ16" s="70">
        <v>1617</v>
      </c>
      <c r="AK16" s="70">
        <v>1657</v>
      </c>
      <c r="AL16" s="70">
        <v>1792</v>
      </c>
      <c r="AM16" s="70">
        <v>1888</v>
      </c>
      <c r="AN16" s="70">
        <v>1925</v>
      </c>
      <c r="AO16" s="70">
        <v>2000</v>
      </c>
      <c r="AP16" s="70">
        <v>2152</v>
      </c>
      <c r="AQ16" s="77" t="str">
        <f t="shared" si="0"/>
        <v>EastLight SabresGalaxy</v>
      </c>
    </row>
    <row r="17" spans="1:43" ht="14.25" x14ac:dyDescent="0.2">
      <c r="A17" s="14"/>
      <c r="B17" s="14"/>
      <c r="C17" s="14"/>
      <c r="D17" s="14"/>
      <c r="E17" s="14"/>
      <c r="I17" s="14"/>
      <c r="J17" s="14"/>
      <c r="K17" s="14"/>
      <c r="L17" s="54"/>
      <c r="M17" s="14"/>
      <c r="O17" s="30" t="s">
        <v>130</v>
      </c>
      <c r="P17" s="30" t="s">
        <v>131</v>
      </c>
      <c r="Q17" s="30" t="s">
        <v>137</v>
      </c>
      <c r="R17" s="30" t="s">
        <v>134</v>
      </c>
      <c r="S17" s="30">
        <v>356</v>
      </c>
      <c r="T17" s="30">
        <v>369</v>
      </c>
      <c r="U17" s="30">
        <v>369</v>
      </c>
      <c r="V17" s="30">
        <v>384</v>
      </c>
      <c r="W17" s="30">
        <v>400</v>
      </c>
      <c r="X17" s="30">
        <v>435</v>
      </c>
      <c r="Y17" s="30">
        <v>468</v>
      </c>
      <c r="Z17" s="30">
        <v>499</v>
      </c>
      <c r="AA17" s="30">
        <v>543</v>
      </c>
      <c r="AB17" s="30">
        <v>558</v>
      </c>
      <c r="AC17" s="30">
        <v>607</v>
      </c>
      <c r="AD17" s="30">
        <v>649</v>
      </c>
      <c r="AE17" s="30">
        <v>709</v>
      </c>
      <c r="AF17" s="30">
        <v>745</v>
      </c>
      <c r="AG17" s="30">
        <v>799</v>
      </c>
      <c r="AH17" s="30">
        <v>864</v>
      </c>
      <c r="AI17" s="30">
        <v>897</v>
      </c>
      <c r="AJ17" s="30">
        <v>952</v>
      </c>
      <c r="AK17" s="30">
        <v>953</v>
      </c>
      <c r="AL17" s="70">
        <v>1016</v>
      </c>
      <c r="AM17" s="70">
        <v>1031</v>
      </c>
      <c r="AN17" s="70">
        <v>1100</v>
      </c>
      <c r="AO17" s="70">
        <v>1113</v>
      </c>
      <c r="AP17" s="70">
        <v>1222</v>
      </c>
      <c r="AQ17" s="77" t="str">
        <f t="shared" si="0"/>
        <v>EastLight SabresGalaxy</v>
      </c>
    </row>
    <row r="18" spans="1:43" ht="14.25" x14ac:dyDescent="0.2">
      <c r="A18" s="14"/>
      <c r="B18" s="14"/>
      <c r="C18" s="14"/>
      <c r="D18" s="14"/>
      <c r="E18" s="14"/>
      <c r="I18" s="14"/>
      <c r="J18" s="14"/>
      <c r="K18" s="14"/>
      <c r="L18" s="54"/>
      <c r="M18" s="14"/>
      <c r="O18" s="30" t="s">
        <v>130</v>
      </c>
      <c r="P18" s="30" t="s">
        <v>131</v>
      </c>
      <c r="Q18" s="30" t="s">
        <v>137</v>
      </c>
      <c r="R18" s="30" t="s">
        <v>135</v>
      </c>
      <c r="S18" s="30">
        <v>40</v>
      </c>
      <c r="T18" s="30">
        <v>41</v>
      </c>
      <c r="U18" s="30">
        <v>43</v>
      </c>
      <c r="V18" s="30">
        <v>47</v>
      </c>
      <c r="W18" s="30">
        <v>49</v>
      </c>
      <c r="X18" s="30">
        <v>53</v>
      </c>
      <c r="Y18" s="30">
        <v>56</v>
      </c>
      <c r="Z18" s="30">
        <v>60</v>
      </c>
      <c r="AA18" s="30">
        <v>63</v>
      </c>
      <c r="AB18" s="30">
        <v>65</v>
      </c>
      <c r="AC18" s="30">
        <v>69</v>
      </c>
      <c r="AD18" s="30">
        <v>74</v>
      </c>
      <c r="AE18" s="30">
        <v>80</v>
      </c>
      <c r="AF18" s="30">
        <v>81</v>
      </c>
      <c r="AG18" s="30">
        <v>88</v>
      </c>
      <c r="AH18" s="30">
        <v>95</v>
      </c>
      <c r="AI18" s="30">
        <v>101</v>
      </c>
      <c r="AJ18" s="30">
        <v>105</v>
      </c>
      <c r="AK18" s="30">
        <v>112</v>
      </c>
      <c r="AL18" s="30">
        <v>114</v>
      </c>
      <c r="AM18" s="30">
        <v>124</v>
      </c>
      <c r="AN18" s="30">
        <v>128</v>
      </c>
      <c r="AO18" s="30">
        <v>133</v>
      </c>
      <c r="AP18" s="30">
        <v>139</v>
      </c>
      <c r="AQ18" s="77" t="str">
        <f t="shared" si="0"/>
        <v>EastLight SabresGalaxy</v>
      </c>
    </row>
    <row r="19" spans="1:43" ht="14.25" x14ac:dyDescent="0.2">
      <c r="A19" s="14"/>
      <c r="B19" s="14"/>
      <c r="C19" s="14"/>
      <c r="D19" s="14"/>
      <c r="E19" s="14"/>
      <c r="I19" s="14"/>
      <c r="J19" s="14"/>
      <c r="K19" s="14"/>
      <c r="L19" s="54"/>
      <c r="M19" s="14"/>
      <c r="O19" s="30" t="s">
        <v>130</v>
      </c>
      <c r="P19" s="30" t="s">
        <v>131</v>
      </c>
      <c r="Q19" s="30" t="s">
        <v>137</v>
      </c>
      <c r="R19" s="30" t="s">
        <v>136</v>
      </c>
      <c r="S19" s="30">
        <v>104</v>
      </c>
      <c r="T19" s="30">
        <v>110</v>
      </c>
      <c r="U19" s="30">
        <v>120</v>
      </c>
      <c r="V19" s="30">
        <v>127</v>
      </c>
      <c r="W19" s="30">
        <v>130</v>
      </c>
      <c r="X19" s="30">
        <v>142</v>
      </c>
      <c r="Y19" s="30">
        <v>153</v>
      </c>
      <c r="Z19" s="30">
        <v>159</v>
      </c>
      <c r="AA19" s="30">
        <v>164</v>
      </c>
      <c r="AB19" s="30">
        <v>166</v>
      </c>
      <c r="AC19" s="30">
        <v>182</v>
      </c>
      <c r="AD19" s="30">
        <v>200</v>
      </c>
      <c r="AE19" s="30">
        <v>202</v>
      </c>
      <c r="AF19" s="30">
        <v>213</v>
      </c>
      <c r="AG19" s="30">
        <v>222</v>
      </c>
      <c r="AH19" s="30">
        <v>240</v>
      </c>
      <c r="AI19" s="30">
        <v>253</v>
      </c>
      <c r="AJ19" s="30">
        <v>258</v>
      </c>
      <c r="AK19" s="30">
        <v>261</v>
      </c>
      <c r="AL19" s="30">
        <v>281</v>
      </c>
      <c r="AM19" s="30">
        <v>288</v>
      </c>
      <c r="AN19" s="30">
        <v>301</v>
      </c>
      <c r="AO19" s="30">
        <v>317</v>
      </c>
      <c r="AP19" s="30">
        <v>347</v>
      </c>
      <c r="AQ19" s="77" t="str">
        <f t="shared" si="0"/>
        <v>EastLight SabresGalaxy</v>
      </c>
    </row>
    <row r="20" spans="1:43" ht="14.25" x14ac:dyDescent="0.2">
      <c r="A20" s="14"/>
      <c r="B20" s="14"/>
      <c r="C20" s="14"/>
      <c r="D20" s="14"/>
      <c r="E20" s="14"/>
      <c r="I20" s="14"/>
      <c r="J20" s="14"/>
      <c r="K20" s="14"/>
      <c r="L20" s="54"/>
      <c r="M20" s="14"/>
      <c r="O20" s="30" t="s">
        <v>130</v>
      </c>
      <c r="P20" s="30" t="s">
        <v>131</v>
      </c>
      <c r="Q20" s="30" t="s">
        <v>138</v>
      </c>
      <c r="R20" s="30" t="s">
        <v>133</v>
      </c>
      <c r="S20" s="30">
        <v>336</v>
      </c>
      <c r="T20" s="30">
        <v>369</v>
      </c>
      <c r="U20" s="30">
        <v>391</v>
      </c>
      <c r="V20" s="30">
        <v>427</v>
      </c>
      <c r="W20" s="30">
        <v>469</v>
      </c>
      <c r="X20" s="30">
        <v>497</v>
      </c>
      <c r="Y20" s="30">
        <v>543</v>
      </c>
      <c r="Z20" s="30">
        <v>554</v>
      </c>
      <c r="AA20" s="30">
        <v>576</v>
      </c>
      <c r="AB20" s="30">
        <v>623</v>
      </c>
      <c r="AC20" s="30">
        <v>676</v>
      </c>
      <c r="AD20" s="30">
        <v>709</v>
      </c>
      <c r="AE20" s="30">
        <v>734</v>
      </c>
      <c r="AF20" s="30">
        <v>780</v>
      </c>
      <c r="AG20" s="30">
        <v>816</v>
      </c>
      <c r="AH20" s="30">
        <v>857</v>
      </c>
      <c r="AI20" s="30">
        <v>933</v>
      </c>
      <c r="AJ20" s="70">
        <v>1018</v>
      </c>
      <c r="AK20" s="70">
        <v>1046</v>
      </c>
      <c r="AL20" s="70">
        <v>1078</v>
      </c>
      <c r="AM20" s="70">
        <v>1094</v>
      </c>
      <c r="AN20" s="70">
        <v>1185</v>
      </c>
      <c r="AO20" s="70">
        <v>1217</v>
      </c>
      <c r="AP20" s="70">
        <v>1222</v>
      </c>
      <c r="AQ20" s="77" t="str">
        <f t="shared" si="0"/>
        <v>EastLight SabresPlanet</v>
      </c>
    </row>
    <row r="21" spans="1:43" ht="14.25" x14ac:dyDescent="0.2">
      <c r="A21" s="14"/>
      <c r="B21" s="14"/>
      <c r="C21" s="14"/>
      <c r="D21" s="14"/>
      <c r="E21" s="14"/>
      <c r="I21" s="14"/>
      <c r="J21" s="14"/>
      <c r="K21" s="14"/>
      <c r="L21" s="54"/>
      <c r="M21" s="14"/>
      <c r="O21" s="30" t="s">
        <v>130</v>
      </c>
      <c r="P21" s="30" t="s">
        <v>131</v>
      </c>
      <c r="Q21" s="30" t="s">
        <v>138</v>
      </c>
      <c r="R21" s="30" t="s">
        <v>134</v>
      </c>
      <c r="S21" s="30">
        <v>310</v>
      </c>
      <c r="T21" s="30">
        <v>319</v>
      </c>
      <c r="U21" s="30">
        <v>323</v>
      </c>
      <c r="V21" s="30">
        <v>335</v>
      </c>
      <c r="W21" s="30">
        <v>348</v>
      </c>
      <c r="X21" s="30">
        <v>351</v>
      </c>
      <c r="Y21" s="30">
        <v>371</v>
      </c>
      <c r="Z21" s="30">
        <v>389</v>
      </c>
      <c r="AA21" s="30">
        <v>405</v>
      </c>
      <c r="AB21" s="30">
        <v>442</v>
      </c>
      <c r="AC21" s="30">
        <v>442</v>
      </c>
      <c r="AD21" s="30">
        <v>465</v>
      </c>
      <c r="AE21" s="30">
        <v>480</v>
      </c>
      <c r="AF21" s="30">
        <v>497</v>
      </c>
      <c r="AG21" s="30">
        <v>523</v>
      </c>
      <c r="AH21" s="30">
        <v>562</v>
      </c>
      <c r="AI21" s="30">
        <v>611</v>
      </c>
      <c r="AJ21" s="30">
        <v>620</v>
      </c>
      <c r="AK21" s="30">
        <v>655</v>
      </c>
      <c r="AL21" s="30">
        <v>716</v>
      </c>
      <c r="AM21" s="30">
        <v>721</v>
      </c>
      <c r="AN21" s="30">
        <v>753</v>
      </c>
      <c r="AO21" s="30">
        <v>780</v>
      </c>
      <c r="AP21" s="30">
        <v>853</v>
      </c>
      <c r="AQ21" s="77" t="str">
        <f t="shared" si="0"/>
        <v>EastLight SabresPlanet</v>
      </c>
    </row>
    <row r="22" spans="1:43" ht="14.25" x14ac:dyDescent="0.2">
      <c r="A22" s="14"/>
      <c r="B22" s="14"/>
      <c r="C22" s="14"/>
      <c r="D22" s="14"/>
      <c r="E22" s="14"/>
      <c r="I22" s="14"/>
      <c r="J22" s="14"/>
      <c r="K22" s="14"/>
      <c r="L22" s="54"/>
      <c r="M22" s="14"/>
      <c r="O22" s="30" t="s">
        <v>130</v>
      </c>
      <c r="P22" s="30" t="s">
        <v>131</v>
      </c>
      <c r="Q22" s="30" t="s">
        <v>138</v>
      </c>
      <c r="R22" s="30" t="s">
        <v>135</v>
      </c>
      <c r="S22" s="30">
        <v>727</v>
      </c>
      <c r="T22" s="30">
        <v>742</v>
      </c>
      <c r="U22" s="30">
        <v>798</v>
      </c>
      <c r="V22" s="30">
        <v>866</v>
      </c>
      <c r="W22" s="30">
        <v>882</v>
      </c>
      <c r="X22" s="30">
        <v>930</v>
      </c>
      <c r="Y22" s="70">
        <v>1002</v>
      </c>
      <c r="Z22" s="70">
        <v>1029</v>
      </c>
      <c r="AA22" s="70">
        <v>1104</v>
      </c>
      <c r="AB22" s="70">
        <v>1204</v>
      </c>
      <c r="AC22" s="70">
        <v>1293</v>
      </c>
      <c r="AD22" s="70">
        <v>1315</v>
      </c>
      <c r="AE22" s="70">
        <v>1442</v>
      </c>
      <c r="AF22" s="70">
        <v>1552</v>
      </c>
      <c r="AG22" s="70">
        <v>1572</v>
      </c>
      <c r="AH22" s="70">
        <v>1699</v>
      </c>
      <c r="AI22" s="70">
        <v>1805</v>
      </c>
      <c r="AJ22" s="70">
        <v>1937</v>
      </c>
      <c r="AK22" s="70">
        <v>2069</v>
      </c>
      <c r="AL22" s="70">
        <v>2098</v>
      </c>
      <c r="AM22" s="70">
        <v>2106</v>
      </c>
      <c r="AN22" s="70">
        <v>2133</v>
      </c>
      <c r="AO22" s="70">
        <v>2289</v>
      </c>
      <c r="AP22" s="70">
        <v>2385</v>
      </c>
      <c r="AQ22" s="77" t="str">
        <f t="shared" si="0"/>
        <v>EastLight SabresPlanet</v>
      </c>
    </row>
    <row r="23" spans="1:43" ht="14.25" x14ac:dyDescent="0.2">
      <c r="A23" s="14"/>
      <c r="B23" s="14"/>
      <c r="C23" s="14"/>
      <c r="D23" s="14"/>
      <c r="E23" s="14"/>
      <c r="I23" s="14"/>
      <c r="J23" s="14"/>
      <c r="K23" s="14"/>
      <c r="L23" s="54"/>
      <c r="M23" s="14"/>
      <c r="O23" s="30" t="s">
        <v>130</v>
      </c>
      <c r="P23" s="30" t="s">
        <v>131</v>
      </c>
      <c r="Q23" s="30" t="s">
        <v>138</v>
      </c>
      <c r="R23" s="30" t="s">
        <v>136</v>
      </c>
      <c r="S23" s="30">
        <v>466</v>
      </c>
      <c r="T23" s="30">
        <v>479</v>
      </c>
      <c r="U23" s="30">
        <v>480</v>
      </c>
      <c r="V23" s="30">
        <v>523</v>
      </c>
      <c r="W23" s="30">
        <v>561</v>
      </c>
      <c r="X23" s="30">
        <v>591</v>
      </c>
      <c r="Y23" s="30">
        <v>604</v>
      </c>
      <c r="Z23" s="30">
        <v>635</v>
      </c>
      <c r="AA23" s="30">
        <v>644</v>
      </c>
      <c r="AB23" s="30">
        <v>654</v>
      </c>
      <c r="AC23" s="30">
        <v>684</v>
      </c>
      <c r="AD23" s="30">
        <v>739</v>
      </c>
      <c r="AE23" s="30">
        <v>758</v>
      </c>
      <c r="AF23" s="30">
        <v>782</v>
      </c>
      <c r="AG23" s="30">
        <v>792</v>
      </c>
      <c r="AH23" s="30">
        <v>809</v>
      </c>
      <c r="AI23" s="30">
        <v>856</v>
      </c>
      <c r="AJ23" s="30">
        <v>885</v>
      </c>
      <c r="AK23" s="30">
        <v>954</v>
      </c>
      <c r="AL23" s="70">
        <v>1039</v>
      </c>
      <c r="AM23" s="70">
        <v>1123</v>
      </c>
      <c r="AN23" s="70">
        <v>1149</v>
      </c>
      <c r="AO23" s="70">
        <v>1176</v>
      </c>
      <c r="AP23" s="70">
        <v>1223</v>
      </c>
      <c r="AQ23" s="77" t="str">
        <f t="shared" si="0"/>
        <v>EastLight SabresPlanet</v>
      </c>
    </row>
    <row r="24" spans="1:43" ht="14.25" x14ac:dyDescent="0.2">
      <c r="A24" s="14"/>
      <c r="B24" s="14"/>
      <c r="C24" s="14"/>
      <c r="D24" s="14"/>
      <c r="E24" s="14"/>
      <c r="I24" s="14"/>
      <c r="J24" s="14"/>
      <c r="K24" s="14"/>
      <c r="L24" s="54"/>
      <c r="M24" s="14"/>
      <c r="O24" s="30" t="s">
        <v>130</v>
      </c>
      <c r="P24" s="30" t="s">
        <v>139</v>
      </c>
      <c r="Q24" s="30" t="s">
        <v>132</v>
      </c>
      <c r="R24" s="30" t="s">
        <v>133</v>
      </c>
      <c r="S24" s="30">
        <v>114</v>
      </c>
      <c r="T24" s="30">
        <v>124</v>
      </c>
      <c r="U24" s="30">
        <v>130</v>
      </c>
      <c r="V24" s="30">
        <v>133</v>
      </c>
      <c r="W24" s="30">
        <v>138</v>
      </c>
      <c r="X24" s="30">
        <v>148</v>
      </c>
      <c r="Y24" s="30">
        <v>157</v>
      </c>
      <c r="Z24" s="30">
        <v>168</v>
      </c>
      <c r="AA24" s="30">
        <v>181</v>
      </c>
      <c r="AB24" s="30">
        <v>198</v>
      </c>
      <c r="AC24" s="30">
        <v>206</v>
      </c>
      <c r="AD24" s="30">
        <v>224</v>
      </c>
      <c r="AE24" s="30">
        <v>246</v>
      </c>
      <c r="AF24" s="30">
        <v>257</v>
      </c>
      <c r="AG24" s="30">
        <v>270</v>
      </c>
      <c r="AH24" s="30">
        <v>289</v>
      </c>
      <c r="AI24" s="30">
        <v>310</v>
      </c>
      <c r="AJ24" s="30">
        <v>314</v>
      </c>
      <c r="AK24" s="30">
        <v>333</v>
      </c>
      <c r="AL24" s="30">
        <v>344</v>
      </c>
      <c r="AM24" s="30">
        <v>345</v>
      </c>
      <c r="AN24" s="30">
        <v>377</v>
      </c>
      <c r="AO24" s="30">
        <v>414</v>
      </c>
      <c r="AP24" s="30">
        <v>419</v>
      </c>
      <c r="AQ24" s="77" t="str">
        <f t="shared" si="0"/>
        <v>EastTranspondersEnterprise</v>
      </c>
    </row>
    <row r="25" spans="1:43" ht="14.25" x14ac:dyDescent="0.2">
      <c r="A25" s="14"/>
      <c r="B25" s="14"/>
      <c r="C25" s="14"/>
      <c r="D25" s="14"/>
      <c r="E25" s="14"/>
      <c r="I25" s="14"/>
      <c r="J25" s="14"/>
      <c r="K25" s="14"/>
      <c r="L25" s="54"/>
      <c r="M25" s="14"/>
      <c r="O25" s="30" t="s">
        <v>130</v>
      </c>
      <c r="P25" s="30" t="s">
        <v>139</v>
      </c>
      <c r="Q25" s="30" t="s">
        <v>132</v>
      </c>
      <c r="R25" s="30" t="s">
        <v>134</v>
      </c>
      <c r="S25" s="30">
        <v>801</v>
      </c>
      <c r="T25" s="30">
        <v>826</v>
      </c>
      <c r="U25" s="30">
        <v>887</v>
      </c>
      <c r="V25" s="30">
        <v>976</v>
      </c>
      <c r="W25" s="70">
        <v>1011</v>
      </c>
      <c r="X25" s="70">
        <v>1097</v>
      </c>
      <c r="Y25" s="70">
        <v>1191</v>
      </c>
      <c r="Z25" s="70">
        <v>1255</v>
      </c>
      <c r="AA25" s="70">
        <v>1298</v>
      </c>
      <c r="AB25" s="70">
        <v>1357</v>
      </c>
      <c r="AC25" s="70">
        <v>1481</v>
      </c>
      <c r="AD25" s="70">
        <v>1559</v>
      </c>
      <c r="AE25" s="70">
        <v>1568</v>
      </c>
      <c r="AF25" s="70">
        <v>1610</v>
      </c>
      <c r="AG25" s="70">
        <v>1671</v>
      </c>
      <c r="AH25" s="70">
        <v>1784</v>
      </c>
      <c r="AI25" s="70">
        <v>1936</v>
      </c>
      <c r="AJ25" s="70">
        <v>2128</v>
      </c>
      <c r="AK25" s="70">
        <v>2199</v>
      </c>
      <c r="AL25" s="70">
        <v>2338</v>
      </c>
      <c r="AM25" s="70">
        <v>2551</v>
      </c>
      <c r="AN25" s="70">
        <v>2726</v>
      </c>
      <c r="AO25" s="70">
        <v>2994</v>
      </c>
      <c r="AP25" s="70">
        <v>3293</v>
      </c>
      <c r="AQ25" s="77" t="str">
        <f t="shared" si="0"/>
        <v>EastTranspondersEnterprise</v>
      </c>
    </row>
    <row r="26" spans="1:43" ht="14.25" x14ac:dyDescent="0.2">
      <c r="A26" s="14"/>
      <c r="B26" s="14"/>
      <c r="C26" s="14"/>
      <c r="D26" s="14"/>
      <c r="E26" s="14"/>
      <c r="I26" s="14"/>
      <c r="J26" s="14"/>
      <c r="K26" s="14"/>
      <c r="L26" s="54"/>
      <c r="M26" s="14"/>
      <c r="O26" s="30" t="s">
        <v>130</v>
      </c>
      <c r="P26" s="30" t="s">
        <v>139</v>
      </c>
      <c r="Q26" s="30" t="s">
        <v>132</v>
      </c>
      <c r="R26" s="30" t="s">
        <v>135</v>
      </c>
      <c r="S26" s="30">
        <v>912</v>
      </c>
      <c r="T26" s="30">
        <v>940</v>
      </c>
      <c r="U26" s="30">
        <v>965</v>
      </c>
      <c r="V26" s="70">
        <v>1052</v>
      </c>
      <c r="W26" s="70">
        <v>1122</v>
      </c>
      <c r="X26" s="70">
        <v>1164</v>
      </c>
      <c r="Y26" s="70">
        <v>1257</v>
      </c>
      <c r="Z26" s="70">
        <v>1320</v>
      </c>
      <c r="AA26" s="70">
        <v>1401</v>
      </c>
      <c r="AB26" s="70">
        <v>1475</v>
      </c>
      <c r="AC26" s="70">
        <v>1598</v>
      </c>
      <c r="AD26" s="70">
        <v>1609</v>
      </c>
      <c r="AE26" s="70">
        <v>1684</v>
      </c>
      <c r="AF26" s="70">
        <v>1833</v>
      </c>
      <c r="AG26" s="70">
        <v>1915</v>
      </c>
      <c r="AH26" s="70">
        <v>1978</v>
      </c>
      <c r="AI26" s="70">
        <v>2031</v>
      </c>
      <c r="AJ26" s="70">
        <v>2092</v>
      </c>
      <c r="AK26" s="70">
        <v>2301</v>
      </c>
      <c r="AL26" s="70">
        <v>2333</v>
      </c>
      <c r="AM26" s="70">
        <v>2442</v>
      </c>
      <c r="AN26" s="70">
        <v>2443</v>
      </c>
      <c r="AO26" s="70">
        <v>2558</v>
      </c>
      <c r="AP26" s="70">
        <v>2762</v>
      </c>
      <c r="AQ26" s="77" t="str">
        <f t="shared" si="0"/>
        <v>EastTranspondersEnterprise</v>
      </c>
    </row>
    <row r="27" spans="1:43" ht="14.25" x14ac:dyDescent="0.2">
      <c r="A27" s="14"/>
      <c r="B27" s="14"/>
      <c r="C27" s="14"/>
      <c r="D27" s="14"/>
      <c r="E27" s="14"/>
      <c r="I27" s="14"/>
      <c r="J27" s="14"/>
      <c r="K27" s="14"/>
      <c r="L27" s="54"/>
      <c r="M27" s="14"/>
      <c r="O27" s="30" t="s">
        <v>130</v>
      </c>
      <c r="P27" s="30" t="s">
        <v>139</v>
      </c>
      <c r="Q27" s="30" t="s">
        <v>132</v>
      </c>
      <c r="R27" s="30" t="s">
        <v>136</v>
      </c>
      <c r="S27" s="30">
        <v>847</v>
      </c>
      <c r="T27" s="30">
        <v>878</v>
      </c>
      <c r="U27" s="30">
        <v>962</v>
      </c>
      <c r="V27" s="70">
        <v>1004</v>
      </c>
      <c r="W27" s="70">
        <v>1075</v>
      </c>
      <c r="X27" s="70">
        <v>1174</v>
      </c>
      <c r="Y27" s="70">
        <v>1283</v>
      </c>
      <c r="Z27" s="70">
        <v>1357</v>
      </c>
      <c r="AA27" s="70">
        <v>1377</v>
      </c>
      <c r="AB27" s="70">
        <v>1422</v>
      </c>
      <c r="AC27" s="70">
        <v>1548</v>
      </c>
      <c r="AD27" s="70">
        <v>1699</v>
      </c>
      <c r="AE27" s="70">
        <v>1745</v>
      </c>
      <c r="AF27" s="70">
        <v>1773</v>
      </c>
      <c r="AG27" s="70">
        <v>1950</v>
      </c>
      <c r="AH27" s="70">
        <v>2028</v>
      </c>
      <c r="AI27" s="70">
        <v>2176</v>
      </c>
      <c r="AJ27" s="70">
        <v>2306</v>
      </c>
      <c r="AK27" s="70">
        <v>2316</v>
      </c>
      <c r="AL27" s="70">
        <v>2419</v>
      </c>
      <c r="AM27" s="70">
        <v>2539</v>
      </c>
      <c r="AN27" s="70">
        <v>2700</v>
      </c>
      <c r="AO27" s="70">
        <v>2968</v>
      </c>
      <c r="AP27" s="70">
        <v>3125</v>
      </c>
      <c r="AQ27" s="77" t="str">
        <f t="shared" si="0"/>
        <v>EastTranspondersEnterprise</v>
      </c>
    </row>
    <row r="28" spans="1:43" ht="14.25" x14ac:dyDescent="0.2">
      <c r="A28" s="14"/>
      <c r="B28" s="14"/>
      <c r="C28" s="14"/>
      <c r="D28" s="14"/>
      <c r="E28" s="14"/>
      <c r="I28" s="14"/>
      <c r="J28" s="14"/>
      <c r="K28" s="14"/>
      <c r="L28" s="54"/>
      <c r="M28" s="14"/>
      <c r="O28" s="30" t="s">
        <v>130</v>
      </c>
      <c r="P28" s="30" t="s">
        <v>139</v>
      </c>
      <c r="Q28" s="30" t="s">
        <v>137</v>
      </c>
      <c r="R28" s="30" t="s">
        <v>133</v>
      </c>
      <c r="S28" s="30">
        <v>725</v>
      </c>
      <c r="T28" s="30">
        <v>727</v>
      </c>
      <c r="U28" s="30">
        <v>736</v>
      </c>
      <c r="V28" s="30">
        <v>768</v>
      </c>
      <c r="W28" s="30">
        <v>786</v>
      </c>
      <c r="X28" s="30">
        <v>832</v>
      </c>
      <c r="Y28" s="30">
        <v>860</v>
      </c>
      <c r="Z28" s="30">
        <v>903</v>
      </c>
      <c r="AA28" s="30">
        <v>939</v>
      </c>
      <c r="AB28" s="30">
        <v>976</v>
      </c>
      <c r="AC28" s="30">
        <v>981</v>
      </c>
      <c r="AD28" s="70">
        <v>1032</v>
      </c>
      <c r="AE28" s="70">
        <v>1120</v>
      </c>
      <c r="AF28" s="70">
        <v>1134</v>
      </c>
      <c r="AG28" s="70">
        <v>1194</v>
      </c>
      <c r="AH28" s="70">
        <v>1233</v>
      </c>
      <c r="AI28" s="70">
        <v>1286</v>
      </c>
      <c r="AJ28" s="70">
        <v>1366</v>
      </c>
      <c r="AK28" s="70">
        <v>1440</v>
      </c>
      <c r="AL28" s="70">
        <v>1581</v>
      </c>
      <c r="AM28" s="70">
        <v>1693</v>
      </c>
      <c r="AN28" s="70">
        <v>1827</v>
      </c>
      <c r="AO28" s="70">
        <v>1838</v>
      </c>
      <c r="AP28" s="70">
        <v>2006</v>
      </c>
      <c r="AQ28" s="77" t="str">
        <f t="shared" si="0"/>
        <v>EastTranspondersGalaxy</v>
      </c>
    </row>
    <row r="29" spans="1:43" ht="14.25" x14ac:dyDescent="0.2">
      <c r="A29" s="14"/>
      <c r="B29" s="14"/>
      <c r="C29" s="14"/>
      <c r="D29" s="14"/>
      <c r="E29" s="14"/>
      <c r="I29" s="14"/>
      <c r="J29" s="14"/>
      <c r="K29" s="14"/>
      <c r="L29" s="54"/>
      <c r="M29" s="14"/>
      <c r="O29" s="30" t="s">
        <v>130</v>
      </c>
      <c r="P29" s="30" t="s">
        <v>139</v>
      </c>
      <c r="Q29" s="30" t="s">
        <v>137</v>
      </c>
      <c r="R29" s="30" t="s">
        <v>134</v>
      </c>
      <c r="S29" s="30">
        <v>65</v>
      </c>
      <c r="T29" s="30">
        <v>69</v>
      </c>
      <c r="U29" s="30">
        <v>76</v>
      </c>
      <c r="V29" s="30">
        <v>79</v>
      </c>
      <c r="W29" s="30">
        <v>87</v>
      </c>
      <c r="X29" s="30">
        <v>95</v>
      </c>
      <c r="Y29" s="30">
        <v>97</v>
      </c>
      <c r="Z29" s="30">
        <v>100</v>
      </c>
      <c r="AA29" s="30">
        <v>109</v>
      </c>
      <c r="AB29" s="30">
        <v>111</v>
      </c>
      <c r="AC29" s="30">
        <v>113</v>
      </c>
      <c r="AD29" s="30">
        <v>116</v>
      </c>
      <c r="AE29" s="30">
        <v>117</v>
      </c>
      <c r="AF29" s="30">
        <v>126</v>
      </c>
      <c r="AG29" s="30">
        <v>127</v>
      </c>
      <c r="AH29" s="30">
        <v>129</v>
      </c>
      <c r="AI29" s="30">
        <v>133</v>
      </c>
      <c r="AJ29" s="30">
        <v>136</v>
      </c>
      <c r="AK29" s="30">
        <v>141</v>
      </c>
      <c r="AL29" s="30">
        <v>149</v>
      </c>
      <c r="AM29" s="30">
        <v>154</v>
      </c>
      <c r="AN29" s="30">
        <v>170</v>
      </c>
      <c r="AO29" s="30">
        <v>186</v>
      </c>
      <c r="AP29" s="30">
        <v>193</v>
      </c>
      <c r="AQ29" s="77" t="str">
        <f t="shared" si="0"/>
        <v>EastTranspondersGalaxy</v>
      </c>
    </row>
    <row r="30" spans="1:43" ht="14.25" x14ac:dyDescent="0.2">
      <c r="A30" s="14"/>
      <c r="B30" s="14"/>
      <c r="C30" s="14"/>
      <c r="D30" s="14"/>
      <c r="E30" s="14"/>
      <c r="I30" s="14"/>
      <c r="J30" s="14"/>
      <c r="K30" s="14"/>
      <c r="L30" s="54"/>
      <c r="M30" s="14"/>
      <c r="O30" s="30" t="s">
        <v>130</v>
      </c>
      <c r="P30" s="30" t="s">
        <v>139</v>
      </c>
      <c r="Q30" s="30" t="s">
        <v>137</v>
      </c>
      <c r="R30" s="30" t="s">
        <v>135</v>
      </c>
      <c r="S30" s="30">
        <v>872</v>
      </c>
      <c r="T30" s="30">
        <v>898</v>
      </c>
      <c r="U30" s="30">
        <v>956</v>
      </c>
      <c r="V30" s="70">
        <v>1027</v>
      </c>
      <c r="W30" s="70">
        <v>1112</v>
      </c>
      <c r="X30" s="70">
        <v>1209</v>
      </c>
      <c r="Y30" s="70">
        <v>1283</v>
      </c>
      <c r="Z30" s="70">
        <v>1346</v>
      </c>
      <c r="AA30" s="70">
        <v>1356</v>
      </c>
      <c r="AB30" s="70">
        <v>1463</v>
      </c>
      <c r="AC30" s="70">
        <v>1544</v>
      </c>
      <c r="AD30" s="70">
        <v>1620</v>
      </c>
      <c r="AE30" s="70">
        <v>1754</v>
      </c>
      <c r="AF30" s="70">
        <v>1817</v>
      </c>
      <c r="AG30" s="70">
        <v>1835</v>
      </c>
      <c r="AH30" s="70">
        <v>2018</v>
      </c>
      <c r="AI30" s="70">
        <v>2149</v>
      </c>
      <c r="AJ30" s="70">
        <v>2273</v>
      </c>
      <c r="AK30" s="70">
        <v>2483</v>
      </c>
      <c r="AL30" s="70">
        <v>2559</v>
      </c>
      <c r="AM30" s="70">
        <v>2725</v>
      </c>
      <c r="AN30" s="70">
        <v>2863</v>
      </c>
      <c r="AO30" s="70">
        <v>3112</v>
      </c>
      <c r="AP30" s="70">
        <v>3270</v>
      </c>
      <c r="AQ30" s="77" t="str">
        <f t="shared" si="0"/>
        <v>EastTranspondersGalaxy</v>
      </c>
    </row>
    <row r="31" spans="1:43" ht="14.25" x14ac:dyDescent="0.2">
      <c r="A31" s="14"/>
      <c r="B31" s="14"/>
      <c r="C31" s="14"/>
      <c r="D31" s="14"/>
      <c r="E31" s="14"/>
      <c r="I31" s="14"/>
      <c r="J31" s="14"/>
      <c r="K31" s="14"/>
      <c r="L31" s="54"/>
      <c r="M31" s="14"/>
      <c r="O31" s="30" t="s">
        <v>130</v>
      </c>
      <c r="P31" s="30" t="s">
        <v>139</v>
      </c>
      <c r="Q31" s="30" t="s">
        <v>137</v>
      </c>
      <c r="R31" s="30" t="s">
        <v>136</v>
      </c>
      <c r="S31" s="30">
        <v>321</v>
      </c>
      <c r="T31" s="30">
        <v>328</v>
      </c>
      <c r="U31" s="30">
        <v>359</v>
      </c>
      <c r="V31" s="30">
        <v>369</v>
      </c>
      <c r="W31" s="30">
        <v>384</v>
      </c>
      <c r="X31" s="30">
        <v>395</v>
      </c>
      <c r="Y31" s="30">
        <v>420</v>
      </c>
      <c r="Z31" s="30">
        <v>433</v>
      </c>
      <c r="AA31" s="30">
        <v>439</v>
      </c>
      <c r="AB31" s="30">
        <v>455</v>
      </c>
      <c r="AC31" s="30">
        <v>476</v>
      </c>
      <c r="AD31" s="30">
        <v>522</v>
      </c>
      <c r="AE31" s="30">
        <v>535</v>
      </c>
      <c r="AF31" s="30">
        <v>547</v>
      </c>
      <c r="AG31" s="30">
        <v>560</v>
      </c>
      <c r="AH31" s="30">
        <v>575</v>
      </c>
      <c r="AI31" s="30">
        <v>597</v>
      </c>
      <c r="AJ31" s="30">
        <v>617</v>
      </c>
      <c r="AK31" s="30">
        <v>644</v>
      </c>
      <c r="AL31" s="30">
        <v>698</v>
      </c>
      <c r="AM31" s="30">
        <v>743</v>
      </c>
      <c r="AN31" s="30">
        <v>797</v>
      </c>
      <c r="AO31" s="30">
        <v>808</v>
      </c>
      <c r="AP31" s="30">
        <v>864</v>
      </c>
      <c r="AQ31" s="77" t="str">
        <f t="shared" si="0"/>
        <v>EastTranspondersGalaxy</v>
      </c>
    </row>
    <row r="32" spans="1:43" ht="12.75" customHeight="1" x14ac:dyDescent="0.2">
      <c r="A32" s="14"/>
      <c r="B32" s="14"/>
      <c r="C32" s="14"/>
      <c r="D32" s="14"/>
      <c r="E32" s="14"/>
      <c r="F32" s="53"/>
      <c r="G32" s="14"/>
      <c r="H32" s="14"/>
      <c r="I32" s="14"/>
      <c r="J32" s="14"/>
      <c r="K32" s="14"/>
      <c r="L32" s="54"/>
      <c r="M32" s="14"/>
      <c r="O32" s="30" t="s">
        <v>130</v>
      </c>
      <c r="P32" s="30" t="s">
        <v>139</v>
      </c>
      <c r="Q32" s="30" t="s">
        <v>138</v>
      </c>
      <c r="R32" s="30" t="s">
        <v>133</v>
      </c>
      <c r="S32" s="30">
        <v>735</v>
      </c>
      <c r="T32" s="30">
        <v>735</v>
      </c>
      <c r="U32" s="30">
        <v>771</v>
      </c>
      <c r="V32" s="30">
        <v>790</v>
      </c>
      <c r="W32" s="30">
        <v>798</v>
      </c>
      <c r="X32" s="30">
        <v>815</v>
      </c>
      <c r="Y32" s="30">
        <v>878</v>
      </c>
      <c r="Z32" s="30">
        <v>927</v>
      </c>
      <c r="AA32" s="70">
        <v>1013</v>
      </c>
      <c r="AB32" s="70">
        <v>1020</v>
      </c>
      <c r="AC32" s="70">
        <v>1109</v>
      </c>
      <c r="AD32" s="70">
        <v>1146</v>
      </c>
      <c r="AE32" s="70">
        <v>1158</v>
      </c>
      <c r="AF32" s="70">
        <v>1268</v>
      </c>
      <c r="AG32" s="70">
        <v>1317</v>
      </c>
      <c r="AH32" s="70">
        <v>1379</v>
      </c>
      <c r="AI32" s="70">
        <v>1436</v>
      </c>
      <c r="AJ32" s="70">
        <v>1466</v>
      </c>
      <c r="AK32" s="70">
        <v>1544</v>
      </c>
      <c r="AL32" s="70">
        <v>1631</v>
      </c>
      <c r="AM32" s="70">
        <v>1784</v>
      </c>
      <c r="AN32" s="70">
        <v>1892</v>
      </c>
      <c r="AO32" s="70">
        <v>1905</v>
      </c>
      <c r="AP32" s="70">
        <v>1977</v>
      </c>
      <c r="AQ32" s="77" t="str">
        <f t="shared" si="0"/>
        <v>EastTranspondersPlanet</v>
      </c>
    </row>
    <row r="33" spans="1:43" ht="12.75" customHeight="1" x14ac:dyDescent="0.2">
      <c r="A33" s="14"/>
      <c r="B33" s="14"/>
      <c r="C33" s="14"/>
      <c r="D33" s="14"/>
      <c r="E33" s="14"/>
      <c r="F33" s="53"/>
      <c r="G33" s="14"/>
      <c r="H33" s="14"/>
      <c r="I33" s="14"/>
      <c r="J33" s="14"/>
      <c r="K33" s="14"/>
      <c r="L33" s="54"/>
      <c r="M33" s="14"/>
      <c r="O33" s="30" t="s">
        <v>130</v>
      </c>
      <c r="P33" s="30" t="s">
        <v>139</v>
      </c>
      <c r="Q33" s="30" t="s">
        <v>138</v>
      </c>
      <c r="R33" s="30" t="s">
        <v>134</v>
      </c>
      <c r="S33" s="30">
        <v>472</v>
      </c>
      <c r="T33" s="30">
        <v>506</v>
      </c>
      <c r="U33" s="30">
        <v>531</v>
      </c>
      <c r="V33" s="30">
        <v>580</v>
      </c>
      <c r="W33" s="30">
        <v>636</v>
      </c>
      <c r="X33" s="30">
        <v>662</v>
      </c>
      <c r="Y33" s="30">
        <v>727</v>
      </c>
      <c r="Z33" s="30">
        <v>777</v>
      </c>
      <c r="AA33" s="30">
        <v>816</v>
      </c>
      <c r="AB33" s="30">
        <v>875</v>
      </c>
      <c r="AC33" s="30">
        <v>959</v>
      </c>
      <c r="AD33" s="70">
        <v>1040</v>
      </c>
      <c r="AE33" s="70">
        <v>1049</v>
      </c>
      <c r="AF33" s="70">
        <v>1133</v>
      </c>
      <c r="AG33" s="70">
        <v>1202</v>
      </c>
      <c r="AH33" s="70">
        <v>1207</v>
      </c>
      <c r="AI33" s="70">
        <v>1226</v>
      </c>
      <c r="AJ33" s="70">
        <v>1320</v>
      </c>
      <c r="AK33" s="70">
        <v>1401</v>
      </c>
      <c r="AL33" s="70">
        <v>1466</v>
      </c>
      <c r="AM33" s="70">
        <v>1540</v>
      </c>
      <c r="AN33" s="70">
        <v>1602</v>
      </c>
      <c r="AO33" s="70">
        <v>1728</v>
      </c>
      <c r="AP33" s="70">
        <v>1747</v>
      </c>
      <c r="AQ33" s="77" t="str">
        <f t="shared" si="0"/>
        <v>EastTranspondersPlanet</v>
      </c>
    </row>
    <row r="34" spans="1:43" ht="12.75" customHeight="1" x14ac:dyDescent="0.2">
      <c r="A34" s="14"/>
      <c r="B34" s="14"/>
      <c r="C34" s="14"/>
      <c r="D34" s="14"/>
      <c r="E34" s="14"/>
      <c r="F34" s="53"/>
      <c r="G34" s="14"/>
      <c r="H34" s="14"/>
      <c r="I34" s="14"/>
      <c r="J34" s="14"/>
      <c r="K34" s="14"/>
      <c r="L34" s="54"/>
      <c r="M34" s="14"/>
      <c r="O34" s="30" t="s">
        <v>130</v>
      </c>
      <c r="P34" s="30" t="s">
        <v>139</v>
      </c>
      <c r="Q34" s="30" t="s">
        <v>138</v>
      </c>
      <c r="R34" s="30" t="s">
        <v>135</v>
      </c>
      <c r="S34" s="30">
        <v>115</v>
      </c>
      <c r="T34" s="30">
        <v>116</v>
      </c>
      <c r="U34" s="30">
        <v>124</v>
      </c>
      <c r="V34" s="30">
        <v>131</v>
      </c>
      <c r="W34" s="30">
        <v>135</v>
      </c>
      <c r="X34" s="30">
        <v>137</v>
      </c>
      <c r="Y34" s="30">
        <v>144</v>
      </c>
      <c r="Z34" s="30">
        <v>158</v>
      </c>
      <c r="AA34" s="30">
        <v>169</v>
      </c>
      <c r="AB34" s="30">
        <v>176</v>
      </c>
      <c r="AC34" s="30">
        <v>183</v>
      </c>
      <c r="AD34" s="30">
        <v>200</v>
      </c>
      <c r="AE34" s="30">
        <v>209</v>
      </c>
      <c r="AF34" s="30">
        <v>229</v>
      </c>
      <c r="AG34" s="30">
        <v>241</v>
      </c>
      <c r="AH34" s="30">
        <v>257</v>
      </c>
      <c r="AI34" s="30">
        <v>262</v>
      </c>
      <c r="AJ34" s="30">
        <v>274</v>
      </c>
      <c r="AK34" s="30">
        <v>284</v>
      </c>
      <c r="AL34" s="30">
        <v>310</v>
      </c>
      <c r="AM34" s="30">
        <v>333</v>
      </c>
      <c r="AN34" s="30">
        <v>362</v>
      </c>
      <c r="AO34" s="30">
        <v>386</v>
      </c>
      <c r="AP34" s="30">
        <v>394</v>
      </c>
      <c r="AQ34" s="77" t="str">
        <f t="shared" si="0"/>
        <v>EastTranspondersPlanet</v>
      </c>
    </row>
    <row r="35" spans="1:43" ht="12.75" customHeight="1" x14ac:dyDescent="0.2">
      <c r="A35" s="14"/>
      <c r="B35" s="14"/>
      <c r="C35" s="14"/>
      <c r="D35" s="14"/>
      <c r="E35" s="14"/>
      <c r="F35" s="53"/>
      <c r="G35" s="14"/>
      <c r="H35" s="14"/>
      <c r="I35" s="14"/>
      <c r="J35" s="14"/>
      <c r="K35" s="14"/>
      <c r="L35" s="54"/>
      <c r="M35" s="14"/>
      <c r="O35" s="30" t="s">
        <v>130</v>
      </c>
      <c r="P35" s="30" t="s">
        <v>139</v>
      </c>
      <c r="Q35" s="30" t="s">
        <v>138</v>
      </c>
      <c r="R35" s="30" t="s">
        <v>136</v>
      </c>
      <c r="S35" s="30">
        <v>460</v>
      </c>
      <c r="T35" s="30">
        <v>481</v>
      </c>
      <c r="U35" s="30">
        <v>522</v>
      </c>
      <c r="V35" s="30">
        <v>557</v>
      </c>
      <c r="W35" s="30">
        <v>568</v>
      </c>
      <c r="X35" s="30">
        <v>578</v>
      </c>
      <c r="Y35" s="30">
        <v>613</v>
      </c>
      <c r="Z35" s="30">
        <v>634</v>
      </c>
      <c r="AA35" s="30">
        <v>653</v>
      </c>
      <c r="AB35" s="30">
        <v>702</v>
      </c>
      <c r="AC35" s="30">
        <v>760</v>
      </c>
      <c r="AD35" s="30">
        <v>813</v>
      </c>
      <c r="AE35" s="30">
        <v>856</v>
      </c>
      <c r="AF35" s="30">
        <v>884</v>
      </c>
      <c r="AG35" s="30">
        <v>962</v>
      </c>
      <c r="AH35" s="30">
        <v>963</v>
      </c>
      <c r="AI35" s="70">
        <v>1053</v>
      </c>
      <c r="AJ35" s="70">
        <v>1092</v>
      </c>
      <c r="AK35" s="70">
        <v>1093</v>
      </c>
      <c r="AL35" s="70">
        <v>1116</v>
      </c>
      <c r="AM35" s="70">
        <v>1198</v>
      </c>
      <c r="AN35" s="70">
        <v>1212</v>
      </c>
      <c r="AO35" s="70">
        <v>1301</v>
      </c>
      <c r="AP35" s="70">
        <v>1305</v>
      </c>
      <c r="AQ35" s="77" t="str">
        <f t="shared" si="0"/>
        <v>EastTranspondersPlanet</v>
      </c>
    </row>
    <row r="36" spans="1:43" ht="12.75" customHeight="1" x14ac:dyDescent="0.2">
      <c r="A36" s="14"/>
      <c r="B36" s="14"/>
      <c r="C36" s="14"/>
      <c r="D36" s="14"/>
      <c r="E36" s="14"/>
      <c r="F36" s="53"/>
      <c r="G36" s="14"/>
      <c r="H36" s="14"/>
      <c r="I36" s="14"/>
      <c r="J36" s="14"/>
      <c r="K36" s="14"/>
      <c r="L36" s="54"/>
      <c r="M36" s="14"/>
      <c r="O36" s="30" t="s">
        <v>130</v>
      </c>
      <c r="P36" s="30" t="s">
        <v>140</v>
      </c>
      <c r="Q36" s="30" t="s">
        <v>132</v>
      </c>
      <c r="R36" s="30" t="s">
        <v>133</v>
      </c>
      <c r="S36" s="30">
        <v>713</v>
      </c>
      <c r="T36" s="30">
        <v>736</v>
      </c>
      <c r="U36" s="30">
        <v>782</v>
      </c>
      <c r="V36" s="30">
        <v>859</v>
      </c>
      <c r="W36" s="30">
        <v>881</v>
      </c>
      <c r="X36" s="30">
        <v>969</v>
      </c>
      <c r="Y36" s="70">
        <v>1004</v>
      </c>
      <c r="Z36" s="70">
        <v>1015</v>
      </c>
      <c r="AA36" s="70">
        <v>1104</v>
      </c>
      <c r="AB36" s="70">
        <v>1179</v>
      </c>
      <c r="AC36" s="70">
        <v>1194</v>
      </c>
      <c r="AD36" s="70">
        <v>1227</v>
      </c>
      <c r="AE36" s="70">
        <v>1244</v>
      </c>
      <c r="AF36" s="70">
        <v>1247</v>
      </c>
      <c r="AG36" s="70">
        <v>1347</v>
      </c>
      <c r="AH36" s="70">
        <v>1468</v>
      </c>
      <c r="AI36" s="70">
        <v>1486</v>
      </c>
      <c r="AJ36" s="70">
        <v>1613</v>
      </c>
      <c r="AK36" s="70">
        <v>1629</v>
      </c>
      <c r="AL36" s="70">
        <v>1732</v>
      </c>
      <c r="AM36" s="70">
        <v>1833</v>
      </c>
      <c r="AN36" s="70">
        <v>1982</v>
      </c>
      <c r="AO36" s="70">
        <v>2071</v>
      </c>
      <c r="AP36" s="70">
        <v>2148</v>
      </c>
      <c r="AQ36" s="77" t="str">
        <f t="shared" si="0"/>
        <v>EastGlue GunsEnterprise</v>
      </c>
    </row>
    <row r="37" spans="1:43" ht="12.75" customHeight="1" x14ac:dyDescent="0.2">
      <c r="A37" s="14"/>
      <c r="B37" s="14"/>
      <c r="C37" s="14"/>
      <c r="D37" s="14"/>
      <c r="E37" s="14"/>
      <c r="F37" s="53"/>
      <c r="G37" s="14"/>
      <c r="H37" s="14"/>
      <c r="I37" s="14"/>
      <c r="J37" s="14"/>
      <c r="K37" s="14"/>
      <c r="L37" s="54"/>
      <c r="M37" s="14"/>
      <c r="O37" s="30" t="s">
        <v>130</v>
      </c>
      <c r="P37" s="30" t="s">
        <v>140</v>
      </c>
      <c r="Q37" s="30" t="s">
        <v>132</v>
      </c>
      <c r="R37" s="30" t="s">
        <v>134</v>
      </c>
      <c r="S37" s="30">
        <v>957</v>
      </c>
      <c r="T37" s="30">
        <v>960</v>
      </c>
      <c r="U37" s="70">
        <v>1039</v>
      </c>
      <c r="V37" s="70">
        <v>1065</v>
      </c>
      <c r="W37" s="70">
        <v>1089</v>
      </c>
      <c r="X37" s="70">
        <v>1125</v>
      </c>
      <c r="Y37" s="70">
        <v>1155</v>
      </c>
      <c r="Z37" s="70">
        <v>1203</v>
      </c>
      <c r="AA37" s="70">
        <v>1216</v>
      </c>
      <c r="AB37" s="70">
        <v>1337</v>
      </c>
      <c r="AC37" s="70">
        <v>1348</v>
      </c>
      <c r="AD37" s="70">
        <v>1425</v>
      </c>
      <c r="AE37" s="70">
        <v>1557</v>
      </c>
      <c r="AF37" s="70">
        <v>1586</v>
      </c>
      <c r="AG37" s="70">
        <v>1635</v>
      </c>
      <c r="AH37" s="70">
        <v>1635</v>
      </c>
      <c r="AI37" s="70">
        <v>1737</v>
      </c>
      <c r="AJ37" s="70">
        <v>1881</v>
      </c>
      <c r="AK37" s="70">
        <v>1948</v>
      </c>
      <c r="AL37" s="70">
        <v>2028</v>
      </c>
      <c r="AM37" s="70">
        <v>2194</v>
      </c>
      <c r="AN37" s="70">
        <v>2250</v>
      </c>
      <c r="AO37" s="70">
        <v>2343</v>
      </c>
      <c r="AP37" s="70">
        <v>2525</v>
      </c>
      <c r="AQ37" s="77" t="str">
        <f t="shared" si="0"/>
        <v>EastGlue GunsEnterprise</v>
      </c>
    </row>
    <row r="38" spans="1:43" ht="12.75" customHeight="1" x14ac:dyDescent="0.2">
      <c r="A38" s="14"/>
      <c r="B38" s="14"/>
      <c r="C38" s="14"/>
      <c r="D38" s="14"/>
      <c r="E38" s="14"/>
      <c r="F38" s="53"/>
      <c r="G38" s="14"/>
      <c r="H38" s="14"/>
      <c r="I38" s="14"/>
      <c r="J38" s="14"/>
      <c r="K38" s="14"/>
      <c r="L38" s="54"/>
      <c r="M38" s="14"/>
      <c r="O38" s="30" t="s">
        <v>130</v>
      </c>
      <c r="P38" s="30" t="s">
        <v>140</v>
      </c>
      <c r="Q38" s="30" t="s">
        <v>132</v>
      </c>
      <c r="R38" s="30" t="s">
        <v>135</v>
      </c>
      <c r="S38" s="30">
        <v>987</v>
      </c>
      <c r="T38" s="70">
        <v>1039</v>
      </c>
      <c r="U38" s="70">
        <v>1054</v>
      </c>
      <c r="V38" s="70">
        <v>1092</v>
      </c>
      <c r="W38" s="70">
        <v>1183</v>
      </c>
      <c r="X38" s="70">
        <v>1222</v>
      </c>
      <c r="Y38" s="70">
        <v>1288</v>
      </c>
      <c r="Z38" s="70">
        <v>1355</v>
      </c>
      <c r="AA38" s="70">
        <v>1370</v>
      </c>
      <c r="AB38" s="70">
        <v>1380</v>
      </c>
      <c r="AC38" s="70">
        <v>1401</v>
      </c>
      <c r="AD38" s="70">
        <v>1421</v>
      </c>
      <c r="AE38" s="70">
        <v>1434</v>
      </c>
      <c r="AF38" s="70">
        <v>1474</v>
      </c>
      <c r="AG38" s="70">
        <v>1552</v>
      </c>
      <c r="AH38" s="70">
        <v>1570</v>
      </c>
      <c r="AI38" s="70">
        <v>1686</v>
      </c>
      <c r="AJ38" s="70">
        <v>1804</v>
      </c>
      <c r="AK38" s="70">
        <v>1855</v>
      </c>
      <c r="AL38" s="70">
        <v>1892</v>
      </c>
      <c r="AM38" s="70">
        <v>1922</v>
      </c>
      <c r="AN38" s="70">
        <v>2090</v>
      </c>
      <c r="AO38" s="70">
        <v>2152</v>
      </c>
      <c r="AP38" s="70">
        <v>2215</v>
      </c>
      <c r="AQ38" s="77" t="str">
        <f t="shared" si="0"/>
        <v>EastGlue GunsEnterprise</v>
      </c>
    </row>
    <row r="39" spans="1:43" ht="12.75" customHeight="1" x14ac:dyDescent="0.2">
      <c r="A39" s="14">
        <v>1</v>
      </c>
      <c r="B39" s="14"/>
      <c r="C39" s="14"/>
      <c r="D39" s="14"/>
      <c r="E39" s="14"/>
      <c r="F39" s="53"/>
      <c r="G39" s="14"/>
      <c r="H39" s="14"/>
      <c r="I39" s="14"/>
      <c r="J39" s="14"/>
      <c r="K39" s="14"/>
      <c r="L39" s="54"/>
      <c r="M39" s="14"/>
      <c r="O39" s="30" t="s">
        <v>130</v>
      </c>
      <c r="P39" s="30" t="s">
        <v>140</v>
      </c>
      <c r="Q39" s="30" t="s">
        <v>132</v>
      </c>
      <c r="R39" s="30" t="s">
        <v>136</v>
      </c>
      <c r="S39" s="30">
        <v>535</v>
      </c>
      <c r="T39" s="30">
        <v>555</v>
      </c>
      <c r="U39" s="30">
        <v>590</v>
      </c>
      <c r="V39" s="30">
        <v>603</v>
      </c>
      <c r="W39" s="30">
        <v>652</v>
      </c>
      <c r="X39" s="30">
        <v>715</v>
      </c>
      <c r="Y39" s="30">
        <v>756</v>
      </c>
      <c r="Z39" s="30">
        <v>781</v>
      </c>
      <c r="AA39" s="30">
        <v>783</v>
      </c>
      <c r="AB39" s="30">
        <v>852</v>
      </c>
      <c r="AC39" s="30">
        <v>931</v>
      </c>
      <c r="AD39" s="70">
        <v>1014</v>
      </c>
      <c r="AE39" s="70">
        <v>1060</v>
      </c>
      <c r="AF39" s="70">
        <v>1165</v>
      </c>
      <c r="AG39" s="70">
        <v>1257</v>
      </c>
      <c r="AH39" s="70">
        <v>1295</v>
      </c>
      <c r="AI39" s="70">
        <v>1302</v>
      </c>
      <c r="AJ39" s="70">
        <v>1358</v>
      </c>
      <c r="AK39" s="70">
        <v>1469</v>
      </c>
      <c r="AL39" s="70">
        <v>1610</v>
      </c>
      <c r="AM39" s="70">
        <v>1664</v>
      </c>
      <c r="AN39" s="70">
        <v>1770</v>
      </c>
      <c r="AO39" s="70">
        <v>1782</v>
      </c>
      <c r="AP39" s="70">
        <v>1822</v>
      </c>
      <c r="AQ39" s="77" t="str">
        <f t="shared" si="0"/>
        <v>EastGlue GunsEnterprise</v>
      </c>
    </row>
    <row r="40" spans="1:43" ht="34.5" customHeight="1" x14ac:dyDescent="0.2">
      <c r="A40" s="14"/>
      <c r="B40" s="14"/>
      <c r="C40" s="65">
        <v>6.2</v>
      </c>
      <c r="D40" s="71">
        <v>15</v>
      </c>
      <c r="E40" s="14" t="s">
        <v>141</v>
      </c>
      <c r="F40" s="53"/>
      <c r="G40" s="14"/>
      <c r="H40" s="14"/>
      <c r="I40" s="14"/>
      <c r="J40" s="14"/>
      <c r="K40" s="14"/>
      <c r="L40" s="54"/>
      <c r="M40" s="14"/>
      <c r="O40" s="30" t="s">
        <v>130</v>
      </c>
      <c r="P40" s="30" t="s">
        <v>140</v>
      </c>
      <c r="Q40" s="30" t="s">
        <v>137</v>
      </c>
      <c r="R40" s="30" t="s">
        <v>133</v>
      </c>
      <c r="S40" s="30">
        <v>645</v>
      </c>
      <c r="T40" s="30">
        <v>694</v>
      </c>
      <c r="U40" s="30">
        <v>736</v>
      </c>
      <c r="V40" s="30">
        <v>762</v>
      </c>
      <c r="W40" s="30">
        <v>831</v>
      </c>
      <c r="X40" s="30">
        <v>868</v>
      </c>
      <c r="Y40" s="30">
        <v>874</v>
      </c>
      <c r="Z40" s="30">
        <v>874</v>
      </c>
      <c r="AA40" s="30">
        <v>947</v>
      </c>
      <c r="AB40" s="30">
        <v>948</v>
      </c>
      <c r="AC40" s="70">
        <v>1030</v>
      </c>
      <c r="AD40" s="70">
        <v>1070</v>
      </c>
      <c r="AE40" s="70">
        <v>1130</v>
      </c>
      <c r="AF40" s="70">
        <v>1167</v>
      </c>
      <c r="AG40" s="70">
        <v>1224</v>
      </c>
      <c r="AH40" s="70">
        <v>1235</v>
      </c>
      <c r="AI40" s="70">
        <v>1352</v>
      </c>
      <c r="AJ40" s="70">
        <v>1460</v>
      </c>
      <c r="AK40" s="70">
        <v>1588</v>
      </c>
      <c r="AL40" s="70">
        <v>1637</v>
      </c>
      <c r="AM40" s="70">
        <v>1760</v>
      </c>
      <c r="AN40" s="70">
        <v>1926</v>
      </c>
      <c r="AO40" s="70">
        <v>1977</v>
      </c>
      <c r="AP40" s="70">
        <v>2048</v>
      </c>
      <c r="AQ40" s="77" t="str">
        <f t="shared" si="0"/>
        <v>EastGlue GunsGalaxy</v>
      </c>
    </row>
    <row r="41" spans="1:43" ht="40.5" customHeight="1" x14ac:dyDescent="0.2">
      <c r="A41" s="14"/>
      <c r="B41" s="14"/>
      <c r="C41" s="14"/>
      <c r="D41" s="14"/>
      <c r="E41" s="72" t="s">
        <v>142</v>
      </c>
      <c r="F41" s="53"/>
      <c r="G41" s="14"/>
      <c r="H41" s="14"/>
      <c r="I41" s="14"/>
      <c r="J41" s="14"/>
      <c r="K41" s="14"/>
      <c r="L41" s="54"/>
      <c r="M41" s="14"/>
      <c r="O41" s="30" t="s">
        <v>130</v>
      </c>
      <c r="P41" s="30" t="s">
        <v>140</v>
      </c>
      <c r="Q41" s="30" t="s">
        <v>137</v>
      </c>
      <c r="R41" s="30" t="s">
        <v>134</v>
      </c>
      <c r="S41" s="30">
        <v>899</v>
      </c>
      <c r="T41" s="30">
        <v>951</v>
      </c>
      <c r="U41" s="30">
        <v>952</v>
      </c>
      <c r="V41" s="70">
        <v>1038</v>
      </c>
      <c r="W41" s="70">
        <v>1084</v>
      </c>
      <c r="X41" s="70">
        <v>1097</v>
      </c>
      <c r="Y41" s="70">
        <v>1132</v>
      </c>
      <c r="Z41" s="70">
        <v>1217</v>
      </c>
      <c r="AA41" s="70">
        <v>1257</v>
      </c>
      <c r="AB41" s="70">
        <v>1303</v>
      </c>
      <c r="AC41" s="70">
        <v>1358</v>
      </c>
      <c r="AD41" s="70">
        <v>1475</v>
      </c>
      <c r="AE41" s="70">
        <v>1621</v>
      </c>
      <c r="AF41" s="70">
        <v>1771</v>
      </c>
      <c r="AG41" s="70">
        <v>1896</v>
      </c>
      <c r="AH41" s="70">
        <v>2035</v>
      </c>
      <c r="AI41" s="70">
        <v>2138</v>
      </c>
      <c r="AJ41" s="70">
        <v>2292</v>
      </c>
      <c r="AK41" s="70">
        <v>2437</v>
      </c>
      <c r="AL41" s="70">
        <v>2660</v>
      </c>
      <c r="AM41" s="70">
        <v>2907</v>
      </c>
      <c r="AN41" s="70">
        <v>3102</v>
      </c>
      <c r="AO41" s="70">
        <v>3165</v>
      </c>
      <c r="AP41" s="70">
        <v>3327</v>
      </c>
      <c r="AQ41" s="77" t="str">
        <f t="shared" si="0"/>
        <v>EastGlue GunsGalaxy</v>
      </c>
    </row>
    <row r="42" spans="1:43" ht="12.75" customHeight="1" x14ac:dyDescent="0.2">
      <c r="A42" s="14"/>
      <c r="B42" s="14"/>
      <c r="C42" s="14"/>
      <c r="D42" s="14"/>
      <c r="E42" s="14" t="s">
        <v>143</v>
      </c>
      <c r="F42" s="53"/>
      <c r="G42" s="14"/>
      <c r="H42" s="14"/>
      <c r="I42" s="14"/>
      <c r="J42" s="14"/>
      <c r="K42" s="14"/>
      <c r="L42" s="54"/>
      <c r="M42" s="14"/>
      <c r="O42" s="30" t="s">
        <v>130</v>
      </c>
      <c r="P42" s="30" t="s">
        <v>140</v>
      </c>
      <c r="Q42" s="30" t="s">
        <v>137</v>
      </c>
      <c r="R42" s="30" t="s">
        <v>135</v>
      </c>
      <c r="S42" s="30">
        <v>914</v>
      </c>
      <c r="T42" s="30">
        <v>914</v>
      </c>
      <c r="U42" s="30">
        <v>925</v>
      </c>
      <c r="V42" s="70">
        <v>1005</v>
      </c>
      <c r="W42" s="70">
        <v>1051</v>
      </c>
      <c r="X42" s="70">
        <v>1088</v>
      </c>
      <c r="Y42" s="70">
        <v>1103</v>
      </c>
      <c r="Z42" s="70">
        <v>1130</v>
      </c>
      <c r="AA42" s="70">
        <v>1221</v>
      </c>
      <c r="AB42" s="70">
        <v>1320</v>
      </c>
      <c r="AC42" s="70">
        <v>1450</v>
      </c>
      <c r="AD42" s="70">
        <v>1519</v>
      </c>
      <c r="AE42" s="70">
        <v>1658</v>
      </c>
      <c r="AF42" s="70">
        <v>1712</v>
      </c>
      <c r="AG42" s="70">
        <v>1793</v>
      </c>
      <c r="AH42" s="70">
        <v>1847</v>
      </c>
      <c r="AI42" s="70">
        <v>1981</v>
      </c>
      <c r="AJ42" s="70">
        <v>2017</v>
      </c>
      <c r="AK42" s="70">
        <v>2090</v>
      </c>
      <c r="AL42" s="70">
        <v>2244</v>
      </c>
      <c r="AM42" s="70">
        <v>2369</v>
      </c>
      <c r="AN42" s="70">
        <v>2466</v>
      </c>
      <c r="AO42" s="70">
        <v>2522</v>
      </c>
      <c r="AP42" s="70">
        <v>2745</v>
      </c>
      <c r="AQ42" s="77" t="str">
        <f t="shared" si="0"/>
        <v>EastGlue GunsGalaxy</v>
      </c>
    </row>
    <row r="43" spans="1:43" ht="12.75" customHeight="1" x14ac:dyDescent="0.2">
      <c r="A43" s="14"/>
      <c r="B43" s="14"/>
      <c r="C43" s="14"/>
      <c r="D43" s="14"/>
      <c r="E43" s="14"/>
      <c r="F43" s="53"/>
      <c r="G43" s="14"/>
      <c r="H43" s="14"/>
      <c r="I43" s="14"/>
      <c r="J43" s="14"/>
      <c r="K43" s="14"/>
      <c r="L43" s="54"/>
      <c r="M43" s="14"/>
      <c r="O43" s="30" t="s">
        <v>130</v>
      </c>
      <c r="P43" s="30" t="s">
        <v>140</v>
      </c>
      <c r="Q43" s="30" t="s">
        <v>137</v>
      </c>
      <c r="R43" s="30" t="s">
        <v>136</v>
      </c>
      <c r="S43" s="30">
        <v>125</v>
      </c>
      <c r="T43" s="30">
        <v>130</v>
      </c>
      <c r="U43" s="30">
        <v>143</v>
      </c>
      <c r="V43" s="30">
        <v>144</v>
      </c>
      <c r="W43" s="30">
        <v>151</v>
      </c>
      <c r="X43" s="30">
        <v>164</v>
      </c>
      <c r="Y43" s="30">
        <v>175</v>
      </c>
      <c r="Z43" s="30">
        <v>180</v>
      </c>
      <c r="AA43" s="30">
        <v>188</v>
      </c>
      <c r="AB43" s="30">
        <v>206</v>
      </c>
      <c r="AC43" s="30">
        <v>211</v>
      </c>
      <c r="AD43" s="30">
        <v>231</v>
      </c>
      <c r="AE43" s="30">
        <v>241</v>
      </c>
      <c r="AF43" s="30">
        <v>249</v>
      </c>
      <c r="AG43" s="30">
        <v>264</v>
      </c>
      <c r="AH43" s="30">
        <v>280</v>
      </c>
      <c r="AI43" s="30">
        <v>300</v>
      </c>
      <c r="AJ43" s="30">
        <v>308</v>
      </c>
      <c r="AK43" s="30">
        <v>329</v>
      </c>
      <c r="AL43" s="30">
        <v>342</v>
      </c>
      <c r="AM43" s="30">
        <v>345</v>
      </c>
      <c r="AN43" s="30">
        <v>349</v>
      </c>
      <c r="AO43" s="30">
        <v>361</v>
      </c>
      <c r="AP43" s="30">
        <v>381</v>
      </c>
      <c r="AQ43" s="77" t="str">
        <f t="shared" si="0"/>
        <v>EastGlue GunsGalaxy</v>
      </c>
    </row>
    <row r="44" spans="1:43" ht="12.75" customHeight="1" x14ac:dyDescent="0.2">
      <c r="A44" s="14"/>
      <c r="B44" s="14"/>
      <c r="C44" s="14"/>
      <c r="D44" s="14"/>
      <c r="E44" s="14"/>
      <c r="F44" s="53"/>
      <c r="G44" s="14"/>
      <c r="H44" s="14"/>
      <c r="I44" s="14"/>
      <c r="J44" s="14"/>
      <c r="K44" s="14"/>
      <c r="L44" s="54"/>
      <c r="M44" s="14"/>
      <c r="O44" s="30" t="s">
        <v>130</v>
      </c>
      <c r="P44" s="30" t="s">
        <v>140</v>
      </c>
      <c r="Q44" s="30" t="s">
        <v>138</v>
      </c>
      <c r="R44" s="30" t="s">
        <v>133</v>
      </c>
      <c r="S44" s="30">
        <v>955</v>
      </c>
      <c r="T44" s="30">
        <v>968</v>
      </c>
      <c r="U44" s="70">
        <v>1042</v>
      </c>
      <c r="V44" s="70">
        <v>1145</v>
      </c>
      <c r="W44" s="70">
        <v>1206</v>
      </c>
      <c r="X44" s="70">
        <v>1240</v>
      </c>
      <c r="Y44" s="70">
        <v>1354</v>
      </c>
      <c r="Z44" s="70">
        <v>1384</v>
      </c>
      <c r="AA44" s="70">
        <v>1478</v>
      </c>
      <c r="AB44" s="70">
        <v>1518</v>
      </c>
      <c r="AC44" s="70">
        <v>1582</v>
      </c>
      <c r="AD44" s="70">
        <v>1589</v>
      </c>
      <c r="AE44" s="70">
        <v>1747</v>
      </c>
      <c r="AF44" s="70">
        <v>1876</v>
      </c>
      <c r="AG44" s="70">
        <v>1943</v>
      </c>
      <c r="AH44" s="70">
        <v>2101</v>
      </c>
      <c r="AI44" s="70">
        <v>2117</v>
      </c>
      <c r="AJ44" s="70">
        <v>2164</v>
      </c>
      <c r="AK44" s="70">
        <v>2261</v>
      </c>
      <c r="AL44" s="70">
        <v>2357</v>
      </c>
      <c r="AM44" s="70">
        <v>2526</v>
      </c>
      <c r="AN44" s="70">
        <v>2690</v>
      </c>
      <c r="AO44" s="70">
        <v>2831</v>
      </c>
      <c r="AP44" s="70">
        <v>2991</v>
      </c>
      <c r="AQ44" s="77" t="str">
        <f t="shared" si="0"/>
        <v>EastGlue GunsPlanet</v>
      </c>
    </row>
    <row r="45" spans="1:43" ht="12.75" customHeight="1" x14ac:dyDescent="0.2">
      <c r="A45" s="14"/>
      <c r="B45" s="14"/>
      <c r="C45" s="14"/>
      <c r="D45" s="14"/>
      <c r="E45" s="14"/>
      <c r="F45" s="53"/>
      <c r="G45" s="14"/>
      <c r="H45" s="14"/>
      <c r="I45" s="14"/>
      <c r="J45" s="14"/>
      <c r="K45" s="14"/>
      <c r="L45" s="54"/>
      <c r="M45" s="14"/>
      <c r="O45" s="30" t="s">
        <v>130</v>
      </c>
      <c r="P45" s="30" t="s">
        <v>140</v>
      </c>
      <c r="Q45" s="30" t="s">
        <v>138</v>
      </c>
      <c r="R45" s="30" t="s">
        <v>134</v>
      </c>
      <c r="S45" s="30">
        <v>704</v>
      </c>
      <c r="T45" s="30">
        <v>749</v>
      </c>
      <c r="U45" s="30">
        <v>811</v>
      </c>
      <c r="V45" s="30">
        <v>821</v>
      </c>
      <c r="W45" s="30">
        <v>888</v>
      </c>
      <c r="X45" s="30">
        <v>937</v>
      </c>
      <c r="Y45" s="30">
        <v>978</v>
      </c>
      <c r="Z45" s="70">
        <v>1072</v>
      </c>
      <c r="AA45" s="70">
        <v>1124</v>
      </c>
      <c r="AB45" s="70">
        <v>1137</v>
      </c>
      <c r="AC45" s="70">
        <v>1190</v>
      </c>
      <c r="AD45" s="70">
        <v>1190</v>
      </c>
      <c r="AE45" s="70">
        <v>1257</v>
      </c>
      <c r="AF45" s="70">
        <v>1267</v>
      </c>
      <c r="AG45" s="70">
        <v>1327</v>
      </c>
      <c r="AH45" s="70">
        <v>1381</v>
      </c>
      <c r="AI45" s="70">
        <v>1455</v>
      </c>
      <c r="AJ45" s="70">
        <v>1479</v>
      </c>
      <c r="AK45" s="70">
        <v>1540</v>
      </c>
      <c r="AL45" s="70">
        <v>1635</v>
      </c>
      <c r="AM45" s="70">
        <v>1645</v>
      </c>
      <c r="AN45" s="70">
        <v>1684</v>
      </c>
      <c r="AO45" s="70">
        <v>1818</v>
      </c>
      <c r="AP45" s="70">
        <v>1998</v>
      </c>
      <c r="AQ45" s="77" t="str">
        <f t="shared" si="0"/>
        <v>EastGlue GunsPlanet</v>
      </c>
    </row>
    <row r="46" spans="1:43" ht="12.75" customHeight="1" x14ac:dyDescent="0.2">
      <c r="A46" s="14"/>
      <c r="B46" s="14"/>
      <c r="C46" s="14"/>
      <c r="D46" s="14"/>
      <c r="E46" s="14"/>
      <c r="F46" s="55"/>
      <c r="G46" s="56"/>
      <c r="H46" s="56"/>
      <c r="I46" s="56"/>
      <c r="J46" s="56"/>
      <c r="K46" s="56"/>
      <c r="L46" s="57"/>
      <c r="M46" s="14"/>
      <c r="O46" s="30" t="s">
        <v>130</v>
      </c>
      <c r="P46" s="30" t="s">
        <v>140</v>
      </c>
      <c r="Q46" s="30" t="s">
        <v>138</v>
      </c>
      <c r="R46" s="30" t="s">
        <v>135</v>
      </c>
      <c r="S46" s="30">
        <v>65</v>
      </c>
      <c r="T46" s="30">
        <v>69</v>
      </c>
      <c r="U46" s="30">
        <v>70</v>
      </c>
      <c r="V46" s="30">
        <v>76</v>
      </c>
      <c r="W46" s="30">
        <v>82</v>
      </c>
      <c r="X46" s="30">
        <v>88</v>
      </c>
      <c r="Y46" s="30">
        <v>88</v>
      </c>
      <c r="Z46" s="30">
        <v>94</v>
      </c>
      <c r="AA46" s="30">
        <v>102</v>
      </c>
      <c r="AB46" s="30">
        <v>102</v>
      </c>
      <c r="AC46" s="30">
        <v>108</v>
      </c>
      <c r="AD46" s="30">
        <v>111</v>
      </c>
      <c r="AE46" s="30">
        <v>117</v>
      </c>
      <c r="AF46" s="30">
        <v>126</v>
      </c>
      <c r="AG46" s="30">
        <v>127</v>
      </c>
      <c r="AH46" s="30">
        <v>135</v>
      </c>
      <c r="AI46" s="30">
        <v>144</v>
      </c>
      <c r="AJ46" s="30">
        <v>149</v>
      </c>
      <c r="AK46" s="30">
        <v>161</v>
      </c>
      <c r="AL46" s="30">
        <v>176</v>
      </c>
      <c r="AM46" s="30">
        <v>190</v>
      </c>
      <c r="AN46" s="30">
        <v>190</v>
      </c>
      <c r="AO46" s="30">
        <v>201</v>
      </c>
      <c r="AP46" s="30">
        <v>210</v>
      </c>
      <c r="AQ46" s="77" t="str">
        <f t="shared" si="0"/>
        <v>EastGlue GunsPlanet</v>
      </c>
    </row>
    <row r="47" spans="1:43" ht="12.75" customHeight="1" x14ac:dyDescent="0.2">
      <c r="A47" s="14"/>
      <c r="B47" s="14"/>
      <c r="C47" s="14"/>
      <c r="D47" s="14"/>
      <c r="E47" s="14"/>
      <c r="F47" s="14"/>
      <c r="G47" s="14"/>
      <c r="H47" s="14"/>
      <c r="I47" s="14"/>
      <c r="J47" s="14"/>
      <c r="K47" s="14"/>
      <c r="L47" s="14"/>
      <c r="M47" s="14"/>
      <c r="O47" s="30" t="s">
        <v>130</v>
      </c>
      <c r="P47" s="30" t="s">
        <v>140</v>
      </c>
      <c r="Q47" s="30" t="s">
        <v>138</v>
      </c>
      <c r="R47" s="30" t="s">
        <v>136</v>
      </c>
      <c r="S47" s="30">
        <v>858</v>
      </c>
      <c r="T47" s="30">
        <v>908</v>
      </c>
      <c r="U47" s="30">
        <v>947</v>
      </c>
      <c r="V47" s="30">
        <v>976</v>
      </c>
      <c r="W47" s="30">
        <v>997</v>
      </c>
      <c r="X47" s="70">
        <v>1024</v>
      </c>
      <c r="Y47" s="70">
        <v>1086</v>
      </c>
      <c r="Z47" s="70">
        <v>1122</v>
      </c>
      <c r="AA47" s="70">
        <v>1170</v>
      </c>
      <c r="AB47" s="70">
        <v>1204</v>
      </c>
      <c r="AC47" s="70">
        <v>1316</v>
      </c>
      <c r="AD47" s="70">
        <v>1338</v>
      </c>
      <c r="AE47" s="70">
        <v>1341</v>
      </c>
      <c r="AF47" s="70">
        <v>1455</v>
      </c>
      <c r="AG47" s="70">
        <v>1462</v>
      </c>
      <c r="AH47" s="70">
        <v>1577</v>
      </c>
      <c r="AI47" s="70">
        <v>1734</v>
      </c>
      <c r="AJ47" s="70">
        <v>1757</v>
      </c>
      <c r="AK47" s="70">
        <v>1779</v>
      </c>
      <c r="AL47" s="70">
        <v>1807</v>
      </c>
      <c r="AM47" s="70">
        <v>1809</v>
      </c>
      <c r="AN47" s="70">
        <v>1963</v>
      </c>
      <c r="AO47" s="70">
        <v>2148</v>
      </c>
      <c r="AP47" s="70">
        <v>2183</v>
      </c>
      <c r="AQ47" s="77" t="str">
        <f t="shared" si="0"/>
        <v>EastGlue GunsPlanet</v>
      </c>
    </row>
    <row r="48" spans="1:43" ht="12.75" customHeight="1" x14ac:dyDescent="0.2">
      <c r="A48" s="14"/>
      <c r="B48" s="14"/>
      <c r="C48" s="14"/>
      <c r="D48" s="14"/>
      <c r="E48" s="14"/>
      <c r="F48" s="14"/>
      <c r="G48" s="14"/>
      <c r="H48" s="14"/>
      <c r="I48" s="14"/>
      <c r="J48" s="14"/>
      <c r="K48" s="14"/>
      <c r="L48" s="14"/>
      <c r="M48" s="14"/>
      <c r="O48" s="30" t="s">
        <v>144</v>
      </c>
      <c r="P48" s="30" t="s">
        <v>131</v>
      </c>
      <c r="Q48" s="30" t="s">
        <v>132</v>
      </c>
      <c r="R48" s="30" t="s">
        <v>133</v>
      </c>
      <c r="S48" s="30">
        <v>160</v>
      </c>
      <c r="T48" s="30">
        <v>162</v>
      </c>
      <c r="U48" s="30">
        <v>177</v>
      </c>
      <c r="V48" s="30">
        <v>189</v>
      </c>
      <c r="W48" s="30">
        <v>200</v>
      </c>
      <c r="X48" s="30">
        <v>210</v>
      </c>
      <c r="Y48" s="30">
        <v>226</v>
      </c>
      <c r="Z48" s="30">
        <v>240</v>
      </c>
      <c r="AA48" s="30">
        <v>242</v>
      </c>
      <c r="AB48" s="30">
        <v>245</v>
      </c>
      <c r="AC48" s="30">
        <v>254</v>
      </c>
      <c r="AD48" s="30">
        <v>262</v>
      </c>
      <c r="AE48" s="30">
        <v>271</v>
      </c>
      <c r="AF48" s="30">
        <v>279</v>
      </c>
      <c r="AG48" s="30">
        <v>303</v>
      </c>
      <c r="AH48" s="30">
        <v>323</v>
      </c>
      <c r="AI48" s="30">
        <v>353</v>
      </c>
      <c r="AJ48" s="30">
        <v>355</v>
      </c>
      <c r="AK48" s="30">
        <v>366</v>
      </c>
      <c r="AL48" s="30">
        <v>398</v>
      </c>
      <c r="AM48" s="30">
        <v>430</v>
      </c>
      <c r="AN48" s="30">
        <v>462</v>
      </c>
      <c r="AO48" s="30">
        <v>467</v>
      </c>
      <c r="AP48" s="30">
        <v>485</v>
      </c>
      <c r="AQ48" s="77" t="str">
        <f t="shared" si="0"/>
        <v>WestLight SabresEnterprise</v>
      </c>
    </row>
    <row r="49" spans="1:43" ht="12.75" customHeight="1" x14ac:dyDescent="0.2">
      <c r="A49" s="14"/>
      <c r="B49" s="14"/>
      <c r="C49" s="14"/>
      <c r="D49" s="14"/>
      <c r="E49" s="14"/>
      <c r="F49" s="14"/>
      <c r="G49" s="14"/>
      <c r="H49" s="14"/>
      <c r="I49" s="14"/>
      <c r="J49" s="14"/>
      <c r="K49" s="14"/>
      <c r="L49" s="14"/>
      <c r="M49" s="14"/>
      <c r="O49" s="30" t="s">
        <v>144</v>
      </c>
      <c r="P49" s="30" t="s">
        <v>131</v>
      </c>
      <c r="Q49" s="30" t="s">
        <v>132</v>
      </c>
      <c r="R49" s="30" t="s">
        <v>134</v>
      </c>
      <c r="S49" s="30">
        <v>559</v>
      </c>
      <c r="T49" s="30">
        <v>586</v>
      </c>
      <c r="U49" s="30">
        <v>590</v>
      </c>
      <c r="V49" s="30">
        <v>597</v>
      </c>
      <c r="W49" s="30">
        <v>643</v>
      </c>
      <c r="X49" s="30">
        <v>707</v>
      </c>
      <c r="Y49" s="30">
        <v>768</v>
      </c>
      <c r="Z49" s="30">
        <v>830</v>
      </c>
      <c r="AA49" s="30">
        <v>870</v>
      </c>
      <c r="AB49" s="30">
        <v>948</v>
      </c>
      <c r="AC49" s="30">
        <v>982</v>
      </c>
      <c r="AD49" s="70">
        <v>1066</v>
      </c>
      <c r="AE49" s="70">
        <v>1086</v>
      </c>
      <c r="AF49" s="70">
        <v>1125</v>
      </c>
      <c r="AG49" s="70">
        <v>1129</v>
      </c>
      <c r="AH49" s="70">
        <v>1238</v>
      </c>
      <c r="AI49" s="70">
        <v>1308</v>
      </c>
      <c r="AJ49" s="70">
        <v>1412</v>
      </c>
      <c r="AK49" s="70">
        <v>1537</v>
      </c>
      <c r="AL49" s="70">
        <v>1670</v>
      </c>
      <c r="AM49" s="70">
        <v>1676</v>
      </c>
      <c r="AN49" s="70">
        <v>1694</v>
      </c>
      <c r="AO49" s="70">
        <v>1701</v>
      </c>
      <c r="AP49" s="70">
        <v>1815</v>
      </c>
      <c r="AQ49" s="77" t="str">
        <f t="shared" si="0"/>
        <v>WestLight SabresEnterprise</v>
      </c>
    </row>
    <row r="50" spans="1:43" ht="12.75" customHeight="1" x14ac:dyDescent="0.2">
      <c r="A50" s="14"/>
      <c r="B50" s="14"/>
      <c r="C50" s="14"/>
      <c r="D50" s="14"/>
      <c r="E50" s="14"/>
      <c r="F50" s="50"/>
      <c r="G50" s="51"/>
      <c r="H50" s="51"/>
      <c r="I50" s="51"/>
      <c r="J50" s="51"/>
      <c r="K50" s="51"/>
      <c r="L50" s="52"/>
      <c r="M50" s="14"/>
      <c r="O50" s="30" t="s">
        <v>144</v>
      </c>
      <c r="P50" s="30" t="s">
        <v>131</v>
      </c>
      <c r="Q50" s="30" t="s">
        <v>132</v>
      </c>
      <c r="R50" s="30" t="s">
        <v>135</v>
      </c>
      <c r="S50" s="30">
        <v>892</v>
      </c>
      <c r="T50" s="30">
        <v>925</v>
      </c>
      <c r="U50" s="30">
        <v>926</v>
      </c>
      <c r="V50" s="30">
        <v>937</v>
      </c>
      <c r="W50" s="70">
        <v>1006</v>
      </c>
      <c r="X50" s="70">
        <v>1067</v>
      </c>
      <c r="Y50" s="70">
        <v>1073</v>
      </c>
      <c r="Z50" s="70">
        <v>1093</v>
      </c>
      <c r="AA50" s="70">
        <v>1194</v>
      </c>
      <c r="AB50" s="70">
        <v>1200</v>
      </c>
      <c r="AC50" s="70">
        <v>1206</v>
      </c>
      <c r="AD50" s="70">
        <v>1302</v>
      </c>
      <c r="AE50" s="70">
        <v>1362</v>
      </c>
      <c r="AF50" s="70">
        <v>1442</v>
      </c>
      <c r="AG50" s="70">
        <v>1532</v>
      </c>
      <c r="AH50" s="70">
        <v>1533</v>
      </c>
      <c r="AI50" s="70">
        <v>1587</v>
      </c>
      <c r="AJ50" s="70">
        <v>1737</v>
      </c>
      <c r="AK50" s="70">
        <v>1884</v>
      </c>
      <c r="AL50" s="70">
        <v>1994</v>
      </c>
      <c r="AM50" s="70">
        <v>2153</v>
      </c>
      <c r="AN50" s="70">
        <v>2292</v>
      </c>
      <c r="AO50" s="70">
        <v>2314</v>
      </c>
      <c r="AP50" s="70">
        <v>2529</v>
      </c>
      <c r="AQ50" s="77" t="str">
        <f t="shared" si="0"/>
        <v>WestLight SabresEnterprise</v>
      </c>
    </row>
    <row r="51" spans="1:43" ht="12.75" customHeight="1" x14ac:dyDescent="0.2">
      <c r="A51" s="14"/>
      <c r="B51" s="14"/>
      <c r="C51" s="14"/>
      <c r="D51" s="14"/>
      <c r="E51" s="14"/>
      <c r="F51" s="53"/>
      <c r="G51" s="110" t="s">
        <v>125</v>
      </c>
      <c r="H51" s="111" t="s">
        <v>126</v>
      </c>
      <c r="I51" s="112"/>
      <c r="J51" s="111" t="s">
        <v>127</v>
      </c>
      <c r="K51" s="111"/>
      <c r="L51" s="109"/>
      <c r="M51" s="14"/>
      <c r="O51" s="30" t="s">
        <v>144</v>
      </c>
      <c r="P51" s="30" t="s">
        <v>131</v>
      </c>
      <c r="Q51" s="30" t="s">
        <v>132</v>
      </c>
      <c r="R51" s="30" t="s">
        <v>136</v>
      </c>
      <c r="S51" s="30">
        <v>26</v>
      </c>
      <c r="T51" s="30">
        <v>28</v>
      </c>
      <c r="U51" s="30">
        <v>29</v>
      </c>
      <c r="V51" s="30">
        <v>30</v>
      </c>
      <c r="W51" s="30">
        <v>31</v>
      </c>
      <c r="X51" s="30">
        <v>34</v>
      </c>
      <c r="Y51" s="30">
        <v>34</v>
      </c>
      <c r="Z51" s="30">
        <v>38</v>
      </c>
      <c r="AA51" s="30">
        <v>39</v>
      </c>
      <c r="AB51" s="30">
        <v>40</v>
      </c>
      <c r="AC51" s="30">
        <v>41</v>
      </c>
      <c r="AD51" s="30">
        <v>44</v>
      </c>
      <c r="AE51" s="30">
        <v>46</v>
      </c>
      <c r="AF51" s="30">
        <v>46</v>
      </c>
      <c r="AG51" s="30">
        <v>47</v>
      </c>
      <c r="AH51" s="30">
        <v>50</v>
      </c>
      <c r="AI51" s="30">
        <v>52</v>
      </c>
      <c r="AJ51" s="30">
        <v>54</v>
      </c>
      <c r="AK51" s="30">
        <v>55</v>
      </c>
      <c r="AL51" s="30">
        <v>57</v>
      </c>
      <c r="AM51" s="30">
        <v>59</v>
      </c>
      <c r="AN51" s="30">
        <v>64</v>
      </c>
      <c r="AO51" s="30">
        <v>69</v>
      </c>
      <c r="AP51" s="30">
        <v>75</v>
      </c>
      <c r="AQ51" s="77" t="str">
        <f t="shared" si="0"/>
        <v>WestLight SabresEnterprise</v>
      </c>
    </row>
    <row r="52" spans="1:43" ht="12.75" customHeight="1" x14ac:dyDescent="0.2">
      <c r="A52" s="14"/>
      <c r="B52" s="14"/>
      <c r="C52" s="14"/>
      <c r="D52" s="14"/>
      <c r="E52" s="14"/>
      <c r="F52" s="53"/>
      <c r="G52" s="106" t="s">
        <v>146</v>
      </c>
      <c r="H52" s="107" t="s">
        <v>140</v>
      </c>
      <c r="I52" s="107"/>
      <c r="J52" s="108" t="s">
        <v>138</v>
      </c>
      <c r="K52" s="108"/>
      <c r="L52" s="109"/>
      <c r="M52" s="14"/>
      <c r="O52" s="30" t="s">
        <v>144</v>
      </c>
      <c r="P52" s="30" t="s">
        <v>131</v>
      </c>
      <c r="Q52" s="30" t="s">
        <v>137</v>
      </c>
      <c r="R52" s="30" t="s">
        <v>133</v>
      </c>
      <c r="S52" s="30">
        <v>685</v>
      </c>
      <c r="T52" s="30">
        <v>709</v>
      </c>
      <c r="U52" s="30">
        <v>711</v>
      </c>
      <c r="V52" s="30">
        <v>778</v>
      </c>
      <c r="W52" s="30">
        <v>829</v>
      </c>
      <c r="X52" s="30">
        <v>908</v>
      </c>
      <c r="Y52" s="30">
        <v>919</v>
      </c>
      <c r="Z52" s="30">
        <v>993</v>
      </c>
      <c r="AA52" s="30">
        <v>995</v>
      </c>
      <c r="AB52" s="70">
        <v>1069</v>
      </c>
      <c r="AC52" s="70">
        <v>1128</v>
      </c>
      <c r="AD52" s="70">
        <v>1198</v>
      </c>
      <c r="AE52" s="70">
        <v>1249</v>
      </c>
      <c r="AF52" s="70">
        <v>1361</v>
      </c>
      <c r="AG52" s="70">
        <v>1444</v>
      </c>
      <c r="AH52" s="70">
        <v>1575</v>
      </c>
      <c r="AI52" s="70">
        <v>1670</v>
      </c>
      <c r="AJ52" s="70">
        <v>1774</v>
      </c>
      <c r="AK52" s="70">
        <v>1874</v>
      </c>
      <c r="AL52" s="70">
        <v>1891</v>
      </c>
      <c r="AM52" s="70">
        <v>1931</v>
      </c>
      <c r="AN52" s="70">
        <v>1939</v>
      </c>
      <c r="AO52" s="70">
        <v>1941</v>
      </c>
      <c r="AP52" s="70">
        <v>2038</v>
      </c>
      <c r="AQ52" s="77" t="str">
        <f t="shared" si="0"/>
        <v>WestLight SabresGalaxy</v>
      </c>
    </row>
    <row r="53" spans="1:43" ht="12.75" customHeight="1" x14ac:dyDescent="0.2">
      <c r="A53" s="14"/>
      <c r="B53" s="14"/>
      <c r="C53" s="14"/>
      <c r="D53" s="14"/>
      <c r="E53" s="14"/>
      <c r="F53" s="53"/>
      <c r="G53" s="14"/>
      <c r="H53" s="14"/>
      <c r="I53" s="14"/>
      <c r="J53" s="14"/>
      <c r="K53" s="14"/>
      <c r="L53" s="54"/>
      <c r="M53" s="14"/>
      <c r="O53" s="30" t="s">
        <v>144</v>
      </c>
      <c r="P53" s="30" t="s">
        <v>131</v>
      </c>
      <c r="Q53" s="30" t="s">
        <v>137</v>
      </c>
      <c r="R53" s="30" t="s">
        <v>134</v>
      </c>
      <c r="S53" s="30">
        <v>366</v>
      </c>
      <c r="T53" s="30">
        <v>397</v>
      </c>
      <c r="U53" s="30">
        <v>432</v>
      </c>
      <c r="V53" s="30">
        <v>455</v>
      </c>
      <c r="W53" s="30">
        <v>474</v>
      </c>
      <c r="X53" s="30">
        <v>508</v>
      </c>
      <c r="Y53" s="30">
        <v>544</v>
      </c>
      <c r="Z53" s="30">
        <v>553</v>
      </c>
      <c r="AA53" s="30">
        <v>578</v>
      </c>
      <c r="AB53" s="30">
        <v>589</v>
      </c>
      <c r="AC53" s="30">
        <v>627</v>
      </c>
      <c r="AD53" s="30">
        <v>678</v>
      </c>
      <c r="AE53" s="30">
        <v>738</v>
      </c>
      <c r="AF53" s="30">
        <v>764</v>
      </c>
      <c r="AG53" s="30">
        <v>818</v>
      </c>
      <c r="AH53" s="30">
        <v>828</v>
      </c>
      <c r="AI53" s="30">
        <v>888</v>
      </c>
      <c r="AJ53" s="30">
        <v>929</v>
      </c>
      <c r="AK53" s="30">
        <v>986</v>
      </c>
      <c r="AL53" s="70">
        <v>1073</v>
      </c>
      <c r="AM53" s="70">
        <v>1120</v>
      </c>
      <c r="AN53" s="70">
        <v>1142</v>
      </c>
      <c r="AO53" s="70">
        <v>1203</v>
      </c>
      <c r="AP53" s="70">
        <v>1309</v>
      </c>
      <c r="AQ53" s="77" t="str">
        <f t="shared" si="0"/>
        <v>WestLight SabresGalaxy</v>
      </c>
    </row>
    <row r="54" spans="1:43" ht="12.75" customHeight="1" x14ac:dyDescent="0.2">
      <c r="A54" s="14"/>
      <c r="B54" s="14"/>
      <c r="C54" s="14"/>
      <c r="D54" s="14"/>
      <c r="E54" s="14"/>
      <c r="F54" s="53"/>
      <c r="G54" s="113" t="s">
        <v>176</v>
      </c>
      <c r="H54" s="115">
        <v>39448</v>
      </c>
      <c r="I54" s="14"/>
      <c r="J54" s="14"/>
      <c r="K54" s="14"/>
      <c r="L54" s="54"/>
      <c r="M54" s="14"/>
      <c r="O54" s="30" t="s">
        <v>144</v>
      </c>
      <c r="P54" s="30" t="s">
        <v>131</v>
      </c>
      <c r="Q54" s="30" t="s">
        <v>137</v>
      </c>
      <c r="R54" s="30" t="s">
        <v>135</v>
      </c>
      <c r="S54" s="30">
        <v>192</v>
      </c>
      <c r="T54" s="30">
        <v>198</v>
      </c>
      <c r="U54" s="30">
        <v>214</v>
      </c>
      <c r="V54" s="30">
        <v>215</v>
      </c>
      <c r="W54" s="30">
        <v>220</v>
      </c>
      <c r="X54" s="30">
        <v>224</v>
      </c>
      <c r="Y54" s="30">
        <v>228</v>
      </c>
      <c r="Z54" s="30">
        <v>240</v>
      </c>
      <c r="AA54" s="30">
        <v>249</v>
      </c>
      <c r="AB54" s="30">
        <v>270</v>
      </c>
      <c r="AC54" s="30">
        <v>287</v>
      </c>
      <c r="AD54" s="30">
        <v>302</v>
      </c>
      <c r="AE54" s="30">
        <v>325</v>
      </c>
      <c r="AF54" s="30">
        <v>350</v>
      </c>
      <c r="AG54" s="30">
        <v>362</v>
      </c>
      <c r="AH54" s="30">
        <v>396</v>
      </c>
      <c r="AI54" s="30">
        <v>404</v>
      </c>
      <c r="AJ54" s="30">
        <v>407</v>
      </c>
      <c r="AK54" s="30">
        <v>419</v>
      </c>
      <c r="AL54" s="30">
        <v>458</v>
      </c>
      <c r="AM54" s="30">
        <v>464</v>
      </c>
      <c r="AN54" s="30">
        <v>494</v>
      </c>
      <c r="AO54" s="30">
        <v>538</v>
      </c>
      <c r="AP54" s="30">
        <v>562</v>
      </c>
      <c r="AQ54" s="77" t="str">
        <f t="shared" si="0"/>
        <v>WestLight SabresGalaxy</v>
      </c>
    </row>
    <row r="55" spans="1:43" ht="12.75" customHeight="1" x14ac:dyDescent="0.2">
      <c r="A55" s="14"/>
      <c r="B55" s="14"/>
      <c r="C55" s="14"/>
      <c r="D55" s="14"/>
      <c r="E55" s="14"/>
      <c r="F55" s="53"/>
      <c r="G55" s="114" t="str">
        <f t="array" ref="G55">IFERROR(INDEX($R$12:$R$155, SMALL(IF($G$52&amp;$H$52&amp;$J$52=$AQ$12:$AQ$155, ROW($AQ$12:$AQ$155)-ROW($AQ$12)+1), ROW(1:1))),"" )</f>
        <v>James Kirk</v>
      </c>
      <c r="H55" s="114">
        <f t="array" ref="H55">IFERROR(INDEX($S$12:$S$155, SMALL(IF($G$52&amp;$H$52&amp;$J$52=$AQ$12:$AQ$155, ROW($AQ$12:$AQ$155)-ROW($AQ$12)+1), ROW(1:1))),"" )</f>
        <v>197</v>
      </c>
      <c r="I55" s="14"/>
      <c r="K55" s="14"/>
      <c r="L55" s="54"/>
      <c r="M55" s="14"/>
      <c r="O55" s="30" t="s">
        <v>144</v>
      </c>
      <c r="P55" s="30" t="s">
        <v>131</v>
      </c>
      <c r="Q55" s="30" t="s">
        <v>137</v>
      </c>
      <c r="R55" s="30" t="s">
        <v>136</v>
      </c>
      <c r="S55" s="30">
        <v>135</v>
      </c>
      <c r="T55" s="30">
        <v>139</v>
      </c>
      <c r="U55" s="30">
        <v>152</v>
      </c>
      <c r="V55" s="30">
        <v>165</v>
      </c>
      <c r="W55" s="30">
        <v>178</v>
      </c>
      <c r="X55" s="30">
        <v>194</v>
      </c>
      <c r="Y55" s="30">
        <v>194</v>
      </c>
      <c r="Z55" s="30">
        <v>203</v>
      </c>
      <c r="AA55" s="30">
        <v>205</v>
      </c>
      <c r="AB55" s="30">
        <v>221</v>
      </c>
      <c r="AC55" s="30">
        <v>231</v>
      </c>
      <c r="AD55" s="30">
        <v>235</v>
      </c>
      <c r="AE55" s="30">
        <v>251</v>
      </c>
      <c r="AF55" s="30">
        <v>253</v>
      </c>
      <c r="AG55" s="30">
        <v>262</v>
      </c>
      <c r="AH55" s="30">
        <v>266</v>
      </c>
      <c r="AI55" s="30">
        <v>284</v>
      </c>
      <c r="AJ55" s="30">
        <v>285</v>
      </c>
      <c r="AK55" s="30">
        <v>294</v>
      </c>
      <c r="AL55" s="30">
        <v>301</v>
      </c>
      <c r="AM55" s="30">
        <v>324</v>
      </c>
      <c r="AN55" s="30">
        <v>341</v>
      </c>
      <c r="AO55" s="30">
        <v>357</v>
      </c>
      <c r="AP55" s="30">
        <v>373</v>
      </c>
      <c r="AQ55" s="77" t="str">
        <f t="shared" si="0"/>
        <v>WestLight SabresGalaxy</v>
      </c>
    </row>
    <row r="56" spans="1:43" ht="12.75" customHeight="1" x14ac:dyDescent="0.2">
      <c r="A56" s="14"/>
      <c r="B56" s="14"/>
      <c r="C56" s="14"/>
      <c r="D56" s="14"/>
      <c r="E56" s="14"/>
      <c r="F56" s="53"/>
      <c r="G56" s="114" t="str">
        <f t="array" ref="G56">IFERROR(INDEX($R$12:$R$155, SMALL(IF($G$52&amp;$H$52&amp;$J$52=$AQ$12:$AQ$155, ROW($AQ$12:$AQ$155)-ROW($AQ$12)+1), ROW(2:2))),"" )</f>
        <v>Luke Skywalker</v>
      </c>
      <c r="H56" s="114">
        <f t="array" ref="H56">IFERROR(INDEX($S$12:$S$155, SMALL(IF($G$52&amp;$H$52&amp;$J$52=$AQ$12:$AQ$155, ROW($AQ$12:$AQ$155)-ROW($AQ$12)+1), ROW(2:2))),"" )</f>
        <v>585</v>
      </c>
      <c r="I56" s="14"/>
      <c r="K56" s="14"/>
      <c r="L56" s="54"/>
      <c r="M56" s="14"/>
      <c r="O56" s="30" t="s">
        <v>144</v>
      </c>
      <c r="P56" s="30" t="s">
        <v>131</v>
      </c>
      <c r="Q56" s="30" t="s">
        <v>138</v>
      </c>
      <c r="R56" s="30" t="s">
        <v>133</v>
      </c>
      <c r="S56" s="30">
        <v>177</v>
      </c>
      <c r="T56" s="30">
        <v>184</v>
      </c>
      <c r="U56" s="30">
        <v>201</v>
      </c>
      <c r="V56" s="30">
        <v>219</v>
      </c>
      <c r="W56" s="30">
        <v>241</v>
      </c>
      <c r="X56" s="30">
        <v>254</v>
      </c>
      <c r="Y56" s="30">
        <v>269</v>
      </c>
      <c r="Z56" s="30">
        <v>279</v>
      </c>
      <c r="AA56" s="30">
        <v>287</v>
      </c>
      <c r="AB56" s="30">
        <v>304</v>
      </c>
      <c r="AC56" s="30">
        <v>331</v>
      </c>
      <c r="AD56" s="30">
        <v>340</v>
      </c>
      <c r="AE56" s="30">
        <v>361</v>
      </c>
      <c r="AF56" s="30">
        <v>366</v>
      </c>
      <c r="AG56" s="30">
        <v>376</v>
      </c>
      <c r="AH56" s="30">
        <v>406</v>
      </c>
      <c r="AI56" s="30">
        <v>428</v>
      </c>
      <c r="AJ56" s="30">
        <v>433</v>
      </c>
      <c r="AK56" s="30">
        <v>442</v>
      </c>
      <c r="AL56" s="30">
        <v>459</v>
      </c>
      <c r="AM56" s="30">
        <v>475</v>
      </c>
      <c r="AN56" s="30">
        <v>508</v>
      </c>
      <c r="AO56" s="30">
        <v>554</v>
      </c>
      <c r="AP56" s="30">
        <v>567</v>
      </c>
      <c r="AQ56" s="77" t="str">
        <f t="shared" si="0"/>
        <v>WestLight SabresPlanet</v>
      </c>
    </row>
    <row r="57" spans="1:43" ht="12.75" customHeight="1" x14ac:dyDescent="0.2">
      <c r="A57" s="14"/>
      <c r="B57" s="14"/>
      <c r="C57" s="14"/>
      <c r="D57" s="14"/>
      <c r="E57" s="14"/>
      <c r="F57" s="53"/>
      <c r="G57" s="114" t="str">
        <f t="array" ref="G57">IFERROR(INDEX($R$12:$R$155, SMALL(IF($G$52&amp;$H$52&amp;$J$52=$AQ$12:$AQ$155, ROW($AQ$12:$AQ$155)-ROW($AQ$12)+1), ROW(3:3))),"" )</f>
        <v>Hansolo</v>
      </c>
      <c r="H57" s="114">
        <f t="array" ref="H57">IFERROR(INDEX($S$12:$S$155, SMALL(IF($G$52&amp;$H$52&amp;$J$52=$AQ$12:$AQ$155, ROW($AQ$12:$AQ$155)-ROW($AQ$12)+1), ROW(3:3))),"" )</f>
        <v>263</v>
      </c>
      <c r="I57" s="14"/>
      <c r="K57" s="14"/>
      <c r="L57" s="54"/>
      <c r="M57" s="14"/>
      <c r="O57" s="30" t="s">
        <v>144</v>
      </c>
      <c r="P57" s="30" t="s">
        <v>131</v>
      </c>
      <c r="Q57" s="30" t="s">
        <v>138</v>
      </c>
      <c r="R57" s="30" t="s">
        <v>134</v>
      </c>
      <c r="S57" s="30">
        <v>213</v>
      </c>
      <c r="T57" s="30">
        <v>224</v>
      </c>
      <c r="U57" s="30">
        <v>242</v>
      </c>
      <c r="V57" s="30">
        <v>246</v>
      </c>
      <c r="W57" s="30">
        <v>270</v>
      </c>
      <c r="X57" s="30">
        <v>283</v>
      </c>
      <c r="Y57" s="30">
        <v>295</v>
      </c>
      <c r="Z57" s="30">
        <v>305</v>
      </c>
      <c r="AA57" s="30">
        <v>324</v>
      </c>
      <c r="AB57" s="30">
        <v>339</v>
      </c>
      <c r="AC57" s="30">
        <v>342</v>
      </c>
      <c r="AD57" s="30">
        <v>365</v>
      </c>
      <c r="AE57" s="30">
        <v>388</v>
      </c>
      <c r="AF57" s="30">
        <v>412</v>
      </c>
      <c r="AG57" s="30">
        <v>433</v>
      </c>
      <c r="AH57" s="30">
        <v>463</v>
      </c>
      <c r="AI57" s="30">
        <v>486</v>
      </c>
      <c r="AJ57" s="30">
        <v>503</v>
      </c>
      <c r="AK57" s="30">
        <v>526</v>
      </c>
      <c r="AL57" s="30">
        <v>570</v>
      </c>
      <c r="AM57" s="30">
        <v>625</v>
      </c>
      <c r="AN57" s="30">
        <v>626</v>
      </c>
      <c r="AO57" s="30">
        <v>649</v>
      </c>
      <c r="AP57" s="30">
        <v>657</v>
      </c>
      <c r="AQ57" s="77" t="str">
        <f t="shared" si="0"/>
        <v>WestLight SabresPlanet</v>
      </c>
    </row>
    <row r="58" spans="1:43" ht="12.75" customHeight="1" x14ac:dyDescent="0.2">
      <c r="A58" s="14"/>
      <c r="B58" s="14"/>
      <c r="C58" s="14"/>
      <c r="D58" s="14"/>
      <c r="E58" s="14"/>
      <c r="F58" s="53"/>
      <c r="G58" s="114" t="str">
        <f t="array" ref="G58">IFERROR(INDEX($R$12:$R$155, SMALL(IF($G$52&amp;$H$52&amp;$J$52=$AQ$12:$AQ$155, ROW($AQ$12:$AQ$155)-ROW($AQ$12)+1), ROW(4:4))),"" )</f>
        <v>Chewbacca</v>
      </c>
      <c r="H58" s="114">
        <f t="array" ref="H58">IFERROR(INDEX($S$12:$S$155, SMALL(IF($G$52&amp;$H$52&amp;$J$52=$AQ$12:$AQ$155, ROW($AQ$12:$AQ$155)-ROW($AQ$12)+1), ROW(4:4))),"" )</f>
        <v>420</v>
      </c>
      <c r="I58" s="14"/>
      <c r="K58" s="14"/>
      <c r="L58" s="54"/>
      <c r="M58" s="14"/>
      <c r="O58" s="30" t="s">
        <v>144</v>
      </c>
      <c r="P58" s="30" t="s">
        <v>131</v>
      </c>
      <c r="Q58" s="30" t="s">
        <v>138</v>
      </c>
      <c r="R58" s="30" t="s">
        <v>135</v>
      </c>
      <c r="S58" s="30">
        <v>162</v>
      </c>
      <c r="T58" s="30">
        <v>166</v>
      </c>
      <c r="U58" s="30">
        <v>182</v>
      </c>
      <c r="V58" s="30">
        <v>199</v>
      </c>
      <c r="W58" s="30">
        <v>202</v>
      </c>
      <c r="X58" s="30">
        <v>221</v>
      </c>
      <c r="Y58" s="30">
        <v>233</v>
      </c>
      <c r="Z58" s="30">
        <v>248</v>
      </c>
      <c r="AA58" s="30">
        <v>272</v>
      </c>
      <c r="AB58" s="30">
        <v>278</v>
      </c>
      <c r="AC58" s="30">
        <v>281</v>
      </c>
      <c r="AD58" s="30">
        <v>286</v>
      </c>
      <c r="AE58" s="30">
        <v>312</v>
      </c>
      <c r="AF58" s="30">
        <v>323</v>
      </c>
      <c r="AG58" s="30">
        <v>345</v>
      </c>
      <c r="AH58" s="30">
        <v>355</v>
      </c>
      <c r="AI58" s="30">
        <v>387</v>
      </c>
      <c r="AJ58" s="30">
        <v>389</v>
      </c>
      <c r="AK58" s="30">
        <v>411</v>
      </c>
      <c r="AL58" s="30">
        <v>450</v>
      </c>
      <c r="AM58" s="30">
        <v>461</v>
      </c>
      <c r="AN58" s="30">
        <v>468</v>
      </c>
      <c r="AO58" s="30">
        <v>476</v>
      </c>
      <c r="AP58" s="30">
        <v>500</v>
      </c>
      <c r="AQ58" s="77" t="str">
        <f t="shared" si="0"/>
        <v>WestLight SabresPlanet</v>
      </c>
    </row>
    <row r="59" spans="1:43" ht="12.75" customHeight="1" x14ac:dyDescent="0.2">
      <c r="A59" s="14"/>
      <c r="B59" s="14"/>
      <c r="C59" s="14"/>
      <c r="D59" s="14"/>
      <c r="E59" s="14"/>
      <c r="F59" s="53"/>
      <c r="G59" s="114" t="str">
        <f t="array" ref="G59">IFERROR(INDEX($R$12:$R$155, SMALL(IF($G$52&amp;$H$52&amp;$J$52=$AQ$12:$AQ$155, ROW($AQ$12:$AQ$155)-ROW($AQ$12)+1), ROW(5:5))),"" )</f>
        <v/>
      </c>
      <c r="H59" s="114" t="str">
        <f t="array" ref="H59">IFERROR(INDEX($S$12:$S$155, SMALL(IF($G$52&amp;$H$52&amp;$J$52=$AQ$12:$AQ$155, ROW($AQ$12:$AQ$155)-ROW($AQ$12)+1), ROW(5:5))),"" )</f>
        <v/>
      </c>
      <c r="I59" s="14"/>
      <c r="K59" s="14"/>
      <c r="L59" s="54"/>
      <c r="M59" s="14"/>
      <c r="O59" s="30" t="s">
        <v>144</v>
      </c>
      <c r="P59" s="30" t="s">
        <v>131</v>
      </c>
      <c r="Q59" s="30" t="s">
        <v>138</v>
      </c>
      <c r="R59" s="30" t="s">
        <v>136</v>
      </c>
      <c r="S59" s="30">
        <v>288</v>
      </c>
      <c r="T59" s="30">
        <v>304</v>
      </c>
      <c r="U59" s="30">
        <v>307</v>
      </c>
      <c r="V59" s="30">
        <v>329</v>
      </c>
      <c r="W59" s="30">
        <v>352</v>
      </c>
      <c r="X59" s="30">
        <v>355</v>
      </c>
      <c r="Y59" s="30">
        <v>390</v>
      </c>
      <c r="Z59" s="30">
        <v>401</v>
      </c>
      <c r="AA59" s="30">
        <v>412</v>
      </c>
      <c r="AB59" s="30">
        <v>435</v>
      </c>
      <c r="AC59" s="30">
        <v>476</v>
      </c>
      <c r="AD59" s="30">
        <v>478</v>
      </c>
      <c r="AE59" s="30">
        <v>522</v>
      </c>
      <c r="AF59" s="30">
        <v>526</v>
      </c>
      <c r="AG59" s="30">
        <v>576</v>
      </c>
      <c r="AH59" s="30">
        <v>609</v>
      </c>
      <c r="AI59" s="30">
        <v>649</v>
      </c>
      <c r="AJ59" s="30">
        <v>689</v>
      </c>
      <c r="AK59" s="30">
        <v>697</v>
      </c>
      <c r="AL59" s="30">
        <v>704</v>
      </c>
      <c r="AM59" s="30">
        <v>749</v>
      </c>
      <c r="AN59" s="30">
        <v>759</v>
      </c>
      <c r="AO59" s="30">
        <v>800</v>
      </c>
      <c r="AP59" s="30">
        <v>851</v>
      </c>
      <c r="AQ59" s="77" t="str">
        <f t="shared" si="0"/>
        <v>WestLight SabresPlanet</v>
      </c>
    </row>
    <row r="60" spans="1:43" ht="12.75" customHeight="1" x14ac:dyDescent="0.2">
      <c r="A60" s="14"/>
      <c r="B60" s="14"/>
      <c r="C60" s="14"/>
      <c r="D60" s="14"/>
      <c r="E60" s="14"/>
      <c r="F60" s="53"/>
      <c r="G60" s="114" t="str">
        <f t="array" ref="G60">IFERROR(INDEX($R$12:$R$155, SMALL(IF($G$52&amp;$H$52&amp;$J$52=$AQ$12:$AQ$155, ROW($AQ$12:$AQ$155)-ROW($AQ$12)+1), ROW(6:6))),"" )</f>
        <v/>
      </c>
      <c r="H60" s="114" t="str">
        <f t="array" ref="H60">IFERROR(INDEX($S$12:$S$155, SMALL(IF($G$52&amp;$H$52&amp;$J$52=$AQ$12:$AQ$155, ROW($AQ$12:$AQ$155)-ROW($AQ$12)+1), ROW(6:6))),"" )</f>
        <v/>
      </c>
      <c r="I60" s="14"/>
      <c r="K60" s="14"/>
      <c r="L60" s="54"/>
      <c r="M60" s="14"/>
      <c r="O60" s="30" t="s">
        <v>144</v>
      </c>
      <c r="P60" s="30" t="s">
        <v>139</v>
      </c>
      <c r="Q60" s="30" t="s">
        <v>132</v>
      </c>
      <c r="R60" s="30" t="s">
        <v>133</v>
      </c>
      <c r="S60" s="30">
        <v>162</v>
      </c>
      <c r="T60" s="30">
        <v>178</v>
      </c>
      <c r="U60" s="30">
        <v>195</v>
      </c>
      <c r="V60" s="30">
        <v>196</v>
      </c>
      <c r="W60" s="30">
        <v>206</v>
      </c>
      <c r="X60" s="30">
        <v>221</v>
      </c>
      <c r="Y60" s="30">
        <v>227</v>
      </c>
      <c r="Z60" s="30">
        <v>234</v>
      </c>
      <c r="AA60" s="30">
        <v>255</v>
      </c>
      <c r="AB60" s="30">
        <v>259</v>
      </c>
      <c r="AC60" s="30">
        <v>285</v>
      </c>
      <c r="AD60" s="30">
        <v>310</v>
      </c>
      <c r="AE60" s="30">
        <v>327</v>
      </c>
      <c r="AF60" s="30">
        <v>346</v>
      </c>
      <c r="AG60" s="30">
        <v>379</v>
      </c>
      <c r="AH60" s="30">
        <v>399</v>
      </c>
      <c r="AI60" s="30">
        <v>402</v>
      </c>
      <c r="AJ60" s="30">
        <v>410</v>
      </c>
      <c r="AK60" s="30">
        <v>436</v>
      </c>
      <c r="AL60" s="30">
        <v>451</v>
      </c>
      <c r="AM60" s="30">
        <v>460</v>
      </c>
      <c r="AN60" s="30">
        <v>500</v>
      </c>
      <c r="AO60" s="30">
        <v>539</v>
      </c>
      <c r="AP60" s="30">
        <v>553</v>
      </c>
      <c r="AQ60" s="77" t="str">
        <f t="shared" si="0"/>
        <v>WestTranspondersEnterprise</v>
      </c>
    </row>
    <row r="61" spans="1:43" ht="12.75" customHeight="1" x14ac:dyDescent="0.2">
      <c r="A61" s="14"/>
      <c r="B61" s="14"/>
      <c r="C61" s="14"/>
      <c r="D61" s="14"/>
      <c r="E61" s="14"/>
      <c r="F61" s="53"/>
      <c r="G61" s="114" t="str">
        <f t="array" ref="G61">IFERROR(INDEX($R$12:$R$155, SMALL(IF($G$52&amp;$H$52&amp;$J$52=$AQ$12:$AQ$155, ROW($AQ$12:$AQ$155)-ROW($AQ$12)+1), ROW(7:7))),"" )</f>
        <v/>
      </c>
      <c r="H61" s="114" t="str">
        <f t="array" ref="H61">IFERROR(INDEX($S$12:$S$155, SMALL(IF($G$52&amp;$H$52&amp;$J$52=$AQ$12:$AQ$155, ROW($AQ$12:$AQ$155)-ROW($AQ$12)+1), ROW(7:7))),"" )</f>
        <v/>
      </c>
      <c r="I61" s="14"/>
      <c r="K61" s="14"/>
      <c r="L61" s="54"/>
      <c r="M61" s="14"/>
      <c r="O61" s="30" t="s">
        <v>144</v>
      </c>
      <c r="P61" s="30" t="s">
        <v>139</v>
      </c>
      <c r="Q61" s="30" t="s">
        <v>132</v>
      </c>
      <c r="R61" s="30" t="s">
        <v>134</v>
      </c>
      <c r="S61" s="30">
        <v>436</v>
      </c>
      <c r="T61" s="30">
        <v>438</v>
      </c>
      <c r="U61" s="30">
        <v>471</v>
      </c>
      <c r="V61" s="30">
        <v>492</v>
      </c>
      <c r="W61" s="30">
        <v>511</v>
      </c>
      <c r="X61" s="30">
        <v>546</v>
      </c>
      <c r="Y61" s="30">
        <v>558</v>
      </c>
      <c r="Z61" s="30">
        <v>591</v>
      </c>
      <c r="AA61" s="30">
        <v>614</v>
      </c>
      <c r="AB61" s="30">
        <v>623</v>
      </c>
      <c r="AC61" s="30">
        <v>656</v>
      </c>
      <c r="AD61" s="30">
        <v>689</v>
      </c>
      <c r="AE61" s="30">
        <v>753</v>
      </c>
      <c r="AF61" s="30">
        <v>755</v>
      </c>
      <c r="AG61" s="30">
        <v>800</v>
      </c>
      <c r="AH61" s="30">
        <v>862</v>
      </c>
      <c r="AI61" s="30">
        <v>926</v>
      </c>
      <c r="AJ61" s="30">
        <v>955</v>
      </c>
      <c r="AK61" s="70">
        <v>1025</v>
      </c>
      <c r="AL61" s="70">
        <v>1046</v>
      </c>
      <c r="AM61" s="70">
        <v>1052</v>
      </c>
      <c r="AN61" s="70">
        <v>1084</v>
      </c>
      <c r="AO61" s="70">
        <v>1085</v>
      </c>
      <c r="AP61" s="70">
        <v>1086</v>
      </c>
      <c r="AQ61" s="77" t="str">
        <f t="shared" si="0"/>
        <v>WestTranspondersEnterprise</v>
      </c>
    </row>
    <row r="62" spans="1:43" ht="12.75" customHeight="1" x14ac:dyDescent="0.2">
      <c r="A62" s="14"/>
      <c r="B62" s="14"/>
      <c r="C62" s="14"/>
      <c r="D62" s="14"/>
      <c r="E62" s="14"/>
      <c r="F62" s="53"/>
      <c r="G62" s="114" t="str">
        <f t="array" ref="G62">IFERROR(INDEX($R$12:$R$155, SMALL(IF($G$52&amp;$H$52&amp;$J$52=$AQ$12:$AQ$155, ROW($AQ$12:$AQ$155)-ROW($AQ$12)+1), ROW(8:8))),"" )</f>
        <v/>
      </c>
      <c r="H62" s="114" t="str">
        <f t="array" ref="H62">IFERROR(INDEX($S$12:$S$155, SMALL(IF($G$52&amp;$H$52&amp;$J$52=$AQ$12:$AQ$155, ROW($AQ$12:$AQ$155)-ROW($AQ$12)+1), ROW(8:8))),"" )</f>
        <v/>
      </c>
      <c r="I62" s="14"/>
      <c r="K62" s="14"/>
      <c r="L62" s="54"/>
      <c r="M62" s="14"/>
      <c r="O62" s="30" t="s">
        <v>144</v>
      </c>
      <c r="P62" s="30" t="s">
        <v>139</v>
      </c>
      <c r="Q62" s="30" t="s">
        <v>132</v>
      </c>
      <c r="R62" s="30" t="s">
        <v>135</v>
      </c>
      <c r="S62" s="30">
        <v>71</v>
      </c>
      <c r="T62" s="30">
        <v>71</v>
      </c>
      <c r="U62" s="30">
        <v>74</v>
      </c>
      <c r="V62" s="30">
        <v>77</v>
      </c>
      <c r="W62" s="30">
        <v>79</v>
      </c>
      <c r="X62" s="30">
        <v>83</v>
      </c>
      <c r="Y62" s="30">
        <v>90</v>
      </c>
      <c r="Z62" s="30">
        <v>98</v>
      </c>
      <c r="AA62" s="30">
        <v>107</v>
      </c>
      <c r="AB62" s="30">
        <v>115</v>
      </c>
      <c r="AC62" s="30">
        <v>123</v>
      </c>
      <c r="AD62" s="30">
        <v>132</v>
      </c>
      <c r="AE62" s="30">
        <v>145</v>
      </c>
      <c r="AF62" s="30">
        <v>153</v>
      </c>
      <c r="AG62" s="30">
        <v>162</v>
      </c>
      <c r="AH62" s="30">
        <v>175</v>
      </c>
      <c r="AI62" s="30">
        <v>192</v>
      </c>
      <c r="AJ62" s="30">
        <v>200</v>
      </c>
      <c r="AK62" s="30">
        <v>216</v>
      </c>
      <c r="AL62" s="30">
        <v>226</v>
      </c>
      <c r="AM62" s="30">
        <v>231</v>
      </c>
      <c r="AN62" s="30">
        <v>246</v>
      </c>
      <c r="AO62" s="30">
        <v>248</v>
      </c>
      <c r="AP62" s="30">
        <v>258</v>
      </c>
      <c r="AQ62" s="77" t="str">
        <f t="shared" si="0"/>
        <v>WestTranspondersEnterprise</v>
      </c>
    </row>
    <row r="63" spans="1:43" ht="12.75" customHeight="1" x14ac:dyDescent="0.2">
      <c r="A63" s="14"/>
      <c r="B63" s="14"/>
      <c r="C63" s="14"/>
      <c r="D63" s="14"/>
      <c r="E63" s="14"/>
      <c r="F63" s="53"/>
      <c r="G63" s="114" t="str">
        <f t="array" ref="G63">IFERROR(INDEX($R$12:$R$155, SMALL(IF($G$52&amp;$H$52&amp;$J$52=$AQ$12:$AQ$155, ROW($AQ$12:$AQ$155)-ROW($AQ$12)+1), ROW(9:9))),"" )</f>
        <v/>
      </c>
      <c r="H63" s="114" t="str">
        <f t="array" ref="H63">IFERROR(INDEX($S$12:$S$155, SMALL(IF($G$52&amp;$H$52&amp;$J$52=$AQ$12:$AQ$155, ROW($AQ$12:$AQ$155)-ROW($AQ$12)+1), ROW(9:9))),"" )</f>
        <v/>
      </c>
      <c r="I63" s="14"/>
      <c r="K63" s="14"/>
      <c r="L63" s="54"/>
      <c r="M63" s="14"/>
      <c r="O63" s="30" t="s">
        <v>144</v>
      </c>
      <c r="P63" s="30" t="s">
        <v>139</v>
      </c>
      <c r="Q63" s="30" t="s">
        <v>132</v>
      </c>
      <c r="R63" s="30" t="s">
        <v>136</v>
      </c>
      <c r="S63" s="30">
        <v>902</v>
      </c>
      <c r="T63" s="30">
        <v>933</v>
      </c>
      <c r="U63" s="30">
        <v>940</v>
      </c>
      <c r="V63" s="70">
        <v>1014</v>
      </c>
      <c r="W63" s="70">
        <v>1103</v>
      </c>
      <c r="X63" s="70">
        <v>1163</v>
      </c>
      <c r="Y63" s="70">
        <v>1272</v>
      </c>
      <c r="Z63" s="70">
        <v>1286</v>
      </c>
      <c r="AA63" s="70">
        <v>1373</v>
      </c>
      <c r="AB63" s="70">
        <v>1427</v>
      </c>
      <c r="AC63" s="70">
        <v>1510</v>
      </c>
      <c r="AD63" s="70">
        <v>1570</v>
      </c>
      <c r="AE63" s="70">
        <v>1644</v>
      </c>
      <c r="AF63" s="70">
        <v>1662</v>
      </c>
      <c r="AG63" s="70">
        <v>1818</v>
      </c>
      <c r="AH63" s="70">
        <v>1963</v>
      </c>
      <c r="AI63" s="70">
        <v>2064</v>
      </c>
      <c r="AJ63" s="70">
        <v>2254</v>
      </c>
      <c r="AK63" s="70">
        <v>2362</v>
      </c>
      <c r="AL63" s="70">
        <v>2397</v>
      </c>
      <c r="AM63" s="70">
        <v>2610</v>
      </c>
      <c r="AN63" s="70">
        <v>2633</v>
      </c>
      <c r="AO63" s="70">
        <v>2685</v>
      </c>
      <c r="AP63" s="70">
        <v>2738</v>
      </c>
      <c r="AQ63" s="77" t="str">
        <f t="shared" si="0"/>
        <v>WestTranspondersEnterprise</v>
      </c>
    </row>
    <row r="64" spans="1:43" ht="12.75" customHeight="1" x14ac:dyDescent="0.2">
      <c r="A64" s="14"/>
      <c r="B64" s="14"/>
      <c r="C64" s="14"/>
      <c r="D64" s="14"/>
      <c r="E64" s="14"/>
      <c r="F64" s="53"/>
      <c r="G64" s="114" t="str">
        <f t="array" ref="G64">IFERROR(INDEX($R$12:$R$155, SMALL(IF($G$52&amp;$H$52&amp;$J$52=$AQ$12:$AQ$155, ROW($AQ$12:$AQ$155)-ROW($AQ$12)+1), ROW(10:10))),"" )</f>
        <v/>
      </c>
      <c r="H64" s="114" t="str">
        <f t="array" ref="H64">IFERROR(INDEX($S$12:$S$155, SMALL(IF($G$52&amp;$H$52&amp;$J$52=$AQ$12:$AQ$155, ROW($AQ$12:$AQ$155)-ROW($AQ$12)+1), ROW(10:10))),"" )</f>
        <v/>
      </c>
      <c r="I64" s="14"/>
      <c r="K64" s="14"/>
      <c r="L64" s="54"/>
      <c r="M64" s="14"/>
      <c r="O64" s="30" t="s">
        <v>144</v>
      </c>
      <c r="P64" s="30" t="s">
        <v>139</v>
      </c>
      <c r="Q64" s="30" t="s">
        <v>137</v>
      </c>
      <c r="R64" s="30" t="s">
        <v>133</v>
      </c>
      <c r="S64" s="30">
        <v>437</v>
      </c>
      <c r="T64" s="30">
        <v>448</v>
      </c>
      <c r="U64" s="30">
        <v>466</v>
      </c>
      <c r="V64" s="30">
        <v>492</v>
      </c>
      <c r="W64" s="30">
        <v>541</v>
      </c>
      <c r="X64" s="30">
        <v>546</v>
      </c>
      <c r="Y64" s="30">
        <v>550</v>
      </c>
      <c r="Z64" s="30">
        <v>560</v>
      </c>
      <c r="AA64" s="30">
        <v>596</v>
      </c>
      <c r="AB64" s="30">
        <v>636</v>
      </c>
      <c r="AC64" s="30">
        <v>682</v>
      </c>
      <c r="AD64" s="30">
        <v>708</v>
      </c>
      <c r="AE64" s="30">
        <v>768</v>
      </c>
      <c r="AF64" s="30">
        <v>827</v>
      </c>
      <c r="AG64" s="30">
        <v>869</v>
      </c>
      <c r="AH64" s="30">
        <v>871</v>
      </c>
      <c r="AI64" s="30">
        <v>908</v>
      </c>
      <c r="AJ64" s="30">
        <v>985</v>
      </c>
      <c r="AK64" s="70">
        <v>1017</v>
      </c>
      <c r="AL64" s="70">
        <v>1094</v>
      </c>
      <c r="AM64" s="70">
        <v>1099</v>
      </c>
      <c r="AN64" s="70">
        <v>1124</v>
      </c>
      <c r="AO64" s="70">
        <v>1214</v>
      </c>
      <c r="AP64" s="70">
        <v>1217</v>
      </c>
      <c r="AQ64" s="77" t="str">
        <f t="shared" si="0"/>
        <v>WestTranspondersGalaxy</v>
      </c>
    </row>
    <row r="65" spans="1:43" ht="12.75" customHeight="1" x14ac:dyDescent="0.2">
      <c r="A65" s="14"/>
      <c r="B65" s="14"/>
      <c r="C65" s="14"/>
      <c r="D65" s="14"/>
      <c r="E65" s="14"/>
      <c r="F65" s="53"/>
      <c r="G65" s="114" t="str">
        <f t="array" ref="G65">IFERROR(INDEX($R$12:$R$155, SMALL(IF($G$52&amp;$H$52&amp;$J$52=$AQ$12:$AQ$155, ROW($AQ$12:$AQ$155)-ROW($AQ$12)+1), ROW(11:11))),"" )</f>
        <v/>
      </c>
      <c r="H65" s="114" t="str">
        <f t="array" ref="H65">IFERROR(INDEX($S$12:$S$155, SMALL(IF($G$52&amp;$H$52&amp;$J$52=$AQ$12:$AQ$155, ROW($AQ$12:$AQ$155)-ROW($AQ$12)+1), ROW(11:11))),"" )</f>
        <v/>
      </c>
      <c r="I65" s="14"/>
      <c r="K65" s="14"/>
      <c r="L65" s="54"/>
      <c r="M65" s="14"/>
      <c r="O65" s="30" t="s">
        <v>144</v>
      </c>
      <c r="P65" s="30" t="s">
        <v>139</v>
      </c>
      <c r="Q65" s="30" t="s">
        <v>137</v>
      </c>
      <c r="R65" s="30" t="s">
        <v>134</v>
      </c>
      <c r="S65" s="30">
        <v>919</v>
      </c>
      <c r="T65" s="30">
        <v>995</v>
      </c>
      <c r="U65" s="70">
        <v>1044</v>
      </c>
      <c r="V65" s="70">
        <v>1060</v>
      </c>
      <c r="W65" s="70">
        <v>1114</v>
      </c>
      <c r="X65" s="70">
        <v>1211</v>
      </c>
      <c r="Y65" s="70">
        <v>1280</v>
      </c>
      <c r="Z65" s="70">
        <v>1307</v>
      </c>
      <c r="AA65" s="70">
        <v>1359</v>
      </c>
      <c r="AB65" s="70">
        <v>1456</v>
      </c>
      <c r="AC65" s="70">
        <v>1594</v>
      </c>
      <c r="AD65" s="70">
        <v>1738</v>
      </c>
      <c r="AE65" s="70">
        <v>1899</v>
      </c>
      <c r="AF65" s="70">
        <v>1998</v>
      </c>
      <c r="AG65" s="70">
        <v>2189</v>
      </c>
      <c r="AH65" s="70">
        <v>2225</v>
      </c>
      <c r="AI65" s="70">
        <v>2245</v>
      </c>
      <c r="AJ65" s="70">
        <v>2296</v>
      </c>
      <c r="AK65" s="70">
        <v>2406</v>
      </c>
      <c r="AL65" s="70">
        <v>2521</v>
      </c>
      <c r="AM65" s="70">
        <v>2564</v>
      </c>
      <c r="AN65" s="70">
        <v>2723</v>
      </c>
      <c r="AO65" s="70">
        <v>2810</v>
      </c>
      <c r="AP65" s="70">
        <v>2982</v>
      </c>
      <c r="AQ65" s="77" t="str">
        <f t="shared" si="0"/>
        <v>WestTranspondersGalaxy</v>
      </c>
    </row>
    <row r="66" spans="1:43" ht="12.75" customHeight="1" x14ac:dyDescent="0.2">
      <c r="A66" s="14"/>
      <c r="B66" s="14"/>
      <c r="C66" s="14"/>
      <c r="D66" s="14"/>
      <c r="E66" s="14"/>
      <c r="F66" s="53"/>
      <c r="G66" s="114" t="str">
        <f t="array" ref="G66">IFERROR(INDEX($R$12:$R$155, SMALL(IF($G$52&amp;$H$52&amp;$J$52=$AQ$12:$AQ$155, ROW($AQ$12:$AQ$155)-ROW($AQ$12)+1), ROW(12:12))),"" )</f>
        <v/>
      </c>
      <c r="H66" s="114" t="str">
        <f t="array" ref="H66">IFERROR(INDEX($S$12:$S$155, SMALL(IF($G$52&amp;$H$52&amp;$J$52=$AQ$12:$AQ$155, ROW($AQ$12:$AQ$155)-ROW($AQ$12)+1), ROW(12:12))),"" )</f>
        <v/>
      </c>
      <c r="I66" s="14"/>
      <c r="K66" s="14"/>
      <c r="L66" s="54"/>
      <c r="M66" s="14"/>
      <c r="O66" s="30" t="s">
        <v>144</v>
      </c>
      <c r="P66" s="30" t="s">
        <v>139</v>
      </c>
      <c r="Q66" s="30" t="s">
        <v>137</v>
      </c>
      <c r="R66" s="30" t="s">
        <v>135</v>
      </c>
      <c r="S66" s="30">
        <v>358</v>
      </c>
      <c r="T66" s="30">
        <v>388</v>
      </c>
      <c r="U66" s="30">
        <v>401</v>
      </c>
      <c r="V66" s="30">
        <v>418</v>
      </c>
      <c r="W66" s="30">
        <v>421</v>
      </c>
      <c r="X66" s="30">
        <v>449</v>
      </c>
      <c r="Y66" s="30">
        <v>449</v>
      </c>
      <c r="Z66" s="30">
        <v>456</v>
      </c>
      <c r="AA66" s="30">
        <v>463</v>
      </c>
      <c r="AB66" s="30">
        <v>465</v>
      </c>
      <c r="AC66" s="30">
        <v>509</v>
      </c>
      <c r="AD66" s="30">
        <v>516</v>
      </c>
      <c r="AE66" s="30">
        <v>567</v>
      </c>
      <c r="AF66" s="30">
        <v>606</v>
      </c>
      <c r="AG66" s="30">
        <v>649</v>
      </c>
      <c r="AH66" s="30">
        <v>693</v>
      </c>
      <c r="AI66" s="30">
        <v>714</v>
      </c>
      <c r="AJ66" s="30">
        <v>720</v>
      </c>
      <c r="AK66" s="30">
        <v>727</v>
      </c>
      <c r="AL66" s="30">
        <v>769</v>
      </c>
      <c r="AM66" s="30">
        <v>805</v>
      </c>
      <c r="AN66" s="30">
        <v>830</v>
      </c>
      <c r="AO66" s="30">
        <v>842</v>
      </c>
      <c r="AP66" s="30">
        <v>907</v>
      </c>
      <c r="AQ66" s="77" t="str">
        <f t="shared" si="0"/>
        <v>WestTranspondersGalaxy</v>
      </c>
    </row>
    <row r="67" spans="1:43" ht="12.75" customHeight="1" x14ac:dyDescent="0.2">
      <c r="A67" s="14"/>
      <c r="B67" s="14"/>
      <c r="C67" s="14"/>
      <c r="D67" s="14"/>
      <c r="E67" s="14"/>
      <c r="F67" s="53"/>
      <c r="G67" s="114" t="str">
        <f t="array" ref="G67">IFERROR(INDEX($R$12:$R$155, SMALL(IF($G$52&amp;$H$52&amp;$J$52=$AQ$12:$AQ$155, ROW($AQ$12:$AQ$155)-ROW($AQ$12)+1), ROW(13:13))),"" )</f>
        <v/>
      </c>
      <c r="H67" s="114" t="str">
        <f t="array" ref="H67">IFERROR(INDEX($S$12:$S$155, SMALL(IF($G$52&amp;$H$52&amp;$J$52=$AQ$12:$AQ$155, ROW($AQ$12:$AQ$155)-ROW($AQ$12)+1), ROW(13:13))),"" )</f>
        <v/>
      </c>
      <c r="I67" s="14"/>
      <c r="K67" s="14"/>
      <c r="L67" s="54"/>
      <c r="M67" s="14"/>
      <c r="O67" s="30" t="s">
        <v>144</v>
      </c>
      <c r="P67" s="30" t="s">
        <v>139</v>
      </c>
      <c r="Q67" s="30" t="s">
        <v>137</v>
      </c>
      <c r="R67" s="30" t="s">
        <v>136</v>
      </c>
      <c r="S67" s="30">
        <v>989</v>
      </c>
      <c r="T67" s="70">
        <v>1034</v>
      </c>
      <c r="U67" s="70">
        <v>1072</v>
      </c>
      <c r="V67" s="70">
        <v>1178</v>
      </c>
      <c r="W67" s="70">
        <v>1288</v>
      </c>
      <c r="X67" s="70">
        <v>1315</v>
      </c>
      <c r="Y67" s="70">
        <v>1440</v>
      </c>
      <c r="Z67" s="70">
        <v>1484</v>
      </c>
      <c r="AA67" s="70">
        <v>1632</v>
      </c>
      <c r="AB67" s="70">
        <v>1704</v>
      </c>
      <c r="AC67" s="70">
        <v>1733</v>
      </c>
      <c r="AD67" s="70">
        <v>1867</v>
      </c>
      <c r="AE67" s="70">
        <v>1868</v>
      </c>
      <c r="AF67" s="70">
        <v>1881</v>
      </c>
      <c r="AG67" s="70">
        <v>2060</v>
      </c>
      <c r="AH67" s="70">
        <v>2098</v>
      </c>
      <c r="AI67" s="70">
        <v>2299</v>
      </c>
      <c r="AJ67" s="70">
        <v>2352</v>
      </c>
      <c r="AK67" s="70">
        <v>2368</v>
      </c>
      <c r="AL67" s="70">
        <v>2442</v>
      </c>
      <c r="AM67" s="70">
        <v>2456</v>
      </c>
      <c r="AN67" s="70">
        <v>2698</v>
      </c>
      <c r="AO67" s="70">
        <v>2780</v>
      </c>
      <c r="AP67" s="70">
        <v>2930</v>
      </c>
      <c r="AQ67" s="77" t="str">
        <f t="shared" si="0"/>
        <v>WestTranspondersGalaxy</v>
      </c>
    </row>
    <row r="68" spans="1:43" ht="12.75" customHeight="1" x14ac:dyDescent="0.2">
      <c r="A68" s="14"/>
      <c r="B68" s="14"/>
      <c r="C68" s="14"/>
      <c r="D68" s="14"/>
      <c r="E68" s="14"/>
      <c r="F68" s="53"/>
      <c r="G68" s="114" t="str">
        <f t="array" ref="G68">IFERROR(INDEX($R$12:$R$155, SMALL(IF($G$52&amp;$H$52&amp;$J$52=$AQ$12:$AQ$155, ROW($AQ$12:$AQ$155)-ROW($AQ$12)+1), ROW(14:14))),"" )</f>
        <v/>
      </c>
      <c r="H68" s="114" t="str">
        <f t="array" ref="H68">IFERROR(INDEX($S$12:$S$155, SMALL(IF($G$52&amp;$H$52&amp;$J$52=$AQ$12:$AQ$155, ROW($AQ$12:$AQ$155)-ROW($AQ$12)+1), ROW(14:14))),"" )</f>
        <v/>
      </c>
      <c r="I68" s="14"/>
      <c r="K68" s="14"/>
      <c r="L68" s="54"/>
      <c r="M68" s="14"/>
      <c r="O68" s="30" t="s">
        <v>144</v>
      </c>
      <c r="P68" s="30" t="s">
        <v>139</v>
      </c>
      <c r="Q68" s="30" t="s">
        <v>138</v>
      </c>
      <c r="R68" s="30" t="s">
        <v>133</v>
      </c>
      <c r="S68" s="30">
        <v>674</v>
      </c>
      <c r="T68" s="30">
        <v>688</v>
      </c>
      <c r="U68" s="30">
        <v>733</v>
      </c>
      <c r="V68" s="30">
        <v>806</v>
      </c>
      <c r="W68" s="30">
        <v>842</v>
      </c>
      <c r="X68" s="30">
        <v>887</v>
      </c>
      <c r="Y68" s="30">
        <v>938</v>
      </c>
      <c r="Z68" s="30">
        <v>974</v>
      </c>
      <c r="AA68" s="70">
        <v>1020</v>
      </c>
      <c r="AB68" s="70">
        <v>1114</v>
      </c>
      <c r="AC68" s="70">
        <v>1118</v>
      </c>
      <c r="AD68" s="70">
        <v>1190</v>
      </c>
      <c r="AE68" s="70">
        <v>1284</v>
      </c>
      <c r="AF68" s="70">
        <v>1362</v>
      </c>
      <c r="AG68" s="70">
        <v>1371</v>
      </c>
      <c r="AH68" s="70">
        <v>1484</v>
      </c>
      <c r="AI68" s="70">
        <v>1491</v>
      </c>
      <c r="AJ68" s="70">
        <v>1542</v>
      </c>
      <c r="AK68" s="70">
        <v>1603</v>
      </c>
      <c r="AL68" s="70">
        <v>1655</v>
      </c>
      <c r="AM68" s="70">
        <v>1741</v>
      </c>
      <c r="AN68" s="70">
        <v>1793</v>
      </c>
      <c r="AO68" s="70">
        <v>1804</v>
      </c>
      <c r="AP68" s="70">
        <v>1808</v>
      </c>
      <c r="AQ68" s="77" t="str">
        <f t="shared" si="0"/>
        <v>WestTranspondersPlanet</v>
      </c>
    </row>
    <row r="69" spans="1:43" ht="12.75" customHeight="1" x14ac:dyDescent="0.2">
      <c r="A69" s="14"/>
      <c r="B69" s="14"/>
      <c r="C69" s="14"/>
      <c r="D69" s="14"/>
      <c r="E69" s="14"/>
      <c r="F69" s="53"/>
      <c r="G69" s="114" t="str">
        <f t="array" ref="G69">IFERROR(INDEX($R$12:$R$155, SMALL(IF($G$52&amp;$H$52&amp;$J$52=$AQ$12:$AQ$155, ROW($AQ$12:$AQ$155)-ROW($AQ$12)+1), ROW(15:15))),"" )</f>
        <v/>
      </c>
      <c r="H69" s="114" t="str">
        <f t="array" ref="H69">IFERROR(INDEX($S$12:$S$155, SMALL(IF($G$52&amp;$H$52&amp;$J$52=$AQ$12:$AQ$155, ROW($AQ$12:$AQ$155)-ROW($AQ$12)+1), ROW(15:15))),"" )</f>
        <v/>
      </c>
      <c r="I69" s="14"/>
      <c r="K69" s="14"/>
      <c r="L69" s="54"/>
      <c r="M69" s="14"/>
      <c r="O69" s="30" t="s">
        <v>144</v>
      </c>
      <c r="P69" s="30" t="s">
        <v>139</v>
      </c>
      <c r="Q69" s="30" t="s">
        <v>138</v>
      </c>
      <c r="R69" s="30" t="s">
        <v>134</v>
      </c>
      <c r="S69" s="30">
        <v>815</v>
      </c>
      <c r="T69" s="30">
        <v>874</v>
      </c>
      <c r="U69" s="30">
        <v>920</v>
      </c>
      <c r="V69" s="30">
        <v>992</v>
      </c>
      <c r="W69" s="70">
        <v>1026</v>
      </c>
      <c r="X69" s="70">
        <v>1073</v>
      </c>
      <c r="Y69" s="70">
        <v>1092</v>
      </c>
      <c r="Z69" s="70">
        <v>1121</v>
      </c>
      <c r="AA69" s="70">
        <v>1168</v>
      </c>
      <c r="AB69" s="70">
        <v>1214</v>
      </c>
      <c r="AC69" s="70">
        <v>1252</v>
      </c>
      <c r="AD69" s="70">
        <v>1347</v>
      </c>
      <c r="AE69" s="70">
        <v>1409</v>
      </c>
      <c r="AF69" s="70">
        <v>1466</v>
      </c>
      <c r="AG69" s="70">
        <v>1559</v>
      </c>
      <c r="AH69" s="70">
        <v>1610</v>
      </c>
      <c r="AI69" s="70">
        <v>1621</v>
      </c>
      <c r="AJ69" s="70">
        <v>1693</v>
      </c>
      <c r="AK69" s="70">
        <v>1771</v>
      </c>
      <c r="AL69" s="70">
        <v>1798</v>
      </c>
      <c r="AM69" s="70">
        <v>1919</v>
      </c>
      <c r="AN69" s="70">
        <v>2016</v>
      </c>
      <c r="AO69" s="70">
        <v>2024</v>
      </c>
      <c r="AP69" s="70">
        <v>2225</v>
      </c>
      <c r="AQ69" s="77" t="str">
        <f t="shared" si="0"/>
        <v>WestTranspondersPlanet</v>
      </c>
    </row>
    <row r="70" spans="1:43" ht="12.75" customHeight="1" x14ac:dyDescent="0.2">
      <c r="A70" s="14"/>
      <c r="B70" s="14"/>
      <c r="C70" s="14"/>
      <c r="D70" s="14"/>
      <c r="E70" s="14"/>
      <c r="F70" s="53"/>
      <c r="G70" s="114" t="str">
        <f t="array" ref="G70">IFERROR(INDEX($R$12:$R$155, SMALL(IF($G$52&amp;$H$52&amp;$J$52=$AQ$12:$AQ$155, ROW($AQ$12:$AQ$155)-ROW($AQ$12)+1), ROW(16:16))),"" )</f>
        <v/>
      </c>
      <c r="H70" s="114" t="str">
        <f t="array" ref="H70">IFERROR(INDEX($S$12:$S$155, SMALL(IF($G$52&amp;$H$52&amp;$J$52=$AQ$12:$AQ$155, ROW($AQ$12:$AQ$155)-ROW($AQ$12)+1), ROW(16:16))),"" )</f>
        <v/>
      </c>
      <c r="I70" s="14"/>
      <c r="K70" s="14"/>
      <c r="L70" s="54"/>
      <c r="M70" s="14"/>
      <c r="O70" s="30" t="s">
        <v>144</v>
      </c>
      <c r="P70" s="30" t="s">
        <v>139</v>
      </c>
      <c r="Q70" s="30" t="s">
        <v>138</v>
      </c>
      <c r="R70" s="30" t="s">
        <v>135</v>
      </c>
      <c r="S70" s="30">
        <v>205</v>
      </c>
      <c r="T70" s="30">
        <v>216</v>
      </c>
      <c r="U70" s="30">
        <v>217</v>
      </c>
      <c r="V70" s="30">
        <v>236</v>
      </c>
      <c r="W70" s="30">
        <v>251</v>
      </c>
      <c r="X70" s="30">
        <v>275</v>
      </c>
      <c r="Y70" s="30">
        <v>278</v>
      </c>
      <c r="Z70" s="30">
        <v>299</v>
      </c>
      <c r="AA70" s="30">
        <v>328</v>
      </c>
      <c r="AB70" s="30">
        <v>349</v>
      </c>
      <c r="AC70" s="30">
        <v>376</v>
      </c>
      <c r="AD70" s="30">
        <v>408</v>
      </c>
      <c r="AE70" s="30">
        <v>444</v>
      </c>
      <c r="AF70" s="30">
        <v>446</v>
      </c>
      <c r="AG70" s="30">
        <v>451</v>
      </c>
      <c r="AH70" s="30">
        <v>478</v>
      </c>
      <c r="AI70" s="30">
        <v>500</v>
      </c>
      <c r="AJ70" s="30">
        <v>505</v>
      </c>
      <c r="AK70" s="30">
        <v>509</v>
      </c>
      <c r="AL70" s="30">
        <v>554</v>
      </c>
      <c r="AM70" s="30">
        <v>571</v>
      </c>
      <c r="AN70" s="30">
        <v>623</v>
      </c>
      <c r="AO70" s="30">
        <v>642</v>
      </c>
      <c r="AP70" s="30">
        <v>676</v>
      </c>
      <c r="AQ70" s="77" t="str">
        <f t="shared" si="0"/>
        <v>WestTranspondersPlanet</v>
      </c>
    </row>
    <row r="71" spans="1:43" ht="12.75" customHeight="1" x14ac:dyDescent="0.2">
      <c r="A71" s="14"/>
      <c r="B71" s="14"/>
      <c r="C71" s="14"/>
      <c r="D71" s="14"/>
      <c r="E71" s="14"/>
      <c r="F71" s="53"/>
      <c r="G71" s="114" t="str">
        <f t="array" ref="G71">IFERROR(INDEX($R$12:$R$155, SMALL(IF($G$52&amp;$H$52&amp;$J$52=$AQ$12:$AQ$155, ROW($AQ$12:$AQ$155)-ROW($AQ$12)+1), ROW(17:17))),"" )</f>
        <v/>
      </c>
      <c r="H71" s="114" t="str">
        <f t="array" ref="H71">IFERROR(INDEX($S$12:$S$155, SMALL(IF($G$52&amp;$H$52&amp;$J$52=$AQ$12:$AQ$155, ROW($AQ$12:$AQ$155)-ROW($AQ$12)+1), ROW(17:17))),"" )</f>
        <v/>
      </c>
      <c r="I71" s="14"/>
      <c r="K71" s="14"/>
      <c r="L71" s="54"/>
      <c r="M71" s="14"/>
      <c r="O71" s="30" t="s">
        <v>144</v>
      </c>
      <c r="P71" s="30" t="s">
        <v>139</v>
      </c>
      <c r="Q71" s="30" t="s">
        <v>138</v>
      </c>
      <c r="R71" s="30" t="s">
        <v>136</v>
      </c>
      <c r="S71" s="30">
        <v>248</v>
      </c>
      <c r="T71" s="30">
        <v>265</v>
      </c>
      <c r="U71" s="30">
        <v>282</v>
      </c>
      <c r="V71" s="30">
        <v>305</v>
      </c>
      <c r="W71" s="30">
        <v>328</v>
      </c>
      <c r="X71" s="30">
        <v>342</v>
      </c>
      <c r="Y71" s="30">
        <v>360</v>
      </c>
      <c r="Z71" s="30">
        <v>379</v>
      </c>
      <c r="AA71" s="30">
        <v>380</v>
      </c>
      <c r="AB71" s="30">
        <v>405</v>
      </c>
      <c r="AC71" s="30">
        <v>413</v>
      </c>
      <c r="AD71" s="30">
        <v>447</v>
      </c>
      <c r="AE71" s="30">
        <v>483</v>
      </c>
      <c r="AF71" s="30">
        <v>529</v>
      </c>
      <c r="AG71" s="30">
        <v>537</v>
      </c>
      <c r="AH71" s="30">
        <v>587</v>
      </c>
      <c r="AI71" s="30">
        <v>644</v>
      </c>
      <c r="AJ71" s="30">
        <v>649</v>
      </c>
      <c r="AK71" s="30">
        <v>683</v>
      </c>
      <c r="AL71" s="30">
        <v>740</v>
      </c>
      <c r="AM71" s="30">
        <v>751</v>
      </c>
      <c r="AN71" s="30">
        <v>776</v>
      </c>
      <c r="AO71" s="30">
        <v>850</v>
      </c>
      <c r="AP71" s="30">
        <v>916</v>
      </c>
      <c r="AQ71" s="77" t="str">
        <f t="shared" si="0"/>
        <v>WestTranspondersPlanet</v>
      </c>
    </row>
    <row r="72" spans="1:43" ht="12.75" customHeight="1" x14ac:dyDescent="0.2">
      <c r="A72" s="14"/>
      <c r="B72" s="14"/>
      <c r="C72" s="14"/>
      <c r="D72" s="14"/>
      <c r="E72" s="14"/>
      <c r="F72" s="53"/>
      <c r="G72" s="114" t="str">
        <f t="array" ref="G72">IFERROR(INDEX($R$12:$R$155, SMALL(IF($G$52&amp;$H$52&amp;$J$52=$AQ$12:$AQ$155, ROW($AQ$12:$AQ$155)-ROW($AQ$12)+1), ROW(18:18))),"" )</f>
        <v/>
      </c>
      <c r="H72" s="114" t="str">
        <f t="array" ref="H72">IFERROR(INDEX($S$12:$S$155, SMALL(IF($G$52&amp;$H$52&amp;$J$52=$AQ$12:$AQ$155, ROW($AQ$12:$AQ$155)-ROW($AQ$12)+1), ROW(18:18))),"" )</f>
        <v/>
      </c>
      <c r="I72" s="14"/>
      <c r="K72" s="14"/>
      <c r="L72" s="54"/>
      <c r="M72" s="14"/>
      <c r="O72" s="30" t="s">
        <v>144</v>
      </c>
      <c r="P72" s="30" t="s">
        <v>140</v>
      </c>
      <c r="Q72" s="30" t="s">
        <v>132</v>
      </c>
      <c r="R72" s="30" t="s">
        <v>133</v>
      </c>
      <c r="S72" s="30">
        <v>362</v>
      </c>
      <c r="T72" s="30">
        <v>378</v>
      </c>
      <c r="U72" s="30">
        <v>395</v>
      </c>
      <c r="V72" s="30">
        <v>418</v>
      </c>
      <c r="W72" s="30">
        <v>458</v>
      </c>
      <c r="X72" s="30">
        <v>497</v>
      </c>
      <c r="Y72" s="30">
        <v>545</v>
      </c>
      <c r="Z72" s="30">
        <v>577</v>
      </c>
      <c r="AA72" s="30">
        <v>581</v>
      </c>
      <c r="AB72" s="30">
        <v>627</v>
      </c>
      <c r="AC72" s="30">
        <v>628</v>
      </c>
      <c r="AD72" s="30">
        <v>628</v>
      </c>
      <c r="AE72" s="30">
        <v>687</v>
      </c>
      <c r="AF72" s="30">
        <v>742</v>
      </c>
      <c r="AG72" s="30">
        <v>746</v>
      </c>
      <c r="AH72" s="30">
        <v>807</v>
      </c>
      <c r="AI72" s="30">
        <v>832</v>
      </c>
      <c r="AJ72" s="30">
        <v>876</v>
      </c>
      <c r="AK72" s="30">
        <v>888</v>
      </c>
      <c r="AL72" s="30">
        <v>924</v>
      </c>
      <c r="AM72" s="30">
        <v>982</v>
      </c>
      <c r="AN72" s="30">
        <v>990</v>
      </c>
      <c r="AO72" s="70">
        <v>1057</v>
      </c>
      <c r="AP72" s="70">
        <v>1081</v>
      </c>
      <c r="AQ72" s="77" t="str">
        <f t="shared" si="0"/>
        <v>WestGlue GunsEnterprise</v>
      </c>
    </row>
    <row r="73" spans="1:43" ht="12.75" customHeight="1" x14ac:dyDescent="0.2">
      <c r="A73" s="14"/>
      <c r="B73" s="14"/>
      <c r="C73" s="14"/>
      <c r="D73" s="14"/>
      <c r="E73" s="14"/>
      <c r="F73" s="53"/>
      <c r="G73" s="114" t="str">
        <f t="array" ref="G73">IFERROR(INDEX($R$12:$R$155, SMALL(IF($G$52&amp;$H$52&amp;$J$52=$AQ$12:$AQ$155, ROW($AQ$12:$AQ$155)-ROW($AQ$12)+1), ROW(19:19))),"" )</f>
        <v/>
      </c>
      <c r="H73" s="114" t="str">
        <f t="array" ref="H73">IFERROR(INDEX($S$12:$S$155, SMALL(IF($G$52&amp;$H$52&amp;$J$52=$AQ$12:$AQ$155, ROW($AQ$12:$AQ$155)-ROW($AQ$12)+1), ROW(19:19))),"" )</f>
        <v/>
      </c>
      <c r="I73" s="14"/>
      <c r="K73" s="14"/>
      <c r="L73" s="54"/>
      <c r="M73" s="14"/>
      <c r="N73" s="14"/>
      <c r="O73" s="30" t="s">
        <v>144</v>
      </c>
      <c r="P73" s="30" t="s">
        <v>140</v>
      </c>
      <c r="Q73" s="30" t="s">
        <v>132</v>
      </c>
      <c r="R73" s="30" t="s">
        <v>134</v>
      </c>
      <c r="S73" s="30">
        <v>736</v>
      </c>
      <c r="T73" s="30">
        <v>741</v>
      </c>
      <c r="U73" s="30">
        <v>755</v>
      </c>
      <c r="V73" s="30">
        <v>817</v>
      </c>
      <c r="W73" s="30">
        <v>821</v>
      </c>
      <c r="X73" s="30">
        <v>827</v>
      </c>
      <c r="Y73" s="30">
        <v>854</v>
      </c>
      <c r="Z73" s="30">
        <v>903</v>
      </c>
      <c r="AA73" s="30">
        <v>967</v>
      </c>
      <c r="AB73" s="30">
        <v>999</v>
      </c>
      <c r="AC73" s="70">
        <v>1000</v>
      </c>
      <c r="AD73" s="70">
        <v>1084</v>
      </c>
      <c r="AE73" s="70">
        <v>1163</v>
      </c>
      <c r="AF73" s="70">
        <v>1168</v>
      </c>
      <c r="AG73" s="70">
        <v>1265</v>
      </c>
      <c r="AH73" s="70">
        <v>1281</v>
      </c>
      <c r="AI73" s="70">
        <v>1340</v>
      </c>
      <c r="AJ73" s="70">
        <v>1367</v>
      </c>
      <c r="AK73" s="70">
        <v>1402</v>
      </c>
      <c r="AL73" s="70">
        <v>1440</v>
      </c>
      <c r="AM73" s="70">
        <v>1506</v>
      </c>
      <c r="AN73" s="70">
        <v>1528</v>
      </c>
      <c r="AO73" s="70">
        <v>1540</v>
      </c>
      <c r="AP73" s="70">
        <v>1648</v>
      </c>
      <c r="AQ73" s="77" t="str">
        <f t="shared" si="0"/>
        <v>WestGlue GunsEnterprise</v>
      </c>
    </row>
    <row r="74" spans="1:43" ht="12.75" customHeight="1" x14ac:dyDescent="0.2">
      <c r="A74" s="14"/>
      <c r="B74" s="14"/>
      <c r="C74" s="14"/>
      <c r="D74" s="14"/>
      <c r="E74" s="14"/>
      <c r="F74" s="53"/>
      <c r="G74" s="114" t="str">
        <f t="array" ref="G74">IFERROR(INDEX($R$12:$R$155, SMALL(IF($G$52&amp;$H$52&amp;$J$52=$AQ$12:$AQ$155, ROW($AQ$12:$AQ$155)-ROW($AQ$12)+1), ROW(20:20))),"" )</f>
        <v/>
      </c>
      <c r="H74" s="114" t="str">
        <f t="array" ref="H74">IFERROR(INDEX($S$12:$S$155, SMALL(IF($G$52&amp;$H$52&amp;$J$52=$AQ$12:$AQ$155, ROW($AQ$12:$AQ$155)-ROW($AQ$12)+1), ROW(20:20))),"" )</f>
        <v/>
      </c>
      <c r="I74" s="14"/>
      <c r="K74" s="14"/>
      <c r="L74" s="54"/>
      <c r="M74" s="14"/>
      <c r="N74" s="14"/>
      <c r="O74" s="30" t="s">
        <v>144</v>
      </c>
      <c r="P74" s="30" t="s">
        <v>140</v>
      </c>
      <c r="Q74" s="30" t="s">
        <v>132</v>
      </c>
      <c r="R74" s="30" t="s">
        <v>135</v>
      </c>
      <c r="S74" s="30">
        <v>245</v>
      </c>
      <c r="T74" s="30">
        <v>259</v>
      </c>
      <c r="U74" s="30">
        <v>283</v>
      </c>
      <c r="V74" s="30">
        <v>311</v>
      </c>
      <c r="W74" s="30">
        <v>315</v>
      </c>
      <c r="X74" s="30">
        <v>344</v>
      </c>
      <c r="Y74" s="30">
        <v>364</v>
      </c>
      <c r="Z74" s="30">
        <v>368</v>
      </c>
      <c r="AA74" s="30">
        <v>394</v>
      </c>
      <c r="AB74" s="30">
        <v>428</v>
      </c>
      <c r="AC74" s="30">
        <v>456</v>
      </c>
      <c r="AD74" s="30">
        <v>492</v>
      </c>
      <c r="AE74" s="30">
        <v>528</v>
      </c>
      <c r="AF74" s="30">
        <v>557</v>
      </c>
      <c r="AG74" s="30">
        <v>578</v>
      </c>
      <c r="AH74" s="30">
        <v>627</v>
      </c>
      <c r="AI74" s="30">
        <v>681</v>
      </c>
      <c r="AJ74" s="30">
        <v>709</v>
      </c>
      <c r="AK74" s="30">
        <v>758</v>
      </c>
      <c r="AL74" s="30">
        <v>808</v>
      </c>
      <c r="AM74" s="30">
        <v>867</v>
      </c>
      <c r="AN74" s="30">
        <v>910</v>
      </c>
      <c r="AO74" s="30">
        <v>991</v>
      </c>
      <c r="AP74" s="70">
        <v>1017</v>
      </c>
      <c r="AQ74" s="77" t="str">
        <f t="shared" si="0"/>
        <v>WestGlue GunsEnterprise</v>
      </c>
    </row>
    <row r="75" spans="1:43" ht="12.75" customHeight="1" x14ac:dyDescent="0.2">
      <c r="A75" s="14"/>
      <c r="B75" s="14"/>
      <c r="C75" s="14"/>
      <c r="D75" s="14"/>
      <c r="E75" s="14"/>
      <c r="F75" s="53"/>
      <c r="G75" s="114" t="str">
        <f t="array" ref="G75">IFERROR(INDEX($R$12:$R$155, SMALL(IF($G$52&amp;$H$52&amp;$J$52=$AQ$12:$AQ$155, ROW($AQ$12:$AQ$155)-ROW($AQ$12)+1), ROW(21:21))),"" )</f>
        <v/>
      </c>
      <c r="H75" s="114" t="str">
        <f t="array" ref="H75">IFERROR(INDEX($S$12:$S$155, SMALL(IF($G$52&amp;$H$52&amp;$J$52=$AQ$12:$AQ$155, ROW($AQ$12:$AQ$155)-ROW($AQ$12)+1), ROW(21:21))),"" )</f>
        <v/>
      </c>
      <c r="I75" s="14"/>
      <c r="K75" s="14"/>
      <c r="L75" s="54"/>
      <c r="M75" s="14"/>
      <c r="N75" s="14"/>
      <c r="O75" s="30" t="s">
        <v>144</v>
      </c>
      <c r="P75" s="30" t="s">
        <v>140</v>
      </c>
      <c r="Q75" s="30" t="s">
        <v>132</v>
      </c>
      <c r="R75" s="30" t="s">
        <v>136</v>
      </c>
      <c r="S75" s="30">
        <v>223</v>
      </c>
      <c r="T75" s="30">
        <v>233</v>
      </c>
      <c r="U75" s="30">
        <v>249</v>
      </c>
      <c r="V75" s="30">
        <v>254</v>
      </c>
      <c r="W75" s="30">
        <v>261</v>
      </c>
      <c r="X75" s="30">
        <v>274</v>
      </c>
      <c r="Y75" s="30">
        <v>298</v>
      </c>
      <c r="Z75" s="30">
        <v>304</v>
      </c>
      <c r="AA75" s="30">
        <v>311</v>
      </c>
      <c r="AB75" s="30">
        <v>338</v>
      </c>
      <c r="AC75" s="30">
        <v>345</v>
      </c>
      <c r="AD75" s="30">
        <v>376</v>
      </c>
      <c r="AE75" s="30">
        <v>383</v>
      </c>
      <c r="AF75" s="30">
        <v>389</v>
      </c>
      <c r="AG75" s="30">
        <v>419</v>
      </c>
      <c r="AH75" s="30">
        <v>419</v>
      </c>
      <c r="AI75" s="30">
        <v>425</v>
      </c>
      <c r="AJ75" s="30">
        <v>458</v>
      </c>
      <c r="AK75" s="30">
        <v>486</v>
      </c>
      <c r="AL75" s="30">
        <v>527</v>
      </c>
      <c r="AM75" s="30">
        <v>559</v>
      </c>
      <c r="AN75" s="30">
        <v>606</v>
      </c>
      <c r="AO75" s="30">
        <v>665</v>
      </c>
      <c r="AP75" s="30">
        <v>676</v>
      </c>
      <c r="AQ75" s="77" t="str">
        <f t="shared" si="0"/>
        <v>WestGlue GunsEnterprise</v>
      </c>
    </row>
    <row r="76" spans="1:43" ht="12.75" customHeight="1" x14ac:dyDescent="0.2">
      <c r="A76" s="14"/>
      <c r="B76" s="14"/>
      <c r="C76" s="14"/>
      <c r="D76" s="14"/>
      <c r="E76" s="14"/>
      <c r="F76" s="53"/>
      <c r="G76" s="114" t="str">
        <f t="array" ref="G76">IFERROR(INDEX($R$12:$R$155, SMALL(IF($G$52&amp;$H$52&amp;$J$52=$AQ$12:$AQ$155, ROW($AQ$12:$AQ$155)-ROW($AQ$12)+1), ROW(22:22))),"" )</f>
        <v/>
      </c>
      <c r="H76" s="114" t="str">
        <f t="array" ref="H76">IFERROR(INDEX($S$12:$S$155, SMALL(IF($G$52&amp;$H$52&amp;$J$52=$AQ$12:$AQ$155, ROW($AQ$12:$AQ$155)-ROW($AQ$12)+1), ROW(22:22))),"" )</f>
        <v/>
      </c>
      <c r="I76" s="14"/>
      <c r="K76" s="14"/>
      <c r="L76" s="54"/>
      <c r="M76" s="14"/>
      <c r="N76" s="14"/>
      <c r="O76" s="30" t="s">
        <v>144</v>
      </c>
      <c r="P76" s="30" t="s">
        <v>140</v>
      </c>
      <c r="Q76" s="30" t="s">
        <v>137</v>
      </c>
      <c r="R76" s="30" t="s">
        <v>133</v>
      </c>
      <c r="S76" s="30">
        <v>273</v>
      </c>
      <c r="T76" s="30">
        <v>295</v>
      </c>
      <c r="U76" s="30">
        <v>316</v>
      </c>
      <c r="V76" s="30">
        <v>320</v>
      </c>
      <c r="W76" s="30">
        <v>327</v>
      </c>
      <c r="X76" s="30">
        <v>331</v>
      </c>
      <c r="Y76" s="30">
        <v>344</v>
      </c>
      <c r="Z76" s="30">
        <v>359</v>
      </c>
      <c r="AA76" s="30">
        <v>372</v>
      </c>
      <c r="AB76" s="30">
        <v>385</v>
      </c>
      <c r="AC76" s="30">
        <v>423</v>
      </c>
      <c r="AD76" s="30">
        <v>454</v>
      </c>
      <c r="AE76" s="30">
        <v>493</v>
      </c>
      <c r="AF76" s="30">
        <v>508</v>
      </c>
      <c r="AG76" s="30">
        <v>516</v>
      </c>
      <c r="AH76" s="30">
        <v>537</v>
      </c>
      <c r="AI76" s="30">
        <v>563</v>
      </c>
      <c r="AJ76" s="30">
        <v>613</v>
      </c>
      <c r="AK76" s="30">
        <v>614</v>
      </c>
      <c r="AL76" s="30">
        <v>634</v>
      </c>
      <c r="AM76" s="30">
        <v>643</v>
      </c>
      <c r="AN76" s="30">
        <v>661</v>
      </c>
      <c r="AO76" s="30">
        <v>681</v>
      </c>
      <c r="AP76" s="30">
        <v>733</v>
      </c>
      <c r="AQ76" s="77" t="str">
        <f t="shared" si="0"/>
        <v>WestGlue GunsGalaxy</v>
      </c>
    </row>
    <row r="77" spans="1:43" ht="12.75" customHeight="1" x14ac:dyDescent="0.2">
      <c r="A77" s="14"/>
      <c r="B77" s="14"/>
      <c r="C77" s="14"/>
      <c r="D77" s="14"/>
      <c r="E77" s="14"/>
      <c r="F77" s="53"/>
      <c r="G77" s="114" t="str">
        <f t="array" ref="G77">IFERROR(INDEX($R$12:$R$155, SMALL(IF($G$52&amp;$H$52&amp;$J$52=$AQ$12:$AQ$155, ROW($AQ$12:$AQ$155)-ROW($AQ$12)+1), ROW(23:23))),"" )</f>
        <v/>
      </c>
      <c r="H77" s="114" t="str">
        <f t="array" ref="H77">IFERROR(INDEX($S$12:$S$155, SMALL(IF($G$52&amp;$H$52&amp;$J$52=$AQ$12:$AQ$155, ROW($AQ$12:$AQ$155)-ROW($AQ$12)+1), ROW(23:23))),"" )</f>
        <v/>
      </c>
      <c r="I77" s="14"/>
      <c r="K77" s="14"/>
      <c r="L77" s="54"/>
      <c r="M77" s="14"/>
      <c r="N77" s="14"/>
      <c r="O77" s="30" t="s">
        <v>144</v>
      </c>
      <c r="P77" s="30" t="s">
        <v>140</v>
      </c>
      <c r="Q77" s="30" t="s">
        <v>137</v>
      </c>
      <c r="R77" s="30" t="s">
        <v>134</v>
      </c>
      <c r="S77" s="30">
        <v>961</v>
      </c>
      <c r="T77" s="70">
        <v>1014</v>
      </c>
      <c r="U77" s="70">
        <v>1074</v>
      </c>
      <c r="V77" s="70">
        <v>1174</v>
      </c>
      <c r="W77" s="70">
        <v>1224</v>
      </c>
      <c r="X77" s="70">
        <v>1317</v>
      </c>
      <c r="Y77" s="70">
        <v>1444</v>
      </c>
      <c r="Z77" s="70">
        <v>1541</v>
      </c>
      <c r="AA77" s="70">
        <v>1666</v>
      </c>
      <c r="AB77" s="70">
        <v>1756</v>
      </c>
      <c r="AC77" s="70">
        <v>1895</v>
      </c>
      <c r="AD77" s="70">
        <v>2053</v>
      </c>
      <c r="AE77" s="70">
        <v>2134</v>
      </c>
      <c r="AF77" s="70">
        <v>2330</v>
      </c>
      <c r="AG77" s="70">
        <v>2363</v>
      </c>
      <c r="AH77" s="70">
        <v>2532</v>
      </c>
      <c r="AI77" s="70">
        <v>2710</v>
      </c>
      <c r="AJ77" s="70">
        <v>2911</v>
      </c>
      <c r="AK77" s="70">
        <v>2936</v>
      </c>
      <c r="AL77" s="70">
        <v>3173</v>
      </c>
      <c r="AM77" s="70">
        <v>3193</v>
      </c>
      <c r="AN77" s="70">
        <v>3331</v>
      </c>
      <c r="AO77" s="70">
        <v>3611</v>
      </c>
      <c r="AP77" s="70">
        <v>3809</v>
      </c>
      <c r="AQ77" s="77" t="str">
        <f t="shared" ref="AQ77:AQ140" si="1">O77&amp;P77&amp;Q77</f>
        <v>WestGlue GunsGalaxy</v>
      </c>
    </row>
    <row r="78" spans="1:43" ht="12.75" customHeight="1" x14ac:dyDescent="0.2">
      <c r="A78" s="14"/>
      <c r="B78" s="14"/>
      <c r="C78" s="14"/>
      <c r="D78" s="14"/>
      <c r="E78" s="14"/>
      <c r="F78" s="55"/>
      <c r="G78" s="56"/>
      <c r="H78" s="56"/>
      <c r="I78" s="56"/>
      <c r="J78" s="56"/>
      <c r="K78" s="56"/>
      <c r="L78" s="57"/>
      <c r="M78" s="14"/>
      <c r="N78" s="14"/>
      <c r="O78" s="30" t="s">
        <v>144</v>
      </c>
      <c r="P78" s="30" t="s">
        <v>140</v>
      </c>
      <c r="Q78" s="30" t="s">
        <v>137</v>
      </c>
      <c r="R78" s="30" t="s">
        <v>135</v>
      </c>
      <c r="S78" s="30">
        <v>482</v>
      </c>
      <c r="T78" s="30">
        <v>499</v>
      </c>
      <c r="U78" s="30">
        <v>543</v>
      </c>
      <c r="V78" s="30">
        <v>586</v>
      </c>
      <c r="W78" s="30">
        <v>586</v>
      </c>
      <c r="X78" s="30">
        <v>604</v>
      </c>
      <c r="Y78" s="30">
        <v>634</v>
      </c>
      <c r="Z78" s="30">
        <v>672</v>
      </c>
      <c r="AA78" s="30">
        <v>715</v>
      </c>
      <c r="AB78" s="30">
        <v>745</v>
      </c>
      <c r="AC78" s="30">
        <v>749</v>
      </c>
      <c r="AD78" s="30">
        <v>789</v>
      </c>
      <c r="AE78" s="30">
        <v>856</v>
      </c>
      <c r="AF78" s="30">
        <v>875</v>
      </c>
      <c r="AG78" s="30">
        <v>880</v>
      </c>
      <c r="AH78" s="30">
        <v>938</v>
      </c>
      <c r="AI78" s="30">
        <v>943</v>
      </c>
      <c r="AJ78" s="70">
        <v>1022</v>
      </c>
      <c r="AK78" s="70">
        <v>1022</v>
      </c>
      <c r="AL78" s="70">
        <v>1083</v>
      </c>
      <c r="AM78" s="70">
        <v>1098</v>
      </c>
      <c r="AN78" s="70">
        <v>1130</v>
      </c>
      <c r="AO78" s="70">
        <v>1207</v>
      </c>
      <c r="AP78" s="70">
        <v>1315</v>
      </c>
      <c r="AQ78" s="77" t="str">
        <f t="shared" si="1"/>
        <v>WestGlue GunsGalaxy</v>
      </c>
    </row>
    <row r="79" spans="1:43" ht="12.75" customHeight="1" x14ac:dyDescent="0.2">
      <c r="A79" s="14"/>
      <c r="B79" s="14"/>
      <c r="C79" s="14"/>
      <c r="D79" s="14"/>
      <c r="E79" s="14"/>
      <c r="F79" s="14"/>
      <c r="G79" s="14"/>
      <c r="H79" s="14"/>
      <c r="I79" s="14"/>
      <c r="J79" s="14"/>
      <c r="K79" s="14"/>
      <c r="L79" s="14"/>
      <c r="M79" s="14"/>
      <c r="N79" s="14"/>
      <c r="O79" s="30" t="s">
        <v>144</v>
      </c>
      <c r="P79" s="30" t="s">
        <v>140</v>
      </c>
      <c r="Q79" s="30" t="s">
        <v>137</v>
      </c>
      <c r="R79" s="30" t="s">
        <v>136</v>
      </c>
      <c r="S79" s="30">
        <v>19</v>
      </c>
      <c r="T79" s="30">
        <v>20</v>
      </c>
      <c r="U79" s="30">
        <v>21</v>
      </c>
      <c r="V79" s="30">
        <v>22</v>
      </c>
      <c r="W79" s="30">
        <v>23</v>
      </c>
      <c r="X79" s="30">
        <v>24</v>
      </c>
      <c r="Y79" s="30">
        <v>24</v>
      </c>
      <c r="Z79" s="30">
        <v>27</v>
      </c>
      <c r="AA79" s="30">
        <v>27</v>
      </c>
      <c r="AB79" s="30">
        <v>29</v>
      </c>
      <c r="AC79" s="30">
        <v>31</v>
      </c>
      <c r="AD79" s="30">
        <v>33</v>
      </c>
      <c r="AE79" s="30">
        <v>33</v>
      </c>
      <c r="AF79" s="30">
        <v>35</v>
      </c>
      <c r="AG79" s="30">
        <v>39</v>
      </c>
      <c r="AH79" s="30">
        <v>40</v>
      </c>
      <c r="AI79" s="30">
        <v>44</v>
      </c>
      <c r="AJ79" s="30">
        <v>47</v>
      </c>
      <c r="AK79" s="30">
        <v>51</v>
      </c>
      <c r="AL79" s="30">
        <v>54</v>
      </c>
      <c r="AM79" s="30">
        <v>54</v>
      </c>
      <c r="AN79" s="30">
        <v>57</v>
      </c>
      <c r="AO79" s="30">
        <v>61</v>
      </c>
      <c r="AP79" s="30">
        <v>61</v>
      </c>
      <c r="AQ79" s="77" t="str">
        <f t="shared" si="1"/>
        <v>WestGlue GunsGalaxy</v>
      </c>
    </row>
    <row r="80" spans="1:43" ht="12.75" customHeight="1" x14ac:dyDescent="0.2">
      <c r="A80" s="14"/>
      <c r="B80" s="14"/>
      <c r="C80" s="14"/>
      <c r="D80" s="14"/>
      <c r="E80" s="14"/>
      <c r="F80" s="14"/>
      <c r="G80" s="14"/>
      <c r="H80" s="14"/>
      <c r="I80" s="14"/>
      <c r="J80" s="14"/>
      <c r="K80" s="14"/>
      <c r="L80" s="14"/>
      <c r="M80" s="14"/>
      <c r="N80" s="14"/>
      <c r="O80" s="30" t="s">
        <v>144</v>
      </c>
      <c r="P80" s="30" t="s">
        <v>140</v>
      </c>
      <c r="Q80" s="30" t="s">
        <v>138</v>
      </c>
      <c r="R80" s="30" t="s">
        <v>133</v>
      </c>
      <c r="S80" s="30">
        <v>11</v>
      </c>
      <c r="T80" s="30">
        <v>12</v>
      </c>
      <c r="U80" s="30">
        <v>12</v>
      </c>
      <c r="V80" s="30">
        <v>12</v>
      </c>
      <c r="W80" s="30">
        <v>13</v>
      </c>
      <c r="X80" s="30">
        <v>13</v>
      </c>
      <c r="Y80" s="30">
        <v>14</v>
      </c>
      <c r="Z80" s="30">
        <v>15</v>
      </c>
      <c r="AA80" s="30">
        <v>15</v>
      </c>
      <c r="AB80" s="30">
        <v>15</v>
      </c>
      <c r="AC80" s="30">
        <v>15</v>
      </c>
      <c r="AD80" s="30">
        <v>16</v>
      </c>
      <c r="AE80" s="30">
        <v>17</v>
      </c>
      <c r="AF80" s="30">
        <v>19</v>
      </c>
      <c r="AG80" s="30">
        <v>20</v>
      </c>
      <c r="AH80" s="30">
        <v>21</v>
      </c>
      <c r="AI80" s="30">
        <v>22</v>
      </c>
      <c r="AJ80" s="30">
        <v>23</v>
      </c>
      <c r="AK80" s="30">
        <v>25</v>
      </c>
      <c r="AL80" s="30">
        <v>25</v>
      </c>
      <c r="AM80" s="30">
        <v>27</v>
      </c>
      <c r="AN80" s="30">
        <v>27</v>
      </c>
      <c r="AO80" s="30">
        <v>27</v>
      </c>
      <c r="AP80" s="30">
        <v>28</v>
      </c>
      <c r="AQ80" s="77" t="str">
        <f t="shared" si="1"/>
        <v>WestGlue GunsPlanet</v>
      </c>
    </row>
    <row r="81" spans="1:43" ht="12.75" customHeight="1" x14ac:dyDescent="0.2">
      <c r="A81" s="14"/>
      <c r="B81" s="14"/>
      <c r="C81" s="14"/>
      <c r="D81" s="14"/>
      <c r="E81" s="14"/>
      <c r="F81" s="14"/>
      <c r="G81" s="14"/>
      <c r="H81" s="14"/>
      <c r="I81" s="14"/>
      <c r="J81" s="14"/>
      <c r="K81" s="14"/>
      <c r="L81" s="14"/>
      <c r="M81" s="14"/>
      <c r="N81" s="14"/>
      <c r="O81" s="30" t="s">
        <v>144</v>
      </c>
      <c r="P81" s="30" t="s">
        <v>140</v>
      </c>
      <c r="Q81" s="30" t="s">
        <v>138</v>
      </c>
      <c r="R81" s="30" t="s">
        <v>134</v>
      </c>
      <c r="S81" s="30">
        <v>683</v>
      </c>
      <c r="T81" s="30">
        <v>710</v>
      </c>
      <c r="U81" s="30">
        <v>717</v>
      </c>
      <c r="V81" s="30">
        <v>759</v>
      </c>
      <c r="W81" s="30">
        <v>832</v>
      </c>
      <c r="X81" s="30">
        <v>841</v>
      </c>
      <c r="Y81" s="30">
        <v>864</v>
      </c>
      <c r="Z81" s="30">
        <v>887</v>
      </c>
      <c r="AA81" s="30">
        <v>922</v>
      </c>
      <c r="AB81" s="30">
        <v>995</v>
      </c>
      <c r="AC81" s="70">
        <v>1070</v>
      </c>
      <c r="AD81" s="70">
        <v>1147</v>
      </c>
      <c r="AE81" s="70">
        <v>1181</v>
      </c>
      <c r="AF81" s="70">
        <v>1266</v>
      </c>
      <c r="AG81" s="70">
        <v>1328</v>
      </c>
      <c r="AH81" s="70">
        <v>1436</v>
      </c>
      <c r="AI81" s="70">
        <v>1540</v>
      </c>
      <c r="AJ81" s="70">
        <v>1543</v>
      </c>
      <c r="AK81" s="70">
        <v>1573</v>
      </c>
      <c r="AL81" s="70">
        <v>1701</v>
      </c>
      <c r="AM81" s="70">
        <v>1797</v>
      </c>
      <c r="AN81" s="70">
        <v>1904</v>
      </c>
      <c r="AO81" s="70">
        <v>2086</v>
      </c>
      <c r="AP81" s="70">
        <v>2164</v>
      </c>
      <c r="AQ81" s="77" t="str">
        <f t="shared" si="1"/>
        <v>WestGlue GunsPlanet</v>
      </c>
    </row>
    <row r="82" spans="1:43" ht="12.75" customHeight="1" x14ac:dyDescent="0.2">
      <c r="A82" s="14"/>
      <c r="B82" s="14"/>
      <c r="C82" s="14"/>
      <c r="D82" s="14"/>
      <c r="E82" s="14"/>
      <c r="F82" s="14"/>
      <c r="G82" s="14"/>
      <c r="H82" s="14"/>
      <c r="I82" s="14"/>
      <c r="J82" s="14"/>
      <c r="K82" s="14"/>
      <c r="L82" s="14"/>
      <c r="M82" s="14"/>
      <c r="N82" s="14"/>
      <c r="O82" s="30" t="s">
        <v>144</v>
      </c>
      <c r="P82" s="30" t="s">
        <v>140</v>
      </c>
      <c r="Q82" s="30" t="s">
        <v>138</v>
      </c>
      <c r="R82" s="30" t="s">
        <v>135</v>
      </c>
      <c r="S82" s="30">
        <v>527</v>
      </c>
      <c r="T82" s="30">
        <v>578</v>
      </c>
      <c r="U82" s="30">
        <v>633</v>
      </c>
      <c r="V82" s="30">
        <v>669</v>
      </c>
      <c r="W82" s="30">
        <v>705</v>
      </c>
      <c r="X82" s="30">
        <v>727</v>
      </c>
      <c r="Y82" s="30">
        <v>765</v>
      </c>
      <c r="Z82" s="30">
        <v>778</v>
      </c>
      <c r="AA82" s="30">
        <v>854</v>
      </c>
      <c r="AB82" s="30">
        <v>877</v>
      </c>
      <c r="AC82" s="30">
        <v>913</v>
      </c>
      <c r="AD82" s="30">
        <v>948</v>
      </c>
      <c r="AE82" s="30">
        <v>957</v>
      </c>
      <c r="AF82" s="70">
        <v>1003</v>
      </c>
      <c r="AG82" s="70">
        <v>1048</v>
      </c>
      <c r="AH82" s="70">
        <v>1121</v>
      </c>
      <c r="AI82" s="70">
        <v>1123</v>
      </c>
      <c r="AJ82" s="70">
        <v>1124</v>
      </c>
      <c r="AK82" s="70">
        <v>1224</v>
      </c>
      <c r="AL82" s="70">
        <v>1273</v>
      </c>
      <c r="AM82" s="70">
        <v>1353</v>
      </c>
      <c r="AN82" s="70">
        <v>1400</v>
      </c>
      <c r="AO82" s="70">
        <v>1441</v>
      </c>
      <c r="AP82" s="70">
        <v>1474</v>
      </c>
      <c r="AQ82" s="77" t="str">
        <f t="shared" si="1"/>
        <v>WestGlue GunsPlanet</v>
      </c>
    </row>
    <row r="83" spans="1:43" ht="12.75" customHeight="1" x14ac:dyDescent="0.2">
      <c r="A83" s="14"/>
      <c r="B83" s="14"/>
      <c r="C83" s="14"/>
      <c r="D83" s="14"/>
      <c r="E83" s="14"/>
      <c r="F83" s="50"/>
      <c r="G83" s="51"/>
      <c r="H83" s="51"/>
      <c r="I83" s="51"/>
      <c r="J83" s="51"/>
      <c r="K83" s="51"/>
      <c r="L83" s="52"/>
      <c r="M83" s="14"/>
      <c r="N83" s="14"/>
      <c r="O83" s="30" t="s">
        <v>144</v>
      </c>
      <c r="P83" s="30" t="s">
        <v>140</v>
      </c>
      <c r="Q83" s="30" t="s">
        <v>138</v>
      </c>
      <c r="R83" s="30" t="s">
        <v>136</v>
      </c>
      <c r="S83" s="30">
        <v>881</v>
      </c>
      <c r="T83" s="30">
        <v>937</v>
      </c>
      <c r="U83" s="30">
        <v>998</v>
      </c>
      <c r="V83" s="70">
        <v>1030</v>
      </c>
      <c r="W83" s="70">
        <v>1093</v>
      </c>
      <c r="X83" s="70">
        <v>1130</v>
      </c>
      <c r="Y83" s="70">
        <v>1219</v>
      </c>
      <c r="Z83" s="70">
        <v>1238</v>
      </c>
      <c r="AA83" s="70">
        <v>1322</v>
      </c>
      <c r="AB83" s="70">
        <v>1420</v>
      </c>
      <c r="AC83" s="70">
        <v>1551</v>
      </c>
      <c r="AD83" s="70">
        <v>1579</v>
      </c>
      <c r="AE83" s="70">
        <v>1610</v>
      </c>
      <c r="AF83" s="70">
        <v>1704</v>
      </c>
      <c r="AG83" s="70">
        <v>1795</v>
      </c>
      <c r="AH83" s="70">
        <v>1844</v>
      </c>
      <c r="AI83" s="70">
        <v>1856</v>
      </c>
      <c r="AJ83" s="70">
        <v>1897</v>
      </c>
      <c r="AK83" s="70">
        <v>1926</v>
      </c>
      <c r="AL83" s="70">
        <v>2088</v>
      </c>
      <c r="AM83" s="70">
        <v>2238</v>
      </c>
      <c r="AN83" s="70">
        <v>2263</v>
      </c>
      <c r="AO83" s="70">
        <v>2382</v>
      </c>
      <c r="AP83" s="70">
        <v>2608</v>
      </c>
      <c r="AQ83" s="77" t="str">
        <f t="shared" si="1"/>
        <v>WestGlue GunsPlanet</v>
      </c>
    </row>
    <row r="84" spans="1:43" ht="12.75" customHeight="1" x14ac:dyDescent="0.2">
      <c r="A84" s="14"/>
      <c r="B84" s="14"/>
      <c r="C84" s="14"/>
      <c r="D84" s="14"/>
      <c r="E84" s="14"/>
      <c r="F84" s="53"/>
      <c r="G84" s="14"/>
      <c r="H84" s="14"/>
      <c r="I84" s="14"/>
      <c r="J84" s="14"/>
      <c r="K84" s="14"/>
      <c r="L84" s="54"/>
      <c r="M84" s="14"/>
      <c r="N84" s="14"/>
      <c r="O84" s="30" t="s">
        <v>145</v>
      </c>
      <c r="P84" s="30" t="s">
        <v>131</v>
      </c>
      <c r="Q84" s="30" t="s">
        <v>132</v>
      </c>
      <c r="R84" s="30" t="s">
        <v>133</v>
      </c>
      <c r="S84" s="30">
        <v>853</v>
      </c>
      <c r="T84" s="30">
        <v>924</v>
      </c>
      <c r="U84" s="30">
        <v>934</v>
      </c>
      <c r="V84" s="30">
        <v>998</v>
      </c>
      <c r="W84" s="70">
        <v>1068</v>
      </c>
      <c r="X84" s="70">
        <v>1097</v>
      </c>
      <c r="Y84" s="70">
        <v>1112</v>
      </c>
      <c r="Z84" s="70">
        <v>1210</v>
      </c>
      <c r="AA84" s="70">
        <v>1314</v>
      </c>
      <c r="AB84" s="70">
        <v>1324</v>
      </c>
      <c r="AC84" s="70">
        <v>1391</v>
      </c>
      <c r="AD84" s="70">
        <v>1462</v>
      </c>
      <c r="AE84" s="70">
        <v>1476</v>
      </c>
      <c r="AF84" s="70">
        <v>1603</v>
      </c>
      <c r="AG84" s="70">
        <v>1608</v>
      </c>
      <c r="AH84" s="70">
        <v>1723</v>
      </c>
      <c r="AI84" s="70">
        <v>1798</v>
      </c>
      <c r="AJ84" s="70">
        <v>1894</v>
      </c>
      <c r="AK84" s="70">
        <v>2027</v>
      </c>
      <c r="AL84" s="70">
        <v>2037</v>
      </c>
      <c r="AM84" s="70">
        <v>2091</v>
      </c>
      <c r="AN84" s="70">
        <v>2233</v>
      </c>
      <c r="AO84" s="70">
        <v>2320</v>
      </c>
      <c r="AP84" s="70">
        <v>2508</v>
      </c>
      <c r="AQ84" s="77" t="str">
        <f t="shared" si="1"/>
        <v>NorthLight SabresEnterprise</v>
      </c>
    </row>
    <row r="85" spans="1:43" ht="12.75" customHeight="1" x14ac:dyDescent="0.2">
      <c r="A85" s="14"/>
      <c r="B85" s="14"/>
      <c r="C85" s="14"/>
      <c r="D85" s="14"/>
      <c r="E85" s="14"/>
      <c r="F85" s="53"/>
      <c r="G85" s="14"/>
      <c r="H85" s="14"/>
      <c r="I85" s="14"/>
      <c r="J85" s="14"/>
      <c r="K85" s="14"/>
      <c r="L85" s="54"/>
      <c r="M85" s="14"/>
      <c r="N85" s="14"/>
      <c r="O85" s="30" t="s">
        <v>145</v>
      </c>
      <c r="P85" s="30" t="s">
        <v>131</v>
      </c>
      <c r="Q85" s="30" t="s">
        <v>132</v>
      </c>
      <c r="R85" s="30" t="s">
        <v>134</v>
      </c>
      <c r="S85" s="30">
        <v>803</v>
      </c>
      <c r="T85" s="30">
        <v>854</v>
      </c>
      <c r="U85" s="30">
        <v>862</v>
      </c>
      <c r="V85" s="30">
        <v>866</v>
      </c>
      <c r="W85" s="30">
        <v>931</v>
      </c>
      <c r="X85" s="30">
        <v>943</v>
      </c>
      <c r="Y85" s="30">
        <v>971</v>
      </c>
      <c r="Z85" s="70">
        <v>1025</v>
      </c>
      <c r="AA85" s="70">
        <v>1036</v>
      </c>
      <c r="AB85" s="70">
        <v>1093</v>
      </c>
      <c r="AC85" s="70">
        <v>1174</v>
      </c>
      <c r="AD85" s="70">
        <v>1212</v>
      </c>
      <c r="AE85" s="70">
        <v>1236</v>
      </c>
      <c r="AF85" s="70">
        <v>1325</v>
      </c>
      <c r="AG85" s="70">
        <v>1424</v>
      </c>
      <c r="AH85" s="70">
        <v>1510</v>
      </c>
      <c r="AI85" s="70">
        <v>1534</v>
      </c>
      <c r="AJ85" s="70">
        <v>1631</v>
      </c>
      <c r="AK85" s="70">
        <v>1791</v>
      </c>
      <c r="AL85" s="70">
        <v>1902</v>
      </c>
      <c r="AM85" s="70">
        <v>1926</v>
      </c>
      <c r="AN85" s="70">
        <v>1930</v>
      </c>
      <c r="AO85" s="70">
        <v>2027</v>
      </c>
      <c r="AP85" s="70">
        <v>2227</v>
      </c>
      <c r="AQ85" s="77" t="str">
        <f t="shared" si="1"/>
        <v>NorthLight SabresEnterprise</v>
      </c>
    </row>
    <row r="86" spans="1:43" ht="12.75" customHeight="1" x14ac:dyDescent="0.2">
      <c r="A86" s="14"/>
      <c r="B86" s="14"/>
      <c r="C86" s="14"/>
      <c r="D86" s="14"/>
      <c r="E86" s="14"/>
      <c r="F86" s="53"/>
      <c r="G86" s="14"/>
      <c r="H86" s="14"/>
      <c r="I86" s="14"/>
      <c r="J86" s="14"/>
      <c r="K86" s="14"/>
      <c r="L86" s="54"/>
      <c r="M86" s="14"/>
      <c r="N86" s="14"/>
      <c r="O86" s="30" t="s">
        <v>145</v>
      </c>
      <c r="P86" s="30" t="s">
        <v>131</v>
      </c>
      <c r="Q86" s="30" t="s">
        <v>132</v>
      </c>
      <c r="R86" s="30" t="s">
        <v>135</v>
      </c>
      <c r="S86" s="30">
        <v>535</v>
      </c>
      <c r="T86" s="30">
        <v>579</v>
      </c>
      <c r="U86" s="30">
        <v>583</v>
      </c>
      <c r="V86" s="30">
        <v>593</v>
      </c>
      <c r="W86" s="30">
        <v>616</v>
      </c>
      <c r="X86" s="30">
        <v>620</v>
      </c>
      <c r="Y86" s="30">
        <v>639</v>
      </c>
      <c r="Z86" s="30">
        <v>698</v>
      </c>
      <c r="AA86" s="30">
        <v>731</v>
      </c>
      <c r="AB86" s="30">
        <v>799</v>
      </c>
      <c r="AC86" s="30">
        <v>811</v>
      </c>
      <c r="AD86" s="30">
        <v>838</v>
      </c>
      <c r="AE86" s="30">
        <v>880</v>
      </c>
      <c r="AF86" s="30">
        <v>958</v>
      </c>
      <c r="AG86" s="30">
        <v>994</v>
      </c>
      <c r="AH86" s="70">
        <v>1043</v>
      </c>
      <c r="AI86" s="70">
        <v>1108</v>
      </c>
      <c r="AJ86" s="70">
        <v>1190</v>
      </c>
      <c r="AK86" s="70">
        <v>1207</v>
      </c>
      <c r="AL86" s="70">
        <v>1307</v>
      </c>
      <c r="AM86" s="70">
        <v>1356</v>
      </c>
      <c r="AN86" s="70">
        <v>1490</v>
      </c>
      <c r="AO86" s="70">
        <v>1511</v>
      </c>
      <c r="AP86" s="70">
        <v>1579</v>
      </c>
      <c r="AQ86" s="77" t="str">
        <f t="shared" si="1"/>
        <v>NorthLight SabresEnterprise</v>
      </c>
    </row>
    <row r="87" spans="1:43" ht="12.75" customHeight="1" x14ac:dyDescent="0.2">
      <c r="A87" s="14"/>
      <c r="B87" s="14"/>
      <c r="C87" s="14"/>
      <c r="D87" s="14"/>
      <c r="E87" s="14"/>
      <c r="F87" s="53"/>
      <c r="G87" s="14"/>
      <c r="H87" s="14"/>
      <c r="I87" s="14"/>
      <c r="J87" s="14"/>
      <c r="K87" s="14"/>
      <c r="L87" s="54"/>
      <c r="M87" s="14"/>
      <c r="N87" s="14"/>
      <c r="O87" s="30" t="s">
        <v>145</v>
      </c>
      <c r="P87" s="30" t="s">
        <v>131</v>
      </c>
      <c r="Q87" s="30" t="s">
        <v>132</v>
      </c>
      <c r="R87" s="30" t="s">
        <v>136</v>
      </c>
      <c r="S87" s="30">
        <v>206</v>
      </c>
      <c r="T87" s="30">
        <v>218</v>
      </c>
      <c r="U87" s="30">
        <v>235</v>
      </c>
      <c r="V87" s="30">
        <v>241</v>
      </c>
      <c r="W87" s="30">
        <v>241</v>
      </c>
      <c r="X87" s="30">
        <v>250</v>
      </c>
      <c r="Y87" s="30">
        <v>268</v>
      </c>
      <c r="Z87" s="30">
        <v>288</v>
      </c>
      <c r="AA87" s="30">
        <v>311</v>
      </c>
      <c r="AB87" s="30">
        <v>323</v>
      </c>
      <c r="AC87" s="30">
        <v>347</v>
      </c>
      <c r="AD87" s="30">
        <v>374</v>
      </c>
      <c r="AE87" s="30">
        <v>382</v>
      </c>
      <c r="AF87" s="30">
        <v>405</v>
      </c>
      <c r="AG87" s="30">
        <v>413</v>
      </c>
      <c r="AH87" s="30">
        <v>437</v>
      </c>
      <c r="AI87" s="30">
        <v>450</v>
      </c>
      <c r="AJ87" s="30">
        <v>480</v>
      </c>
      <c r="AK87" s="30">
        <v>504</v>
      </c>
      <c r="AL87" s="30">
        <v>541</v>
      </c>
      <c r="AM87" s="30">
        <v>558</v>
      </c>
      <c r="AN87" s="30">
        <v>579</v>
      </c>
      <c r="AO87" s="30">
        <v>589</v>
      </c>
      <c r="AP87" s="30">
        <v>646</v>
      </c>
      <c r="AQ87" s="77" t="str">
        <f t="shared" si="1"/>
        <v>NorthLight SabresEnterprise</v>
      </c>
    </row>
    <row r="88" spans="1:43" ht="12.75" customHeight="1" x14ac:dyDescent="0.2">
      <c r="A88" s="14"/>
      <c r="B88" s="14"/>
      <c r="C88" s="14"/>
      <c r="D88" s="14"/>
      <c r="E88" s="14"/>
      <c r="F88" s="53"/>
      <c r="G88" s="14"/>
      <c r="H88" s="14"/>
      <c r="I88" s="14"/>
      <c r="J88" s="14"/>
      <c r="K88" s="14"/>
      <c r="L88" s="54"/>
      <c r="M88" s="14"/>
      <c r="N88" s="14"/>
      <c r="O88" s="30" t="s">
        <v>145</v>
      </c>
      <c r="P88" s="30" t="s">
        <v>131</v>
      </c>
      <c r="Q88" s="30" t="s">
        <v>137</v>
      </c>
      <c r="R88" s="30" t="s">
        <v>133</v>
      </c>
      <c r="S88" s="30">
        <v>475</v>
      </c>
      <c r="T88" s="30">
        <v>489</v>
      </c>
      <c r="U88" s="30">
        <v>510</v>
      </c>
      <c r="V88" s="30">
        <v>519</v>
      </c>
      <c r="W88" s="30">
        <v>570</v>
      </c>
      <c r="X88" s="30">
        <v>621</v>
      </c>
      <c r="Y88" s="30">
        <v>640</v>
      </c>
      <c r="Z88" s="30">
        <v>649</v>
      </c>
      <c r="AA88" s="30">
        <v>654</v>
      </c>
      <c r="AB88" s="30">
        <v>663</v>
      </c>
      <c r="AC88" s="30">
        <v>701</v>
      </c>
      <c r="AD88" s="30">
        <v>740</v>
      </c>
      <c r="AE88" s="30">
        <v>800</v>
      </c>
      <c r="AF88" s="30">
        <v>849</v>
      </c>
      <c r="AG88" s="30">
        <v>862</v>
      </c>
      <c r="AH88" s="30">
        <v>931</v>
      </c>
      <c r="AI88" s="30">
        <v>949</v>
      </c>
      <c r="AJ88" s="70">
        <v>1014</v>
      </c>
      <c r="AK88" s="70">
        <v>1038</v>
      </c>
      <c r="AL88" s="70">
        <v>1116</v>
      </c>
      <c r="AM88" s="70">
        <v>1139</v>
      </c>
      <c r="AN88" s="70">
        <v>1141</v>
      </c>
      <c r="AO88" s="70">
        <v>1179</v>
      </c>
      <c r="AP88" s="70">
        <v>1291</v>
      </c>
      <c r="AQ88" s="77" t="str">
        <f t="shared" si="1"/>
        <v>NorthLight SabresGalaxy</v>
      </c>
    </row>
    <row r="89" spans="1:43" ht="12.75" customHeight="1" x14ac:dyDescent="0.2">
      <c r="A89" s="14"/>
      <c r="B89" s="14"/>
      <c r="C89" s="14"/>
      <c r="D89" s="14"/>
      <c r="E89" s="14"/>
      <c r="F89" s="53"/>
      <c r="G89" s="14"/>
      <c r="H89" s="14"/>
      <c r="I89" s="14"/>
      <c r="J89" s="14"/>
      <c r="K89" s="14"/>
      <c r="L89" s="54"/>
      <c r="M89" s="14"/>
      <c r="N89" s="14"/>
      <c r="O89" s="30" t="s">
        <v>145</v>
      </c>
      <c r="P89" s="30" t="s">
        <v>131</v>
      </c>
      <c r="Q89" s="30" t="s">
        <v>137</v>
      </c>
      <c r="R89" s="30" t="s">
        <v>134</v>
      </c>
      <c r="S89" s="30">
        <v>11</v>
      </c>
      <c r="T89" s="30">
        <v>11</v>
      </c>
      <c r="U89" s="30">
        <v>12</v>
      </c>
      <c r="V89" s="30">
        <v>13</v>
      </c>
      <c r="W89" s="30">
        <v>13</v>
      </c>
      <c r="X89" s="30">
        <v>13</v>
      </c>
      <c r="Y89" s="30">
        <v>14</v>
      </c>
      <c r="Z89" s="30">
        <v>14</v>
      </c>
      <c r="AA89" s="30">
        <v>16</v>
      </c>
      <c r="AB89" s="30">
        <v>17</v>
      </c>
      <c r="AC89" s="30">
        <v>18</v>
      </c>
      <c r="AD89" s="30">
        <v>18</v>
      </c>
      <c r="AE89" s="30">
        <v>19</v>
      </c>
      <c r="AF89" s="30">
        <v>21</v>
      </c>
      <c r="AG89" s="30">
        <v>23</v>
      </c>
      <c r="AH89" s="30">
        <v>24</v>
      </c>
      <c r="AI89" s="30">
        <v>26</v>
      </c>
      <c r="AJ89" s="30">
        <v>27</v>
      </c>
      <c r="AK89" s="30">
        <v>28</v>
      </c>
      <c r="AL89" s="30">
        <v>30</v>
      </c>
      <c r="AM89" s="30">
        <v>32</v>
      </c>
      <c r="AN89" s="30">
        <v>32</v>
      </c>
      <c r="AO89" s="30">
        <v>33</v>
      </c>
      <c r="AP89" s="30">
        <v>34</v>
      </c>
      <c r="AQ89" s="77" t="str">
        <f t="shared" si="1"/>
        <v>NorthLight SabresGalaxy</v>
      </c>
    </row>
    <row r="90" spans="1:43" ht="12.75" customHeight="1" x14ac:dyDescent="0.2">
      <c r="A90" s="14"/>
      <c r="B90" s="14"/>
      <c r="C90" s="14"/>
      <c r="D90" s="14"/>
      <c r="E90" s="14"/>
      <c r="F90" s="53"/>
      <c r="G90" s="14"/>
      <c r="H90" s="14"/>
      <c r="I90" s="14"/>
      <c r="J90" s="14"/>
      <c r="K90" s="14"/>
      <c r="L90" s="54"/>
      <c r="M90" s="14"/>
      <c r="N90" s="14"/>
      <c r="O90" s="30" t="s">
        <v>145</v>
      </c>
      <c r="P90" s="30" t="s">
        <v>131</v>
      </c>
      <c r="Q90" s="30" t="s">
        <v>137</v>
      </c>
      <c r="R90" s="30" t="s">
        <v>135</v>
      </c>
      <c r="S90" s="30">
        <v>820</v>
      </c>
      <c r="T90" s="30">
        <v>843</v>
      </c>
      <c r="U90" s="30">
        <v>849</v>
      </c>
      <c r="V90" s="30">
        <v>893</v>
      </c>
      <c r="W90" s="30">
        <v>937</v>
      </c>
      <c r="X90" s="70">
        <v>1030</v>
      </c>
      <c r="Y90" s="70">
        <v>1045</v>
      </c>
      <c r="Z90" s="70">
        <v>1068</v>
      </c>
      <c r="AA90" s="70">
        <v>1068</v>
      </c>
      <c r="AB90" s="70">
        <v>1143</v>
      </c>
      <c r="AC90" s="70">
        <v>1195</v>
      </c>
      <c r="AD90" s="70">
        <v>1262</v>
      </c>
      <c r="AE90" s="70">
        <v>1292</v>
      </c>
      <c r="AF90" s="70">
        <v>1335</v>
      </c>
      <c r="AG90" s="70">
        <v>1385</v>
      </c>
      <c r="AH90" s="70">
        <v>1518</v>
      </c>
      <c r="AI90" s="70">
        <v>1639</v>
      </c>
      <c r="AJ90" s="70">
        <v>1641</v>
      </c>
      <c r="AK90" s="70">
        <v>1657</v>
      </c>
      <c r="AL90" s="70">
        <v>1692</v>
      </c>
      <c r="AM90" s="70">
        <v>1718</v>
      </c>
      <c r="AN90" s="70">
        <v>1745</v>
      </c>
      <c r="AO90" s="70">
        <v>1747</v>
      </c>
      <c r="AP90" s="70">
        <v>1840</v>
      </c>
      <c r="AQ90" s="77" t="str">
        <f t="shared" si="1"/>
        <v>NorthLight SabresGalaxy</v>
      </c>
    </row>
    <row r="91" spans="1:43" ht="12.75" customHeight="1" x14ac:dyDescent="0.2">
      <c r="A91" s="14"/>
      <c r="B91" s="14"/>
      <c r="C91" s="14"/>
      <c r="D91" s="14"/>
      <c r="E91" s="14"/>
      <c r="F91" s="53"/>
      <c r="G91" s="14"/>
      <c r="H91" s="14"/>
      <c r="I91" s="14"/>
      <c r="J91" s="14"/>
      <c r="K91" s="14"/>
      <c r="L91" s="54"/>
      <c r="M91" s="14"/>
      <c r="N91" s="14"/>
      <c r="O91" s="30" t="s">
        <v>145</v>
      </c>
      <c r="P91" s="30" t="s">
        <v>131</v>
      </c>
      <c r="Q91" s="30" t="s">
        <v>137</v>
      </c>
      <c r="R91" s="30" t="s">
        <v>136</v>
      </c>
      <c r="S91" s="30">
        <v>568</v>
      </c>
      <c r="T91" s="30">
        <v>603</v>
      </c>
      <c r="U91" s="30">
        <v>607</v>
      </c>
      <c r="V91" s="30">
        <v>647</v>
      </c>
      <c r="W91" s="30">
        <v>701</v>
      </c>
      <c r="X91" s="30">
        <v>722</v>
      </c>
      <c r="Y91" s="30">
        <v>726</v>
      </c>
      <c r="Z91" s="30">
        <v>797</v>
      </c>
      <c r="AA91" s="30">
        <v>869</v>
      </c>
      <c r="AB91" s="30">
        <v>939</v>
      </c>
      <c r="AC91" s="70">
        <v>1024</v>
      </c>
      <c r="AD91" s="70">
        <v>1046</v>
      </c>
      <c r="AE91" s="70">
        <v>1128</v>
      </c>
      <c r="AF91" s="70">
        <v>1199</v>
      </c>
      <c r="AG91" s="70">
        <v>1238</v>
      </c>
      <c r="AH91" s="70">
        <v>1352</v>
      </c>
      <c r="AI91" s="70">
        <v>1364</v>
      </c>
      <c r="AJ91" s="70">
        <v>1377</v>
      </c>
      <c r="AK91" s="70">
        <v>1400</v>
      </c>
      <c r="AL91" s="70">
        <v>1536</v>
      </c>
      <c r="AM91" s="70">
        <v>1541</v>
      </c>
      <c r="AN91" s="70">
        <v>1557</v>
      </c>
      <c r="AO91" s="70">
        <v>1601</v>
      </c>
      <c r="AP91" s="70">
        <v>1718</v>
      </c>
      <c r="AQ91" s="77" t="str">
        <f t="shared" si="1"/>
        <v>NorthLight SabresGalaxy</v>
      </c>
    </row>
    <row r="92" spans="1:43" ht="12.75" customHeight="1" x14ac:dyDescent="0.2">
      <c r="A92" s="14"/>
      <c r="B92" s="14"/>
      <c r="C92" s="14"/>
      <c r="D92" s="14"/>
      <c r="E92" s="14"/>
      <c r="F92" s="53"/>
      <c r="G92" s="14"/>
      <c r="H92" s="14"/>
      <c r="I92" s="14"/>
      <c r="J92" s="14"/>
      <c r="K92" s="14"/>
      <c r="L92" s="54"/>
      <c r="M92" s="14"/>
      <c r="N92" s="14"/>
      <c r="O92" s="30" t="s">
        <v>145</v>
      </c>
      <c r="P92" s="30" t="s">
        <v>131</v>
      </c>
      <c r="Q92" s="30" t="s">
        <v>138</v>
      </c>
      <c r="R92" s="30" t="s">
        <v>133</v>
      </c>
      <c r="S92" s="30">
        <v>304</v>
      </c>
      <c r="T92" s="30">
        <v>314</v>
      </c>
      <c r="U92" s="30">
        <v>333</v>
      </c>
      <c r="V92" s="30">
        <v>350</v>
      </c>
      <c r="W92" s="30">
        <v>375</v>
      </c>
      <c r="X92" s="30">
        <v>391</v>
      </c>
      <c r="Y92" s="30">
        <v>410</v>
      </c>
      <c r="Z92" s="30">
        <v>423</v>
      </c>
      <c r="AA92" s="30">
        <v>453</v>
      </c>
      <c r="AB92" s="30">
        <v>497</v>
      </c>
      <c r="AC92" s="30">
        <v>515</v>
      </c>
      <c r="AD92" s="30">
        <v>548</v>
      </c>
      <c r="AE92" s="30">
        <v>595</v>
      </c>
      <c r="AF92" s="30">
        <v>630</v>
      </c>
      <c r="AG92" s="30">
        <v>633</v>
      </c>
      <c r="AH92" s="30">
        <v>655</v>
      </c>
      <c r="AI92" s="30">
        <v>659</v>
      </c>
      <c r="AJ92" s="30">
        <v>696</v>
      </c>
      <c r="AK92" s="30">
        <v>709</v>
      </c>
      <c r="AL92" s="30">
        <v>710</v>
      </c>
      <c r="AM92" s="30">
        <v>777</v>
      </c>
      <c r="AN92" s="30">
        <v>796</v>
      </c>
      <c r="AO92" s="30">
        <v>798</v>
      </c>
      <c r="AP92" s="30">
        <v>869</v>
      </c>
      <c r="AQ92" s="77" t="str">
        <f t="shared" si="1"/>
        <v>NorthLight SabresPlanet</v>
      </c>
    </row>
    <row r="93" spans="1:43" ht="12.75" customHeight="1" x14ac:dyDescent="0.2">
      <c r="A93" s="14"/>
      <c r="B93" s="14"/>
      <c r="C93" s="14"/>
      <c r="D93" s="14"/>
      <c r="E93" s="14"/>
      <c r="F93" s="53"/>
      <c r="G93" s="14"/>
      <c r="H93" s="14"/>
      <c r="I93" s="14"/>
      <c r="J93" s="14"/>
      <c r="K93" s="14"/>
      <c r="L93" s="54"/>
      <c r="M93" s="14"/>
      <c r="N93" s="14"/>
      <c r="O93" s="30" t="s">
        <v>145</v>
      </c>
      <c r="P93" s="30" t="s">
        <v>131</v>
      </c>
      <c r="Q93" s="30" t="s">
        <v>138</v>
      </c>
      <c r="R93" s="30" t="s">
        <v>134</v>
      </c>
      <c r="S93" s="30">
        <v>166</v>
      </c>
      <c r="T93" s="30">
        <v>171</v>
      </c>
      <c r="U93" s="30">
        <v>175</v>
      </c>
      <c r="V93" s="30">
        <v>176</v>
      </c>
      <c r="W93" s="30">
        <v>184</v>
      </c>
      <c r="X93" s="30">
        <v>200</v>
      </c>
      <c r="Y93" s="30">
        <v>205</v>
      </c>
      <c r="Z93" s="30">
        <v>219</v>
      </c>
      <c r="AA93" s="30">
        <v>233</v>
      </c>
      <c r="AB93" s="30">
        <v>246</v>
      </c>
      <c r="AC93" s="30">
        <v>253</v>
      </c>
      <c r="AD93" s="30">
        <v>257</v>
      </c>
      <c r="AE93" s="30">
        <v>257</v>
      </c>
      <c r="AF93" s="30">
        <v>278</v>
      </c>
      <c r="AG93" s="30">
        <v>292</v>
      </c>
      <c r="AH93" s="30">
        <v>300</v>
      </c>
      <c r="AI93" s="30">
        <v>309</v>
      </c>
      <c r="AJ93" s="30">
        <v>330</v>
      </c>
      <c r="AK93" s="30">
        <v>336</v>
      </c>
      <c r="AL93" s="30">
        <v>349</v>
      </c>
      <c r="AM93" s="30">
        <v>371</v>
      </c>
      <c r="AN93" s="30">
        <v>374</v>
      </c>
      <c r="AO93" s="30">
        <v>395</v>
      </c>
      <c r="AP93" s="30">
        <v>427</v>
      </c>
      <c r="AQ93" s="77" t="str">
        <f t="shared" si="1"/>
        <v>NorthLight SabresPlanet</v>
      </c>
    </row>
    <row r="94" spans="1:43" ht="12.75" customHeight="1" x14ac:dyDescent="0.2">
      <c r="A94" s="14"/>
      <c r="B94" s="14"/>
      <c r="C94" s="14"/>
      <c r="D94" s="14"/>
      <c r="E94" s="14"/>
      <c r="F94" s="53"/>
      <c r="G94" s="14"/>
      <c r="H94" s="14"/>
      <c r="I94" s="14"/>
      <c r="J94" s="14"/>
      <c r="K94" s="14"/>
      <c r="L94" s="54"/>
      <c r="M94" s="14"/>
      <c r="N94" s="14"/>
      <c r="O94" s="30" t="s">
        <v>145</v>
      </c>
      <c r="P94" s="30" t="s">
        <v>131</v>
      </c>
      <c r="Q94" s="30" t="s">
        <v>138</v>
      </c>
      <c r="R94" s="30" t="s">
        <v>135</v>
      </c>
      <c r="S94" s="30">
        <v>653</v>
      </c>
      <c r="T94" s="30">
        <v>656</v>
      </c>
      <c r="U94" s="30">
        <v>669</v>
      </c>
      <c r="V94" s="30">
        <v>719</v>
      </c>
      <c r="W94" s="30">
        <v>768</v>
      </c>
      <c r="X94" s="30">
        <v>796</v>
      </c>
      <c r="Y94" s="30">
        <v>835</v>
      </c>
      <c r="Z94" s="30">
        <v>869</v>
      </c>
      <c r="AA94" s="30">
        <v>942</v>
      </c>
      <c r="AB94" s="70">
        <v>1017</v>
      </c>
      <c r="AC94" s="70">
        <v>1070</v>
      </c>
      <c r="AD94" s="70">
        <v>1076</v>
      </c>
      <c r="AE94" s="70">
        <v>1076</v>
      </c>
      <c r="AF94" s="70">
        <v>1176</v>
      </c>
      <c r="AG94" s="70">
        <v>1222</v>
      </c>
      <c r="AH94" s="70">
        <v>1267</v>
      </c>
      <c r="AI94" s="70">
        <v>1276</v>
      </c>
      <c r="AJ94" s="70">
        <v>1395</v>
      </c>
      <c r="AK94" s="70">
        <v>1518</v>
      </c>
      <c r="AL94" s="70">
        <v>1563</v>
      </c>
      <c r="AM94" s="70">
        <v>1687</v>
      </c>
      <c r="AN94" s="70">
        <v>1805</v>
      </c>
      <c r="AO94" s="70">
        <v>1827</v>
      </c>
      <c r="AP94" s="70">
        <v>1920</v>
      </c>
      <c r="AQ94" s="77" t="str">
        <f t="shared" si="1"/>
        <v>NorthLight SabresPlanet</v>
      </c>
    </row>
    <row r="95" spans="1:43" ht="12.75" customHeight="1" x14ac:dyDescent="0.2">
      <c r="A95" s="14"/>
      <c r="B95" s="14"/>
      <c r="C95" s="14"/>
      <c r="D95" s="14"/>
      <c r="E95" s="14"/>
      <c r="F95" s="53"/>
      <c r="G95" s="14"/>
      <c r="H95" s="14"/>
      <c r="I95" s="14"/>
      <c r="J95" s="14"/>
      <c r="K95" s="14"/>
      <c r="L95" s="54"/>
      <c r="M95" s="14"/>
      <c r="N95" s="14"/>
      <c r="O95" s="30" t="s">
        <v>145</v>
      </c>
      <c r="P95" s="30" t="s">
        <v>131</v>
      </c>
      <c r="Q95" s="30" t="s">
        <v>138</v>
      </c>
      <c r="R95" s="30" t="s">
        <v>136</v>
      </c>
      <c r="S95" s="30">
        <v>75</v>
      </c>
      <c r="T95" s="30">
        <v>80</v>
      </c>
      <c r="U95" s="30">
        <v>83</v>
      </c>
      <c r="V95" s="30">
        <v>86</v>
      </c>
      <c r="W95" s="30">
        <v>90</v>
      </c>
      <c r="X95" s="30">
        <v>96</v>
      </c>
      <c r="Y95" s="30">
        <v>97</v>
      </c>
      <c r="Z95" s="30">
        <v>105</v>
      </c>
      <c r="AA95" s="30">
        <v>107</v>
      </c>
      <c r="AB95" s="30">
        <v>109</v>
      </c>
      <c r="AC95" s="30">
        <v>119</v>
      </c>
      <c r="AD95" s="30">
        <v>123</v>
      </c>
      <c r="AE95" s="30">
        <v>127</v>
      </c>
      <c r="AF95" s="30">
        <v>132</v>
      </c>
      <c r="AG95" s="30">
        <v>138</v>
      </c>
      <c r="AH95" s="30">
        <v>146</v>
      </c>
      <c r="AI95" s="30">
        <v>149</v>
      </c>
      <c r="AJ95" s="30">
        <v>160</v>
      </c>
      <c r="AK95" s="30">
        <v>173</v>
      </c>
      <c r="AL95" s="30">
        <v>184</v>
      </c>
      <c r="AM95" s="30">
        <v>201</v>
      </c>
      <c r="AN95" s="30">
        <v>218</v>
      </c>
      <c r="AO95" s="30">
        <v>236</v>
      </c>
      <c r="AP95" s="30">
        <v>242</v>
      </c>
      <c r="AQ95" s="77" t="str">
        <f t="shared" si="1"/>
        <v>NorthLight SabresPlanet</v>
      </c>
    </row>
    <row r="96" spans="1:43" ht="12.75" customHeight="1" x14ac:dyDescent="0.2">
      <c r="A96" s="14"/>
      <c r="B96" s="14"/>
      <c r="C96" s="14"/>
      <c r="D96" s="14"/>
      <c r="E96" s="14"/>
      <c r="F96" s="53"/>
      <c r="G96" s="14"/>
      <c r="H96" s="14"/>
      <c r="I96" s="14"/>
      <c r="J96" s="14"/>
      <c r="K96" s="14"/>
      <c r="L96" s="54"/>
      <c r="M96" s="14"/>
      <c r="N96" s="14"/>
      <c r="O96" s="30" t="s">
        <v>145</v>
      </c>
      <c r="P96" s="30" t="s">
        <v>139</v>
      </c>
      <c r="Q96" s="30" t="s">
        <v>132</v>
      </c>
      <c r="R96" s="30" t="s">
        <v>133</v>
      </c>
      <c r="S96" s="30">
        <v>749</v>
      </c>
      <c r="T96" s="30">
        <v>770</v>
      </c>
      <c r="U96" s="30">
        <v>784</v>
      </c>
      <c r="V96" s="30">
        <v>845</v>
      </c>
      <c r="W96" s="30">
        <v>902</v>
      </c>
      <c r="X96" s="30">
        <v>916</v>
      </c>
      <c r="Y96" s="30">
        <v>993</v>
      </c>
      <c r="Z96" s="70">
        <v>1051</v>
      </c>
      <c r="AA96" s="70">
        <v>1150</v>
      </c>
      <c r="AB96" s="70">
        <v>1198</v>
      </c>
      <c r="AC96" s="70">
        <v>1243</v>
      </c>
      <c r="AD96" s="70">
        <v>1352</v>
      </c>
      <c r="AE96" s="70">
        <v>1477</v>
      </c>
      <c r="AF96" s="70">
        <v>1511</v>
      </c>
      <c r="AG96" s="70">
        <v>1534</v>
      </c>
      <c r="AH96" s="70">
        <v>1659</v>
      </c>
      <c r="AI96" s="70">
        <v>1823</v>
      </c>
      <c r="AJ96" s="70">
        <v>1830</v>
      </c>
      <c r="AK96" s="70">
        <v>1949</v>
      </c>
      <c r="AL96" s="70">
        <v>1987</v>
      </c>
      <c r="AM96" s="70">
        <v>2128</v>
      </c>
      <c r="AN96" s="70">
        <v>2144</v>
      </c>
      <c r="AO96" s="70">
        <v>2220</v>
      </c>
      <c r="AP96" s="70">
        <v>2439</v>
      </c>
      <c r="AQ96" s="77" t="str">
        <f t="shared" si="1"/>
        <v>NorthTranspondersEnterprise</v>
      </c>
    </row>
    <row r="97" spans="1:43" ht="12.75" customHeight="1" x14ac:dyDescent="0.2">
      <c r="A97" s="14"/>
      <c r="B97" s="14"/>
      <c r="C97" s="14"/>
      <c r="D97" s="14"/>
      <c r="E97" s="14"/>
      <c r="F97" s="55"/>
      <c r="G97" s="56"/>
      <c r="H97" s="56"/>
      <c r="I97" s="56"/>
      <c r="J97" s="56"/>
      <c r="K97" s="56"/>
      <c r="L97" s="57"/>
      <c r="M97" s="14"/>
      <c r="N97" s="14"/>
      <c r="O97" s="30" t="s">
        <v>145</v>
      </c>
      <c r="P97" s="30" t="s">
        <v>139</v>
      </c>
      <c r="Q97" s="30" t="s">
        <v>132</v>
      </c>
      <c r="R97" s="30" t="s">
        <v>134</v>
      </c>
      <c r="S97" s="30">
        <v>257</v>
      </c>
      <c r="T97" s="30">
        <v>261</v>
      </c>
      <c r="U97" s="30">
        <v>263</v>
      </c>
      <c r="V97" s="30">
        <v>276</v>
      </c>
      <c r="W97" s="30">
        <v>280</v>
      </c>
      <c r="X97" s="30">
        <v>296</v>
      </c>
      <c r="Y97" s="30">
        <v>300</v>
      </c>
      <c r="Z97" s="30">
        <v>326</v>
      </c>
      <c r="AA97" s="30">
        <v>334</v>
      </c>
      <c r="AB97" s="30">
        <v>342</v>
      </c>
      <c r="AC97" s="30">
        <v>353</v>
      </c>
      <c r="AD97" s="30">
        <v>369</v>
      </c>
      <c r="AE97" s="30">
        <v>390</v>
      </c>
      <c r="AF97" s="30">
        <v>417</v>
      </c>
      <c r="AG97" s="30">
        <v>428</v>
      </c>
      <c r="AH97" s="30">
        <v>436</v>
      </c>
      <c r="AI97" s="30">
        <v>451</v>
      </c>
      <c r="AJ97" s="30">
        <v>467</v>
      </c>
      <c r="AK97" s="30">
        <v>491</v>
      </c>
      <c r="AL97" s="30">
        <v>527</v>
      </c>
      <c r="AM97" s="30">
        <v>541</v>
      </c>
      <c r="AN97" s="30">
        <v>544</v>
      </c>
      <c r="AO97" s="30">
        <v>545</v>
      </c>
      <c r="AP97" s="30">
        <v>555</v>
      </c>
      <c r="AQ97" s="77" t="str">
        <f t="shared" si="1"/>
        <v>NorthTranspondersEnterprise</v>
      </c>
    </row>
    <row r="98" spans="1:43" ht="12.75" customHeight="1" x14ac:dyDescent="0.2">
      <c r="A98" s="14"/>
      <c r="B98" s="14"/>
      <c r="C98" s="14"/>
      <c r="D98" s="14"/>
      <c r="E98" s="14"/>
      <c r="F98" s="14"/>
      <c r="G98" s="14"/>
      <c r="H98" s="14"/>
      <c r="I98" s="14"/>
      <c r="J98" s="14"/>
      <c r="K98" s="14"/>
      <c r="L98" s="14"/>
      <c r="M98" s="14"/>
      <c r="N98" s="14"/>
      <c r="O98" s="30" t="s">
        <v>145</v>
      </c>
      <c r="P98" s="30" t="s">
        <v>139</v>
      </c>
      <c r="Q98" s="30" t="s">
        <v>132</v>
      </c>
      <c r="R98" s="30" t="s">
        <v>135</v>
      </c>
      <c r="S98" s="30">
        <v>114</v>
      </c>
      <c r="T98" s="30">
        <v>114</v>
      </c>
      <c r="U98" s="30">
        <v>118</v>
      </c>
      <c r="V98" s="30">
        <v>119</v>
      </c>
      <c r="W98" s="30">
        <v>123</v>
      </c>
      <c r="X98" s="30">
        <v>127</v>
      </c>
      <c r="Y98" s="30">
        <v>136</v>
      </c>
      <c r="Z98" s="30">
        <v>144</v>
      </c>
      <c r="AA98" s="30">
        <v>153</v>
      </c>
      <c r="AB98" s="30">
        <v>160</v>
      </c>
      <c r="AC98" s="30">
        <v>169</v>
      </c>
      <c r="AD98" s="30">
        <v>179</v>
      </c>
      <c r="AE98" s="30">
        <v>190</v>
      </c>
      <c r="AF98" s="30">
        <v>197</v>
      </c>
      <c r="AG98" s="30">
        <v>210</v>
      </c>
      <c r="AH98" s="30">
        <v>230</v>
      </c>
      <c r="AI98" s="30">
        <v>240</v>
      </c>
      <c r="AJ98" s="30">
        <v>241</v>
      </c>
      <c r="AK98" s="30">
        <v>242</v>
      </c>
      <c r="AL98" s="30">
        <v>262</v>
      </c>
      <c r="AM98" s="30">
        <v>285</v>
      </c>
      <c r="AN98" s="30">
        <v>288</v>
      </c>
      <c r="AO98" s="30">
        <v>301</v>
      </c>
      <c r="AP98" s="30">
        <v>324</v>
      </c>
      <c r="AQ98" s="77" t="str">
        <f t="shared" si="1"/>
        <v>NorthTranspondersEnterprise</v>
      </c>
    </row>
    <row r="99" spans="1:43" ht="12.75" customHeight="1" x14ac:dyDescent="0.2">
      <c r="A99" s="14"/>
      <c r="B99" s="14"/>
      <c r="C99" s="14"/>
      <c r="D99" s="14"/>
      <c r="E99" s="14"/>
      <c r="F99" s="14"/>
      <c r="G99" s="14"/>
      <c r="H99" s="14"/>
      <c r="I99" s="14"/>
      <c r="J99" s="14"/>
      <c r="K99" s="14"/>
      <c r="L99" s="14"/>
      <c r="M99" s="14"/>
      <c r="N99" s="14"/>
      <c r="O99" s="30" t="s">
        <v>145</v>
      </c>
      <c r="P99" s="30" t="s">
        <v>139</v>
      </c>
      <c r="Q99" s="30" t="s">
        <v>132</v>
      </c>
      <c r="R99" s="30" t="s">
        <v>136</v>
      </c>
      <c r="S99" s="30">
        <v>725</v>
      </c>
      <c r="T99" s="30">
        <v>774</v>
      </c>
      <c r="U99" s="30">
        <v>829</v>
      </c>
      <c r="V99" s="30">
        <v>853</v>
      </c>
      <c r="W99" s="30">
        <v>934</v>
      </c>
      <c r="X99" s="30">
        <v>995</v>
      </c>
      <c r="Y99" s="70">
        <v>1024</v>
      </c>
      <c r="Z99" s="70">
        <v>1075</v>
      </c>
      <c r="AA99" s="70">
        <v>1175</v>
      </c>
      <c r="AB99" s="70">
        <v>1211</v>
      </c>
      <c r="AC99" s="70">
        <v>1325</v>
      </c>
      <c r="AD99" s="70">
        <v>1383</v>
      </c>
      <c r="AE99" s="70">
        <v>1402</v>
      </c>
      <c r="AF99" s="70">
        <v>1488</v>
      </c>
      <c r="AG99" s="70">
        <v>1553</v>
      </c>
      <c r="AH99" s="70">
        <v>1590</v>
      </c>
      <c r="AI99" s="70">
        <v>1648</v>
      </c>
      <c r="AJ99" s="70">
        <v>1675</v>
      </c>
      <c r="AK99" s="70">
        <v>1715</v>
      </c>
      <c r="AL99" s="70">
        <v>1809</v>
      </c>
      <c r="AM99" s="70">
        <v>1956</v>
      </c>
      <c r="AN99" s="70">
        <v>2001</v>
      </c>
      <c r="AO99" s="70">
        <v>2140</v>
      </c>
      <c r="AP99" s="70">
        <v>2176</v>
      </c>
      <c r="AQ99" s="77" t="str">
        <f t="shared" si="1"/>
        <v>NorthTranspondersEnterprise</v>
      </c>
    </row>
    <row r="100" spans="1:43" ht="12.75" customHeight="1" x14ac:dyDescent="0.2">
      <c r="A100" s="14"/>
      <c r="B100" s="14"/>
      <c r="C100" s="14"/>
      <c r="D100" s="14"/>
      <c r="E100" s="14"/>
      <c r="F100" s="14"/>
      <c r="G100" s="14"/>
      <c r="H100" s="14"/>
      <c r="I100" s="14"/>
      <c r="J100" s="14"/>
      <c r="K100" s="14"/>
      <c r="L100" s="14"/>
      <c r="M100" s="14"/>
      <c r="N100" s="14"/>
      <c r="O100" s="30" t="s">
        <v>145</v>
      </c>
      <c r="P100" s="30" t="s">
        <v>139</v>
      </c>
      <c r="Q100" s="30" t="s">
        <v>137</v>
      </c>
      <c r="R100" s="30" t="s">
        <v>133</v>
      </c>
      <c r="S100" s="30">
        <v>640</v>
      </c>
      <c r="T100" s="30">
        <v>673</v>
      </c>
      <c r="U100" s="30">
        <v>692</v>
      </c>
      <c r="V100" s="30">
        <v>702</v>
      </c>
      <c r="W100" s="30">
        <v>714</v>
      </c>
      <c r="X100" s="30">
        <v>717</v>
      </c>
      <c r="Y100" s="30">
        <v>757</v>
      </c>
      <c r="Z100" s="30">
        <v>770</v>
      </c>
      <c r="AA100" s="30">
        <v>827</v>
      </c>
      <c r="AB100" s="30">
        <v>860</v>
      </c>
      <c r="AC100" s="30">
        <v>914</v>
      </c>
      <c r="AD100" s="70">
        <v>1003</v>
      </c>
      <c r="AE100" s="70">
        <v>1032</v>
      </c>
      <c r="AF100" s="70">
        <v>1070</v>
      </c>
      <c r="AG100" s="70">
        <v>1172</v>
      </c>
      <c r="AH100" s="70">
        <v>1232</v>
      </c>
      <c r="AI100" s="70">
        <v>1351</v>
      </c>
      <c r="AJ100" s="70">
        <v>1387</v>
      </c>
      <c r="AK100" s="70">
        <v>1400</v>
      </c>
      <c r="AL100" s="70">
        <v>1481</v>
      </c>
      <c r="AM100" s="70">
        <v>1582</v>
      </c>
      <c r="AN100" s="70">
        <v>1650</v>
      </c>
      <c r="AO100" s="70">
        <v>1657</v>
      </c>
      <c r="AP100" s="70">
        <v>1712</v>
      </c>
      <c r="AQ100" s="77" t="str">
        <f t="shared" si="1"/>
        <v>NorthTranspondersGalaxy</v>
      </c>
    </row>
    <row r="101" spans="1:43" ht="12.75" customHeight="1" x14ac:dyDescent="0.2">
      <c r="A101" s="14"/>
      <c r="B101" s="14"/>
      <c r="C101" s="14"/>
      <c r="D101" s="14"/>
      <c r="E101" s="14"/>
      <c r="F101" s="14"/>
      <c r="G101" s="14"/>
      <c r="H101" s="14"/>
      <c r="I101" s="14"/>
      <c r="J101" s="14"/>
      <c r="K101" s="14"/>
      <c r="L101" s="14"/>
      <c r="M101" s="14"/>
      <c r="N101" s="14"/>
      <c r="O101" s="30" t="s">
        <v>145</v>
      </c>
      <c r="P101" s="30" t="s">
        <v>139</v>
      </c>
      <c r="Q101" s="30" t="s">
        <v>137</v>
      </c>
      <c r="R101" s="30" t="s">
        <v>134</v>
      </c>
      <c r="S101" s="30">
        <v>408</v>
      </c>
      <c r="T101" s="30">
        <v>412</v>
      </c>
      <c r="U101" s="30">
        <v>424</v>
      </c>
      <c r="V101" s="30">
        <v>427</v>
      </c>
      <c r="W101" s="30">
        <v>457</v>
      </c>
      <c r="X101" s="30">
        <v>477</v>
      </c>
      <c r="Y101" s="30">
        <v>490</v>
      </c>
      <c r="Z101" s="30">
        <v>538</v>
      </c>
      <c r="AA101" s="30">
        <v>579</v>
      </c>
      <c r="AB101" s="30">
        <v>617</v>
      </c>
      <c r="AC101" s="30">
        <v>673</v>
      </c>
      <c r="AD101" s="30">
        <v>728</v>
      </c>
      <c r="AE101" s="30">
        <v>773</v>
      </c>
      <c r="AF101" s="30">
        <v>780</v>
      </c>
      <c r="AG101" s="30">
        <v>804</v>
      </c>
      <c r="AH101" s="30">
        <v>836</v>
      </c>
      <c r="AI101" s="30">
        <v>919</v>
      </c>
      <c r="AJ101" s="30">
        <v>985</v>
      </c>
      <c r="AK101" s="70">
        <v>1083</v>
      </c>
      <c r="AL101" s="70">
        <v>1083</v>
      </c>
      <c r="AM101" s="70">
        <v>1181</v>
      </c>
      <c r="AN101" s="70">
        <v>1200</v>
      </c>
      <c r="AO101" s="70">
        <v>1252</v>
      </c>
      <c r="AP101" s="70">
        <v>1331</v>
      </c>
      <c r="AQ101" s="77" t="str">
        <f t="shared" si="1"/>
        <v>NorthTranspondersGalaxy</v>
      </c>
    </row>
    <row r="102" spans="1:43" ht="12.75" customHeight="1" x14ac:dyDescent="0.2">
      <c r="A102" s="14"/>
      <c r="B102" s="14"/>
      <c r="C102" s="14"/>
      <c r="D102" s="14"/>
      <c r="E102" s="14"/>
      <c r="F102" s="14"/>
      <c r="G102" s="14"/>
      <c r="H102" s="14"/>
      <c r="I102" s="14"/>
      <c r="J102" s="14"/>
      <c r="K102" s="14"/>
      <c r="L102" s="14"/>
      <c r="M102" s="14"/>
      <c r="N102" s="14"/>
      <c r="O102" s="30" t="s">
        <v>145</v>
      </c>
      <c r="P102" s="30" t="s">
        <v>139</v>
      </c>
      <c r="Q102" s="30" t="s">
        <v>137</v>
      </c>
      <c r="R102" s="30" t="s">
        <v>135</v>
      </c>
      <c r="S102" s="30">
        <v>450</v>
      </c>
      <c r="T102" s="30">
        <v>458</v>
      </c>
      <c r="U102" s="30">
        <v>497</v>
      </c>
      <c r="V102" s="30">
        <v>516</v>
      </c>
      <c r="W102" s="30">
        <v>560</v>
      </c>
      <c r="X102" s="30">
        <v>585</v>
      </c>
      <c r="Y102" s="30">
        <v>618</v>
      </c>
      <c r="Z102" s="30">
        <v>622</v>
      </c>
      <c r="AA102" s="30">
        <v>662</v>
      </c>
      <c r="AB102" s="30">
        <v>675</v>
      </c>
      <c r="AC102" s="30">
        <v>678</v>
      </c>
      <c r="AD102" s="30">
        <v>713</v>
      </c>
      <c r="AE102" s="30">
        <v>737</v>
      </c>
      <c r="AF102" s="30">
        <v>798</v>
      </c>
      <c r="AG102" s="30">
        <v>806</v>
      </c>
      <c r="AH102" s="30">
        <v>827</v>
      </c>
      <c r="AI102" s="30">
        <v>861</v>
      </c>
      <c r="AJ102" s="30">
        <v>934</v>
      </c>
      <c r="AK102" s="30">
        <v>967</v>
      </c>
      <c r="AL102" s="70">
        <v>1058</v>
      </c>
      <c r="AM102" s="70">
        <v>1102</v>
      </c>
      <c r="AN102" s="70">
        <v>1118</v>
      </c>
      <c r="AO102" s="70">
        <v>1216</v>
      </c>
      <c r="AP102" s="70">
        <v>1247</v>
      </c>
      <c r="AQ102" s="77" t="str">
        <f t="shared" si="1"/>
        <v>NorthTranspondersGalaxy</v>
      </c>
    </row>
    <row r="103" spans="1:43" ht="12.75" customHeight="1" x14ac:dyDescent="0.2">
      <c r="A103" s="14"/>
      <c r="B103" s="14"/>
      <c r="C103" s="14"/>
      <c r="D103" s="14"/>
      <c r="E103" s="14"/>
      <c r="F103" s="14"/>
      <c r="G103" s="14"/>
      <c r="H103" s="14"/>
      <c r="I103" s="14"/>
      <c r="J103" s="14"/>
      <c r="K103" s="14"/>
      <c r="L103" s="14"/>
      <c r="M103" s="14"/>
      <c r="N103" s="14"/>
      <c r="O103" s="30" t="s">
        <v>145</v>
      </c>
      <c r="P103" s="30" t="s">
        <v>139</v>
      </c>
      <c r="Q103" s="30" t="s">
        <v>137</v>
      </c>
      <c r="R103" s="30" t="s">
        <v>136</v>
      </c>
      <c r="S103" s="30">
        <v>376</v>
      </c>
      <c r="T103" s="30">
        <v>401</v>
      </c>
      <c r="U103" s="30">
        <v>404</v>
      </c>
      <c r="V103" s="30">
        <v>421</v>
      </c>
      <c r="W103" s="30">
        <v>456</v>
      </c>
      <c r="X103" s="30">
        <v>498</v>
      </c>
      <c r="Y103" s="30">
        <v>520</v>
      </c>
      <c r="Z103" s="30">
        <v>566</v>
      </c>
      <c r="AA103" s="30">
        <v>589</v>
      </c>
      <c r="AB103" s="30">
        <v>609</v>
      </c>
      <c r="AC103" s="30">
        <v>642</v>
      </c>
      <c r="AD103" s="30">
        <v>699</v>
      </c>
      <c r="AE103" s="30">
        <v>745</v>
      </c>
      <c r="AF103" s="30">
        <v>798</v>
      </c>
      <c r="AG103" s="30">
        <v>872</v>
      </c>
      <c r="AH103" s="30">
        <v>940</v>
      </c>
      <c r="AI103" s="30">
        <v>999</v>
      </c>
      <c r="AJ103" s="70">
        <v>1017</v>
      </c>
      <c r="AK103" s="70">
        <v>1050</v>
      </c>
      <c r="AL103" s="70">
        <v>1082</v>
      </c>
      <c r="AM103" s="70">
        <v>1167</v>
      </c>
      <c r="AN103" s="70">
        <v>1211</v>
      </c>
      <c r="AO103" s="70">
        <v>1320</v>
      </c>
      <c r="AP103" s="70">
        <v>1411</v>
      </c>
      <c r="AQ103" s="77" t="str">
        <f t="shared" si="1"/>
        <v>NorthTranspondersGalaxy</v>
      </c>
    </row>
    <row r="104" spans="1:43" ht="12.75" customHeight="1" x14ac:dyDescent="0.2">
      <c r="A104" s="14"/>
      <c r="B104" s="14"/>
      <c r="C104" s="14"/>
      <c r="D104" s="14"/>
      <c r="E104" s="14"/>
      <c r="F104" s="14"/>
      <c r="G104" s="14"/>
      <c r="H104" s="14"/>
      <c r="I104" s="14"/>
      <c r="J104" s="14"/>
      <c r="K104" s="14"/>
      <c r="L104" s="14"/>
      <c r="M104" s="14"/>
      <c r="N104" s="14"/>
      <c r="O104" s="30" t="s">
        <v>145</v>
      </c>
      <c r="P104" s="30" t="s">
        <v>139</v>
      </c>
      <c r="Q104" s="30" t="s">
        <v>138</v>
      </c>
      <c r="R104" s="30" t="s">
        <v>133</v>
      </c>
      <c r="S104" s="30">
        <v>298</v>
      </c>
      <c r="T104" s="30">
        <v>322</v>
      </c>
      <c r="U104" s="30">
        <v>339</v>
      </c>
      <c r="V104" s="30">
        <v>361</v>
      </c>
      <c r="W104" s="30">
        <v>378</v>
      </c>
      <c r="X104" s="30">
        <v>395</v>
      </c>
      <c r="Y104" s="30">
        <v>425</v>
      </c>
      <c r="Z104" s="30">
        <v>467</v>
      </c>
      <c r="AA104" s="30">
        <v>494</v>
      </c>
      <c r="AB104" s="30">
        <v>527</v>
      </c>
      <c r="AC104" s="30">
        <v>537</v>
      </c>
      <c r="AD104" s="30">
        <v>566</v>
      </c>
      <c r="AE104" s="30">
        <v>608</v>
      </c>
      <c r="AF104" s="30">
        <v>608</v>
      </c>
      <c r="AG104" s="30">
        <v>629</v>
      </c>
      <c r="AH104" s="30">
        <v>640</v>
      </c>
      <c r="AI104" s="30">
        <v>676</v>
      </c>
      <c r="AJ104" s="30">
        <v>681</v>
      </c>
      <c r="AK104" s="30">
        <v>740</v>
      </c>
      <c r="AL104" s="30">
        <v>785</v>
      </c>
      <c r="AM104" s="30">
        <v>806</v>
      </c>
      <c r="AN104" s="30">
        <v>808</v>
      </c>
      <c r="AO104" s="30">
        <v>871</v>
      </c>
      <c r="AP104" s="30">
        <v>908</v>
      </c>
      <c r="AQ104" s="77" t="str">
        <f t="shared" si="1"/>
        <v>NorthTranspondersPlanet</v>
      </c>
    </row>
    <row r="105" spans="1:43" ht="12.75" customHeight="1" x14ac:dyDescent="0.2">
      <c r="A105" s="14"/>
      <c r="B105" s="14"/>
      <c r="C105" s="14"/>
      <c r="D105" s="14"/>
      <c r="E105" s="14"/>
      <c r="F105" s="14"/>
      <c r="G105" s="14"/>
      <c r="H105" s="14"/>
      <c r="I105" s="14"/>
      <c r="J105" s="14"/>
      <c r="K105" s="14"/>
      <c r="L105" s="14"/>
      <c r="M105" s="14"/>
      <c r="N105" s="14"/>
      <c r="O105" s="30" t="s">
        <v>145</v>
      </c>
      <c r="P105" s="30" t="s">
        <v>139</v>
      </c>
      <c r="Q105" s="30" t="s">
        <v>138</v>
      </c>
      <c r="R105" s="30" t="s">
        <v>134</v>
      </c>
      <c r="S105" s="30">
        <v>394</v>
      </c>
      <c r="T105" s="30">
        <v>411</v>
      </c>
      <c r="U105" s="30">
        <v>425</v>
      </c>
      <c r="V105" s="30">
        <v>452</v>
      </c>
      <c r="W105" s="30">
        <v>487</v>
      </c>
      <c r="X105" s="30">
        <v>531</v>
      </c>
      <c r="Y105" s="30">
        <v>567</v>
      </c>
      <c r="Z105" s="30">
        <v>593</v>
      </c>
      <c r="AA105" s="30">
        <v>637</v>
      </c>
      <c r="AB105" s="30">
        <v>669</v>
      </c>
      <c r="AC105" s="30">
        <v>670</v>
      </c>
      <c r="AD105" s="30">
        <v>735</v>
      </c>
      <c r="AE105" s="30">
        <v>789</v>
      </c>
      <c r="AF105" s="30">
        <v>841</v>
      </c>
      <c r="AG105" s="30">
        <v>862</v>
      </c>
      <c r="AH105" s="30">
        <v>899</v>
      </c>
      <c r="AI105" s="30">
        <v>984</v>
      </c>
      <c r="AJ105" s="70">
        <v>1060</v>
      </c>
      <c r="AK105" s="70">
        <v>1091</v>
      </c>
      <c r="AL105" s="70">
        <v>1193</v>
      </c>
      <c r="AM105" s="70">
        <v>1257</v>
      </c>
      <c r="AN105" s="70">
        <v>1326</v>
      </c>
      <c r="AO105" s="70">
        <v>1342</v>
      </c>
      <c r="AP105" s="70">
        <v>1365</v>
      </c>
      <c r="AQ105" s="77" t="str">
        <f t="shared" si="1"/>
        <v>NorthTranspondersPlanet</v>
      </c>
    </row>
    <row r="106" spans="1:43" ht="12.75" customHeight="1" x14ac:dyDescent="0.2">
      <c r="A106" s="14"/>
      <c r="B106" s="14"/>
      <c r="C106" s="14"/>
      <c r="D106" s="14"/>
      <c r="E106" s="14"/>
      <c r="F106" s="14"/>
      <c r="G106" s="14"/>
      <c r="H106" s="14"/>
      <c r="I106" s="14"/>
      <c r="J106" s="14"/>
      <c r="K106" s="14"/>
      <c r="L106" s="14"/>
      <c r="M106" s="14"/>
      <c r="N106" s="14"/>
      <c r="O106" s="30" t="s">
        <v>145</v>
      </c>
      <c r="P106" s="30" t="s">
        <v>139</v>
      </c>
      <c r="Q106" s="30" t="s">
        <v>138</v>
      </c>
      <c r="R106" s="30" t="s">
        <v>135</v>
      </c>
      <c r="S106" s="30">
        <v>547</v>
      </c>
      <c r="T106" s="30">
        <v>591</v>
      </c>
      <c r="U106" s="30">
        <v>616</v>
      </c>
      <c r="V106" s="30">
        <v>655</v>
      </c>
      <c r="W106" s="30">
        <v>699</v>
      </c>
      <c r="X106" s="30">
        <v>743</v>
      </c>
      <c r="Y106" s="30">
        <v>775</v>
      </c>
      <c r="Z106" s="30">
        <v>824</v>
      </c>
      <c r="AA106" s="30">
        <v>841</v>
      </c>
      <c r="AB106" s="30">
        <v>869</v>
      </c>
      <c r="AC106" s="30">
        <v>933</v>
      </c>
      <c r="AD106" s="30">
        <v>945</v>
      </c>
      <c r="AE106" s="30">
        <v>971</v>
      </c>
      <c r="AF106" s="70">
        <v>1050</v>
      </c>
      <c r="AG106" s="70">
        <v>1136</v>
      </c>
      <c r="AH106" s="70">
        <v>1138</v>
      </c>
      <c r="AI106" s="70">
        <v>1170</v>
      </c>
      <c r="AJ106" s="70">
        <v>1217</v>
      </c>
      <c r="AK106" s="70">
        <v>1301</v>
      </c>
      <c r="AL106" s="70">
        <v>1344</v>
      </c>
      <c r="AM106" s="70">
        <v>1376</v>
      </c>
      <c r="AN106" s="70">
        <v>1453</v>
      </c>
      <c r="AO106" s="70">
        <v>1498</v>
      </c>
      <c r="AP106" s="70">
        <v>1521</v>
      </c>
      <c r="AQ106" s="77" t="str">
        <f t="shared" si="1"/>
        <v>NorthTranspondersPlanet</v>
      </c>
    </row>
    <row r="107" spans="1:43" ht="12.75" customHeight="1" x14ac:dyDescent="0.2">
      <c r="A107" s="14"/>
      <c r="B107" s="14"/>
      <c r="C107" s="14"/>
      <c r="D107" s="14"/>
      <c r="E107" s="14"/>
      <c r="F107" s="14"/>
      <c r="G107" s="14"/>
      <c r="H107" s="14"/>
      <c r="I107" s="14"/>
      <c r="J107" s="14"/>
      <c r="K107" s="14"/>
      <c r="L107" s="14"/>
      <c r="M107" s="14"/>
      <c r="N107" s="14"/>
      <c r="O107" s="30" t="s">
        <v>145</v>
      </c>
      <c r="P107" s="30" t="s">
        <v>139</v>
      </c>
      <c r="Q107" s="30" t="s">
        <v>138</v>
      </c>
      <c r="R107" s="30" t="s">
        <v>136</v>
      </c>
      <c r="S107" s="30">
        <v>152</v>
      </c>
      <c r="T107" s="30">
        <v>157</v>
      </c>
      <c r="U107" s="30">
        <v>168</v>
      </c>
      <c r="V107" s="30">
        <v>170</v>
      </c>
      <c r="W107" s="30">
        <v>178</v>
      </c>
      <c r="X107" s="30">
        <v>180</v>
      </c>
      <c r="Y107" s="30">
        <v>193</v>
      </c>
      <c r="Z107" s="30">
        <v>209</v>
      </c>
      <c r="AA107" s="30">
        <v>209</v>
      </c>
      <c r="AB107" s="30">
        <v>212</v>
      </c>
      <c r="AC107" s="30">
        <v>229</v>
      </c>
      <c r="AD107" s="30">
        <v>244</v>
      </c>
      <c r="AE107" s="30">
        <v>251</v>
      </c>
      <c r="AF107" s="30">
        <v>264</v>
      </c>
      <c r="AG107" s="30">
        <v>265</v>
      </c>
      <c r="AH107" s="30">
        <v>283</v>
      </c>
      <c r="AI107" s="30">
        <v>305</v>
      </c>
      <c r="AJ107" s="30">
        <v>314</v>
      </c>
      <c r="AK107" s="30">
        <v>323</v>
      </c>
      <c r="AL107" s="30">
        <v>337</v>
      </c>
      <c r="AM107" s="30">
        <v>370</v>
      </c>
      <c r="AN107" s="30">
        <v>394</v>
      </c>
      <c r="AO107" s="30">
        <v>402</v>
      </c>
      <c r="AP107" s="30">
        <v>408</v>
      </c>
      <c r="AQ107" s="77" t="str">
        <f t="shared" si="1"/>
        <v>NorthTranspondersPlanet</v>
      </c>
    </row>
    <row r="108" spans="1:43" ht="12.75" customHeight="1" x14ac:dyDescent="0.2">
      <c r="A108" s="14"/>
      <c r="B108" s="14"/>
      <c r="C108" s="14"/>
      <c r="D108" s="14"/>
      <c r="E108" s="14"/>
      <c r="F108" s="14"/>
      <c r="G108" s="14"/>
      <c r="H108" s="14"/>
      <c r="I108" s="14"/>
      <c r="J108" s="14"/>
      <c r="K108" s="14"/>
      <c r="L108" s="14"/>
      <c r="M108" s="14"/>
      <c r="N108" s="14"/>
      <c r="O108" s="30" t="s">
        <v>145</v>
      </c>
      <c r="P108" s="30" t="s">
        <v>140</v>
      </c>
      <c r="Q108" s="30" t="s">
        <v>132</v>
      </c>
      <c r="R108" s="30" t="s">
        <v>133</v>
      </c>
      <c r="S108" s="30">
        <v>364</v>
      </c>
      <c r="T108" s="30">
        <v>371</v>
      </c>
      <c r="U108" s="30">
        <v>403</v>
      </c>
      <c r="V108" s="30">
        <v>407</v>
      </c>
      <c r="W108" s="30">
        <v>427</v>
      </c>
      <c r="X108" s="30">
        <v>431</v>
      </c>
      <c r="Y108" s="30">
        <v>463</v>
      </c>
      <c r="Z108" s="30">
        <v>499</v>
      </c>
      <c r="AA108" s="30">
        <v>502</v>
      </c>
      <c r="AB108" s="30">
        <v>546</v>
      </c>
      <c r="AC108" s="30">
        <v>546</v>
      </c>
      <c r="AD108" s="30">
        <v>555</v>
      </c>
      <c r="AE108" s="30">
        <v>557</v>
      </c>
      <c r="AF108" s="30">
        <v>585</v>
      </c>
      <c r="AG108" s="30">
        <v>612</v>
      </c>
      <c r="AH108" s="30">
        <v>619</v>
      </c>
      <c r="AI108" s="30">
        <v>673</v>
      </c>
      <c r="AJ108" s="30">
        <v>682</v>
      </c>
      <c r="AK108" s="30">
        <v>711</v>
      </c>
      <c r="AL108" s="30">
        <v>745</v>
      </c>
      <c r="AM108" s="30">
        <v>779</v>
      </c>
      <c r="AN108" s="30">
        <v>808</v>
      </c>
      <c r="AO108" s="30">
        <v>867</v>
      </c>
      <c r="AP108" s="30">
        <v>911</v>
      </c>
      <c r="AQ108" s="77" t="str">
        <f t="shared" si="1"/>
        <v>NorthGlue GunsEnterprise</v>
      </c>
    </row>
    <row r="109" spans="1:43" ht="12.75" customHeight="1" x14ac:dyDescent="0.2">
      <c r="A109" s="14"/>
      <c r="B109" s="14"/>
      <c r="C109" s="14"/>
      <c r="D109" s="14"/>
      <c r="E109" s="14"/>
      <c r="F109" s="14"/>
      <c r="G109" s="14"/>
      <c r="H109" s="14"/>
      <c r="I109" s="14"/>
      <c r="J109" s="14"/>
      <c r="K109" s="14"/>
      <c r="L109" s="14"/>
      <c r="M109" s="14"/>
      <c r="N109" s="14"/>
      <c r="O109" s="30" t="s">
        <v>145</v>
      </c>
      <c r="P109" s="30" t="s">
        <v>140</v>
      </c>
      <c r="Q109" s="30" t="s">
        <v>132</v>
      </c>
      <c r="R109" s="30" t="s">
        <v>134</v>
      </c>
      <c r="S109" s="30">
        <v>740</v>
      </c>
      <c r="T109" s="30">
        <v>742</v>
      </c>
      <c r="U109" s="30">
        <v>762</v>
      </c>
      <c r="V109" s="30">
        <v>797</v>
      </c>
      <c r="W109" s="30">
        <v>862</v>
      </c>
      <c r="X109" s="30">
        <v>922</v>
      </c>
      <c r="Y109" s="70">
        <v>1007</v>
      </c>
      <c r="Z109" s="70">
        <v>1037</v>
      </c>
      <c r="AA109" s="70">
        <v>1068</v>
      </c>
      <c r="AB109" s="70">
        <v>1124</v>
      </c>
      <c r="AC109" s="70">
        <v>1137</v>
      </c>
      <c r="AD109" s="70">
        <v>1169</v>
      </c>
      <c r="AE109" s="70">
        <v>1223</v>
      </c>
      <c r="AF109" s="70">
        <v>1305</v>
      </c>
      <c r="AG109" s="70">
        <v>1324</v>
      </c>
      <c r="AH109" s="70">
        <v>1360</v>
      </c>
      <c r="AI109" s="70">
        <v>1376</v>
      </c>
      <c r="AJ109" s="70">
        <v>1379</v>
      </c>
      <c r="AK109" s="70">
        <v>1482</v>
      </c>
      <c r="AL109" s="70">
        <v>1625</v>
      </c>
      <c r="AM109" s="70">
        <v>1781</v>
      </c>
      <c r="AN109" s="70">
        <v>1954</v>
      </c>
      <c r="AO109" s="70">
        <v>1995</v>
      </c>
      <c r="AP109" s="70">
        <v>2005</v>
      </c>
      <c r="AQ109" s="77" t="str">
        <f t="shared" si="1"/>
        <v>NorthGlue GunsEnterprise</v>
      </c>
    </row>
    <row r="110" spans="1:43" ht="12.75" customHeight="1" x14ac:dyDescent="0.2">
      <c r="A110" s="14"/>
      <c r="B110" s="14"/>
      <c r="C110" s="14"/>
      <c r="D110" s="14"/>
      <c r="E110" s="14"/>
      <c r="F110" s="14"/>
      <c r="G110" s="14"/>
      <c r="H110" s="14"/>
      <c r="I110" s="14"/>
      <c r="J110" s="14"/>
      <c r="K110" s="14"/>
      <c r="L110" s="14"/>
      <c r="M110" s="14"/>
      <c r="N110" s="14"/>
      <c r="O110" s="30" t="s">
        <v>145</v>
      </c>
      <c r="P110" s="30" t="s">
        <v>140</v>
      </c>
      <c r="Q110" s="30" t="s">
        <v>132</v>
      </c>
      <c r="R110" s="30" t="s">
        <v>135</v>
      </c>
      <c r="S110" s="30">
        <v>773</v>
      </c>
      <c r="T110" s="30">
        <v>847</v>
      </c>
      <c r="U110" s="30">
        <v>897</v>
      </c>
      <c r="V110" s="30">
        <v>963</v>
      </c>
      <c r="W110" s="30">
        <v>995</v>
      </c>
      <c r="X110" s="70">
        <v>1081</v>
      </c>
      <c r="Y110" s="70">
        <v>1099</v>
      </c>
      <c r="Z110" s="70">
        <v>1127</v>
      </c>
      <c r="AA110" s="70">
        <v>1143</v>
      </c>
      <c r="AB110" s="70">
        <v>1153</v>
      </c>
      <c r="AC110" s="70">
        <v>1256</v>
      </c>
      <c r="AD110" s="70">
        <v>1284</v>
      </c>
      <c r="AE110" s="70">
        <v>1402</v>
      </c>
      <c r="AF110" s="70">
        <v>1531</v>
      </c>
      <c r="AG110" s="70">
        <v>1577</v>
      </c>
      <c r="AH110" s="70">
        <v>1707</v>
      </c>
      <c r="AI110" s="70">
        <v>1807</v>
      </c>
      <c r="AJ110" s="70">
        <v>1926</v>
      </c>
      <c r="AK110" s="70">
        <v>2104</v>
      </c>
      <c r="AL110" s="70">
        <v>2245</v>
      </c>
      <c r="AM110" s="70">
        <v>2434</v>
      </c>
      <c r="AN110" s="70">
        <v>2514</v>
      </c>
      <c r="AO110" s="70">
        <v>2737</v>
      </c>
      <c r="AP110" s="70">
        <v>2894</v>
      </c>
      <c r="AQ110" s="77" t="str">
        <f t="shared" si="1"/>
        <v>NorthGlue GunsEnterprise</v>
      </c>
    </row>
    <row r="111" spans="1:43" ht="12.75" customHeight="1" x14ac:dyDescent="0.2">
      <c r="A111" s="14"/>
      <c r="B111" s="14"/>
      <c r="C111" s="14"/>
      <c r="D111" s="14"/>
      <c r="E111" s="14"/>
      <c r="F111" s="14"/>
      <c r="G111" s="14"/>
      <c r="H111" s="14"/>
      <c r="I111" s="14"/>
      <c r="J111" s="14"/>
      <c r="K111" s="14"/>
      <c r="L111" s="14"/>
      <c r="M111" s="14"/>
      <c r="N111" s="14"/>
      <c r="O111" s="30" t="s">
        <v>145</v>
      </c>
      <c r="P111" s="30" t="s">
        <v>140</v>
      </c>
      <c r="Q111" s="30" t="s">
        <v>132</v>
      </c>
      <c r="R111" s="30" t="s">
        <v>136</v>
      </c>
      <c r="S111" s="30">
        <v>754</v>
      </c>
      <c r="T111" s="30">
        <v>812</v>
      </c>
      <c r="U111" s="30">
        <v>837</v>
      </c>
      <c r="V111" s="30">
        <v>859</v>
      </c>
      <c r="W111" s="30">
        <v>873</v>
      </c>
      <c r="X111" s="30">
        <v>915</v>
      </c>
      <c r="Y111" s="30">
        <v>966</v>
      </c>
      <c r="Z111" s="70">
        <v>1003</v>
      </c>
      <c r="AA111" s="70">
        <v>1032</v>
      </c>
      <c r="AB111" s="70">
        <v>1128</v>
      </c>
      <c r="AC111" s="70">
        <v>1133</v>
      </c>
      <c r="AD111" s="70">
        <v>1219</v>
      </c>
      <c r="AE111" s="70">
        <v>1219</v>
      </c>
      <c r="AF111" s="70">
        <v>1253</v>
      </c>
      <c r="AG111" s="70">
        <v>1378</v>
      </c>
      <c r="AH111" s="70">
        <v>1498</v>
      </c>
      <c r="AI111" s="70">
        <v>1593</v>
      </c>
      <c r="AJ111" s="70">
        <v>1639</v>
      </c>
      <c r="AK111" s="70">
        <v>1800</v>
      </c>
      <c r="AL111" s="70">
        <v>1897</v>
      </c>
      <c r="AM111" s="70">
        <v>1901</v>
      </c>
      <c r="AN111" s="70">
        <v>1996</v>
      </c>
      <c r="AO111" s="70">
        <v>2132</v>
      </c>
      <c r="AP111" s="70">
        <v>2265</v>
      </c>
      <c r="AQ111" s="77" t="str">
        <f t="shared" si="1"/>
        <v>NorthGlue GunsEnterprise</v>
      </c>
    </row>
    <row r="112" spans="1:43" ht="12.75" customHeight="1" x14ac:dyDescent="0.2">
      <c r="A112" s="14"/>
      <c r="B112" s="14"/>
      <c r="C112" s="14"/>
      <c r="D112" s="14"/>
      <c r="E112" s="14"/>
      <c r="F112" s="14"/>
      <c r="G112" s="14"/>
      <c r="H112" s="14"/>
      <c r="I112" s="14"/>
      <c r="J112" s="14"/>
      <c r="K112" s="14"/>
      <c r="L112" s="14"/>
      <c r="M112" s="14"/>
      <c r="N112" s="14"/>
      <c r="O112" s="30" t="s">
        <v>145</v>
      </c>
      <c r="P112" s="30" t="s">
        <v>140</v>
      </c>
      <c r="Q112" s="30" t="s">
        <v>137</v>
      </c>
      <c r="R112" s="30" t="s">
        <v>133</v>
      </c>
      <c r="S112" s="30">
        <v>613</v>
      </c>
      <c r="T112" s="30">
        <v>646</v>
      </c>
      <c r="U112" s="30">
        <v>711</v>
      </c>
      <c r="V112" s="30">
        <v>777</v>
      </c>
      <c r="W112" s="30">
        <v>850</v>
      </c>
      <c r="X112" s="30">
        <v>898</v>
      </c>
      <c r="Y112" s="30">
        <v>918</v>
      </c>
      <c r="Z112" s="30">
        <v>946</v>
      </c>
      <c r="AA112" s="30">
        <v>969</v>
      </c>
      <c r="AB112" s="70">
        <v>1019</v>
      </c>
      <c r="AC112" s="70">
        <v>1052</v>
      </c>
      <c r="AD112" s="70">
        <v>1119</v>
      </c>
      <c r="AE112" s="70">
        <v>1175</v>
      </c>
      <c r="AF112" s="70">
        <v>1195</v>
      </c>
      <c r="AG112" s="70">
        <v>1219</v>
      </c>
      <c r="AH112" s="70">
        <v>1308</v>
      </c>
      <c r="AI112" s="70">
        <v>1427</v>
      </c>
      <c r="AJ112" s="70">
        <v>1430</v>
      </c>
      <c r="AK112" s="70">
        <v>1471</v>
      </c>
      <c r="AL112" s="70">
        <v>1569</v>
      </c>
      <c r="AM112" s="70">
        <v>1706</v>
      </c>
      <c r="AN112" s="70">
        <v>1865</v>
      </c>
      <c r="AO112" s="70">
        <v>2007</v>
      </c>
      <c r="AP112" s="70">
        <v>2103</v>
      </c>
      <c r="AQ112" s="77" t="str">
        <f t="shared" si="1"/>
        <v>NorthGlue GunsGalaxy</v>
      </c>
    </row>
    <row r="113" spans="1:43" ht="12.75" customHeight="1" x14ac:dyDescent="0.2">
      <c r="A113" s="14"/>
      <c r="B113" s="14"/>
      <c r="C113" s="14"/>
      <c r="D113" s="14"/>
      <c r="E113" s="14"/>
      <c r="F113" s="14"/>
      <c r="G113" s="14"/>
      <c r="H113" s="14"/>
      <c r="I113" s="14"/>
      <c r="J113" s="14"/>
      <c r="K113" s="14"/>
      <c r="L113" s="14"/>
      <c r="M113" s="14"/>
      <c r="N113" s="14"/>
      <c r="O113" s="30" t="s">
        <v>145</v>
      </c>
      <c r="P113" s="30" t="s">
        <v>140</v>
      </c>
      <c r="Q113" s="30" t="s">
        <v>137</v>
      </c>
      <c r="R113" s="30" t="s">
        <v>134</v>
      </c>
      <c r="S113" s="30">
        <v>18</v>
      </c>
      <c r="T113" s="30">
        <v>19</v>
      </c>
      <c r="U113" s="30">
        <v>19</v>
      </c>
      <c r="V113" s="30">
        <v>20</v>
      </c>
      <c r="W113" s="30">
        <v>21</v>
      </c>
      <c r="X113" s="30">
        <v>23</v>
      </c>
      <c r="Y113" s="30">
        <v>24</v>
      </c>
      <c r="Z113" s="30">
        <v>24</v>
      </c>
      <c r="AA113" s="30">
        <v>26</v>
      </c>
      <c r="AB113" s="30">
        <v>26</v>
      </c>
      <c r="AC113" s="30">
        <v>26</v>
      </c>
      <c r="AD113" s="30">
        <v>27</v>
      </c>
      <c r="AE113" s="30">
        <v>30</v>
      </c>
      <c r="AF113" s="30">
        <v>30</v>
      </c>
      <c r="AG113" s="30">
        <v>32</v>
      </c>
      <c r="AH113" s="30">
        <v>32</v>
      </c>
      <c r="AI113" s="30">
        <v>33</v>
      </c>
      <c r="AJ113" s="30">
        <v>34</v>
      </c>
      <c r="AK113" s="30">
        <v>36</v>
      </c>
      <c r="AL113" s="30">
        <v>37</v>
      </c>
      <c r="AM113" s="30">
        <v>40</v>
      </c>
      <c r="AN113" s="30">
        <v>40</v>
      </c>
      <c r="AO113" s="30">
        <v>44</v>
      </c>
      <c r="AP113" s="30">
        <v>47</v>
      </c>
      <c r="AQ113" s="77" t="str">
        <f t="shared" si="1"/>
        <v>NorthGlue GunsGalaxy</v>
      </c>
    </row>
    <row r="114" spans="1:43" ht="12.75" customHeight="1" x14ac:dyDescent="0.2">
      <c r="A114" s="14"/>
      <c r="B114" s="14"/>
      <c r="C114" s="14"/>
      <c r="D114" s="14"/>
      <c r="E114" s="14"/>
      <c r="F114" s="14"/>
      <c r="G114" s="14"/>
      <c r="H114" s="14"/>
      <c r="I114" s="14"/>
      <c r="J114" s="14"/>
      <c r="K114" s="14"/>
      <c r="L114" s="14"/>
      <c r="M114" s="14"/>
      <c r="N114" s="14"/>
      <c r="O114" s="30" t="s">
        <v>145</v>
      </c>
      <c r="P114" s="30" t="s">
        <v>140</v>
      </c>
      <c r="Q114" s="30" t="s">
        <v>137</v>
      </c>
      <c r="R114" s="30" t="s">
        <v>135</v>
      </c>
      <c r="S114" s="30">
        <v>83</v>
      </c>
      <c r="T114" s="30">
        <v>88</v>
      </c>
      <c r="U114" s="30">
        <v>94</v>
      </c>
      <c r="V114" s="30">
        <v>99</v>
      </c>
      <c r="W114" s="30">
        <v>103</v>
      </c>
      <c r="X114" s="30">
        <v>108</v>
      </c>
      <c r="Y114" s="30">
        <v>114</v>
      </c>
      <c r="Z114" s="30">
        <v>123</v>
      </c>
      <c r="AA114" s="30">
        <v>124</v>
      </c>
      <c r="AB114" s="30">
        <v>126</v>
      </c>
      <c r="AC114" s="30">
        <v>134</v>
      </c>
      <c r="AD114" s="30">
        <v>135</v>
      </c>
      <c r="AE114" s="30">
        <v>148</v>
      </c>
      <c r="AF114" s="30">
        <v>153</v>
      </c>
      <c r="AG114" s="30">
        <v>160</v>
      </c>
      <c r="AH114" s="30">
        <v>164</v>
      </c>
      <c r="AI114" s="30">
        <v>177</v>
      </c>
      <c r="AJ114" s="30">
        <v>188</v>
      </c>
      <c r="AK114" s="30">
        <v>203</v>
      </c>
      <c r="AL114" s="30">
        <v>206</v>
      </c>
      <c r="AM114" s="30">
        <v>214</v>
      </c>
      <c r="AN114" s="30">
        <v>217</v>
      </c>
      <c r="AO114" s="30">
        <v>224</v>
      </c>
      <c r="AP114" s="30">
        <v>235</v>
      </c>
      <c r="AQ114" s="77" t="str">
        <f t="shared" si="1"/>
        <v>NorthGlue GunsGalaxy</v>
      </c>
    </row>
    <row r="115" spans="1:43" ht="12.75" customHeight="1" x14ac:dyDescent="0.2">
      <c r="A115" s="14"/>
      <c r="B115" s="14"/>
      <c r="C115" s="14"/>
      <c r="D115" s="14"/>
      <c r="E115" s="14"/>
      <c r="F115" s="14"/>
      <c r="G115" s="14"/>
      <c r="H115" s="14"/>
      <c r="I115" s="14"/>
      <c r="J115" s="14"/>
      <c r="K115" s="14"/>
      <c r="L115" s="14"/>
      <c r="M115" s="14"/>
      <c r="N115" s="14"/>
      <c r="O115" s="30" t="s">
        <v>145</v>
      </c>
      <c r="P115" s="30" t="s">
        <v>140</v>
      </c>
      <c r="Q115" s="30" t="s">
        <v>137</v>
      </c>
      <c r="R115" s="30" t="s">
        <v>136</v>
      </c>
      <c r="S115" s="30">
        <v>949</v>
      </c>
      <c r="T115" s="70">
        <v>1031</v>
      </c>
      <c r="U115" s="70">
        <v>1092</v>
      </c>
      <c r="V115" s="70">
        <v>1098</v>
      </c>
      <c r="W115" s="70">
        <v>1152</v>
      </c>
      <c r="X115" s="70">
        <v>1219</v>
      </c>
      <c r="Y115" s="70">
        <v>1278</v>
      </c>
      <c r="Z115" s="70">
        <v>1391</v>
      </c>
      <c r="AA115" s="70">
        <v>1499</v>
      </c>
      <c r="AB115" s="70">
        <v>1506</v>
      </c>
      <c r="AC115" s="70">
        <v>1572</v>
      </c>
      <c r="AD115" s="70">
        <v>1576</v>
      </c>
      <c r="AE115" s="70">
        <v>1608</v>
      </c>
      <c r="AF115" s="70">
        <v>1668</v>
      </c>
      <c r="AG115" s="70">
        <v>1713</v>
      </c>
      <c r="AH115" s="70">
        <v>1802</v>
      </c>
      <c r="AI115" s="70">
        <v>1940</v>
      </c>
      <c r="AJ115" s="70">
        <v>2103</v>
      </c>
      <c r="AK115" s="70">
        <v>2237</v>
      </c>
      <c r="AL115" s="70">
        <v>2409</v>
      </c>
      <c r="AM115" s="70">
        <v>2568</v>
      </c>
      <c r="AN115" s="70">
        <v>2711</v>
      </c>
      <c r="AO115" s="70">
        <v>2803</v>
      </c>
      <c r="AP115" s="70">
        <v>3022</v>
      </c>
      <c r="AQ115" s="77" t="str">
        <f t="shared" si="1"/>
        <v>NorthGlue GunsGalaxy</v>
      </c>
    </row>
    <row r="116" spans="1:43" ht="12.75" customHeight="1" x14ac:dyDescent="0.2">
      <c r="A116" s="14"/>
      <c r="B116" s="14"/>
      <c r="C116" s="14"/>
      <c r="D116" s="14"/>
      <c r="E116" s="14"/>
      <c r="F116" s="14"/>
      <c r="G116" s="14"/>
      <c r="H116" s="14"/>
      <c r="I116" s="14"/>
      <c r="J116" s="14"/>
      <c r="K116" s="14"/>
      <c r="L116" s="14"/>
      <c r="M116" s="14"/>
      <c r="N116" s="14"/>
      <c r="O116" s="30" t="s">
        <v>145</v>
      </c>
      <c r="P116" s="30" t="s">
        <v>140</v>
      </c>
      <c r="Q116" s="30" t="s">
        <v>138</v>
      </c>
      <c r="R116" s="30" t="s">
        <v>133</v>
      </c>
      <c r="S116" s="30">
        <v>257</v>
      </c>
      <c r="T116" s="30">
        <v>262</v>
      </c>
      <c r="U116" s="30">
        <v>285</v>
      </c>
      <c r="V116" s="30">
        <v>303</v>
      </c>
      <c r="W116" s="30">
        <v>309</v>
      </c>
      <c r="X116" s="30">
        <v>314</v>
      </c>
      <c r="Y116" s="30">
        <v>326</v>
      </c>
      <c r="Z116" s="30">
        <v>345</v>
      </c>
      <c r="AA116" s="30">
        <v>365</v>
      </c>
      <c r="AB116" s="30">
        <v>395</v>
      </c>
      <c r="AC116" s="30">
        <v>398</v>
      </c>
      <c r="AD116" s="30">
        <v>436</v>
      </c>
      <c r="AE116" s="30">
        <v>439</v>
      </c>
      <c r="AF116" s="30">
        <v>470</v>
      </c>
      <c r="AG116" s="30">
        <v>477</v>
      </c>
      <c r="AH116" s="30">
        <v>508</v>
      </c>
      <c r="AI116" s="30">
        <v>512</v>
      </c>
      <c r="AJ116" s="30">
        <v>526</v>
      </c>
      <c r="AK116" s="30">
        <v>530</v>
      </c>
      <c r="AL116" s="30">
        <v>548</v>
      </c>
      <c r="AM116" s="30">
        <v>575</v>
      </c>
      <c r="AN116" s="30">
        <v>594</v>
      </c>
      <c r="AO116" s="30">
        <v>628</v>
      </c>
      <c r="AP116" s="30">
        <v>677</v>
      </c>
      <c r="AQ116" s="77" t="str">
        <f t="shared" si="1"/>
        <v>NorthGlue GunsPlanet</v>
      </c>
    </row>
    <row r="117" spans="1:43" ht="12.75" customHeight="1" x14ac:dyDescent="0.2">
      <c r="A117" s="14"/>
      <c r="B117" s="14"/>
      <c r="C117" s="14"/>
      <c r="D117" s="14"/>
      <c r="E117" s="14"/>
      <c r="F117" s="14"/>
      <c r="G117" s="14"/>
      <c r="H117" s="14"/>
      <c r="I117" s="14"/>
      <c r="J117" s="14"/>
      <c r="K117" s="14"/>
      <c r="L117" s="14"/>
      <c r="M117" s="14"/>
      <c r="N117" s="14"/>
      <c r="O117" s="30" t="s">
        <v>145</v>
      </c>
      <c r="P117" s="30" t="s">
        <v>140</v>
      </c>
      <c r="Q117" s="30" t="s">
        <v>138</v>
      </c>
      <c r="R117" s="30" t="s">
        <v>134</v>
      </c>
      <c r="S117" s="30">
        <v>148</v>
      </c>
      <c r="T117" s="30">
        <v>153</v>
      </c>
      <c r="U117" s="30">
        <v>166</v>
      </c>
      <c r="V117" s="30">
        <v>181</v>
      </c>
      <c r="W117" s="30">
        <v>196</v>
      </c>
      <c r="X117" s="30">
        <v>202</v>
      </c>
      <c r="Y117" s="30">
        <v>206</v>
      </c>
      <c r="Z117" s="30">
        <v>225</v>
      </c>
      <c r="AA117" s="30">
        <v>226</v>
      </c>
      <c r="AB117" s="30">
        <v>247</v>
      </c>
      <c r="AC117" s="30">
        <v>266</v>
      </c>
      <c r="AD117" s="30">
        <v>277</v>
      </c>
      <c r="AE117" s="30">
        <v>279</v>
      </c>
      <c r="AF117" s="30">
        <v>305</v>
      </c>
      <c r="AG117" s="30">
        <v>311</v>
      </c>
      <c r="AH117" s="30">
        <v>325</v>
      </c>
      <c r="AI117" s="30">
        <v>353</v>
      </c>
      <c r="AJ117" s="30">
        <v>387</v>
      </c>
      <c r="AK117" s="30">
        <v>416</v>
      </c>
      <c r="AL117" s="30">
        <v>452</v>
      </c>
      <c r="AM117" s="30">
        <v>497</v>
      </c>
      <c r="AN117" s="30">
        <v>502</v>
      </c>
      <c r="AO117" s="30">
        <v>545</v>
      </c>
      <c r="AP117" s="30">
        <v>588</v>
      </c>
      <c r="AQ117" s="77" t="str">
        <f t="shared" si="1"/>
        <v>NorthGlue GunsPlanet</v>
      </c>
    </row>
    <row r="118" spans="1:43" ht="12.75" customHeight="1" x14ac:dyDescent="0.2">
      <c r="A118" s="14"/>
      <c r="B118" s="14"/>
      <c r="C118" s="14"/>
      <c r="D118" s="14"/>
      <c r="E118" s="14"/>
      <c r="F118" s="14"/>
      <c r="G118" s="14"/>
      <c r="H118" s="14"/>
      <c r="I118" s="14"/>
      <c r="J118" s="14"/>
      <c r="K118" s="14"/>
      <c r="L118" s="14"/>
      <c r="M118" s="14"/>
      <c r="N118" s="14"/>
      <c r="O118" s="30" t="s">
        <v>145</v>
      </c>
      <c r="P118" s="30" t="s">
        <v>140</v>
      </c>
      <c r="Q118" s="30" t="s">
        <v>138</v>
      </c>
      <c r="R118" s="30" t="s">
        <v>135</v>
      </c>
      <c r="S118" s="30">
        <v>801</v>
      </c>
      <c r="T118" s="30">
        <v>860</v>
      </c>
      <c r="U118" s="30">
        <v>917</v>
      </c>
      <c r="V118" s="30">
        <v>996</v>
      </c>
      <c r="W118" s="70">
        <v>1019</v>
      </c>
      <c r="X118" s="70">
        <v>1064</v>
      </c>
      <c r="Y118" s="70">
        <v>1155</v>
      </c>
      <c r="Z118" s="70">
        <v>1157</v>
      </c>
      <c r="AA118" s="70">
        <v>1218</v>
      </c>
      <c r="AB118" s="70">
        <v>1332</v>
      </c>
      <c r="AC118" s="70">
        <v>1415</v>
      </c>
      <c r="AD118" s="70">
        <v>1551</v>
      </c>
      <c r="AE118" s="70">
        <v>1666</v>
      </c>
      <c r="AF118" s="70">
        <v>1807</v>
      </c>
      <c r="AG118" s="70">
        <v>1830</v>
      </c>
      <c r="AH118" s="70">
        <v>2006</v>
      </c>
      <c r="AI118" s="70">
        <v>2132</v>
      </c>
      <c r="AJ118" s="70">
        <v>2236</v>
      </c>
      <c r="AK118" s="70">
        <v>2285</v>
      </c>
      <c r="AL118" s="70">
        <v>2450</v>
      </c>
      <c r="AM118" s="70">
        <v>2560</v>
      </c>
      <c r="AN118" s="70">
        <v>2687</v>
      </c>
      <c r="AO118" s="70">
        <v>2870</v>
      </c>
      <c r="AP118" s="70">
        <v>3041</v>
      </c>
      <c r="AQ118" s="77" t="str">
        <f t="shared" si="1"/>
        <v>NorthGlue GunsPlanet</v>
      </c>
    </row>
    <row r="119" spans="1:43" ht="12.75" customHeight="1" x14ac:dyDescent="0.2">
      <c r="A119" s="14"/>
      <c r="B119" s="14"/>
      <c r="C119" s="14"/>
      <c r="D119" s="14"/>
      <c r="E119" s="14"/>
      <c r="F119" s="14"/>
      <c r="G119" s="14"/>
      <c r="H119" s="14"/>
      <c r="I119" s="14"/>
      <c r="J119" s="14"/>
      <c r="K119" s="14"/>
      <c r="L119" s="14"/>
      <c r="M119" s="14"/>
      <c r="N119" s="14"/>
      <c r="O119" s="30" t="s">
        <v>145</v>
      </c>
      <c r="P119" s="30" t="s">
        <v>140</v>
      </c>
      <c r="Q119" s="30" t="s">
        <v>138</v>
      </c>
      <c r="R119" s="30" t="s">
        <v>136</v>
      </c>
      <c r="S119" s="30">
        <v>689</v>
      </c>
      <c r="T119" s="30">
        <v>712</v>
      </c>
      <c r="U119" s="30">
        <v>745</v>
      </c>
      <c r="V119" s="30">
        <v>784</v>
      </c>
      <c r="W119" s="30">
        <v>801</v>
      </c>
      <c r="X119" s="30">
        <v>805</v>
      </c>
      <c r="Y119" s="30">
        <v>870</v>
      </c>
      <c r="Z119" s="30">
        <v>944</v>
      </c>
      <c r="AA119" s="30">
        <v>999</v>
      </c>
      <c r="AB119" s="70">
        <v>1014</v>
      </c>
      <c r="AC119" s="70">
        <v>1063</v>
      </c>
      <c r="AD119" s="70">
        <v>1123</v>
      </c>
      <c r="AE119" s="70">
        <v>1221</v>
      </c>
      <c r="AF119" s="70">
        <v>1274</v>
      </c>
      <c r="AG119" s="70">
        <v>1321</v>
      </c>
      <c r="AH119" s="70">
        <v>1400</v>
      </c>
      <c r="AI119" s="70">
        <v>1409</v>
      </c>
      <c r="AJ119" s="70">
        <v>1505</v>
      </c>
      <c r="AK119" s="70">
        <v>1555</v>
      </c>
      <c r="AL119" s="70">
        <v>1638</v>
      </c>
      <c r="AM119" s="70">
        <v>1647</v>
      </c>
      <c r="AN119" s="70">
        <v>1746</v>
      </c>
      <c r="AO119" s="70">
        <v>1815</v>
      </c>
      <c r="AP119" s="70">
        <v>1985</v>
      </c>
      <c r="AQ119" s="77" t="str">
        <f t="shared" si="1"/>
        <v>NorthGlue GunsPlanet</v>
      </c>
    </row>
    <row r="120" spans="1:43" ht="12.75" customHeight="1" x14ac:dyDescent="0.2">
      <c r="A120" s="14"/>
      <c r="B120" s="14"/>
      <c r="C120" s="14"/>
      <c r="D120" s="14"/>
      <c r="E120" s="14"/>
      <c r="F120" s="14"/>
      <c r="G120" s="14"/>
      <c r="H120" s="14"/>
      <c r="I120" s="14"/>
      <c r="J120" s="14"/>
      <c r="K120" s="14"/>
      <c r="L120" s="14"/>
      <c r="M120" s="14"/>
      <c r="N120" s="14"/>
      <c r="O120" s="30" t="s">
        <v>146</v>
      </c>
      <c r="P120" s="30" t="s">
        <v>131</v>
      </c>
      <c r="Q120" s="30" t="s">
        <v>132</v>
      </c>
      <c r="R120" s="30" t="s">
        <v>133</v>
      </c>
      <c r="S120" s="30">
        <v>679</v>
      </c>
      <c r="T120" s="30">
        <v>709</v>
      </c>
      <c r="U120" s="30">
        <v>723</v>
      </c>
      <c r="V120" s="30">
        <v>765</v>
      </c>
      <c r="W120" s="30">
        <v>840</v>
      </c>
      <c r="X120" s="30">
        <v>877</v>
      </c>
      <c r="Y120" s="30">
        <v>940</v>
      </c>
      <c r="Z120" s="70">
        <v>1018</v>
      </c>
      <c r="AA120" s="70">
        <v>1025</v>
      </c>
      <c r="AB120" s="70">
        <v>1111</v>
      </c>
      <c r="AC120" s="70">
        <v>1123</v>
      </c>
      <c r="AD120" s="70">
        <v>1173</v>
      </c>
      <c r="AE120" s="70">
        <v>1217</v>
      </c>
      <c r="AF120" s="70">
        <v>1231</v>
      </c>
      <c r="AG120" s="70">
        <v>1311</v>
      </c>
      <c r="AH120" s="70">
        <v>1413</v>
      </c>
      <c r="AI120" s="70">
        <v>1493</v>
      </c>
      <c r="AJ120" s="70">
        <v>1593</v>
      </c>
      <c r="AK120" s="70">
        <v>1726</v>
      </c>
      <c r="AL120" s="70">
        <v>1872</v>
      </c>
      <c r="AM120" s="70">
        <v>1940</v>
      </c>
      <c r="AN120" s="70">
        <v>1998</v>
      </c>
      <c r="AO120" s="70">
        <v>2102</v>
      </c>
      <c r="AP120" s="70">
        <v>2242</v>
      </c>
      <c r="AQ120" s="77" t="str">
        <f t="shared" si="1"/>
        <v>SouthLight SabresEnterprise</v>
      </c>
    </row>
    <row r="121" spans="1:43" ht="12.75" customHeight="1" x14ac:dyDescent="0.2">
      <c r="A121" s="14"/>
      <c r="B121" s="14"/>
      <c r="C121" s="14"/>
      <c r="D121" s="14"/>
      <c r="E121" s="14"/>
      <c r="F121" s="14"/>
      <c r="G121" s="14"/>
      <c r="H121" s="14"/>
      <c r="I121" s="14"/>
      <c r="J121" s="14"/>
      <c r="K121" s="14"/>
      <c r="L121" s="14"/>
      <c r="M121" s="14"/>
      <c r="N121" s="14"/>
      <c r="O121" s="30" t="s">
        <v>146</v>
      </c>
      <c r="P121" s="30" t="s">
        <v>131</v>
      </c>
      <c r="Q121" s="30" t="s">
        <v>132</v>
      </c>
      <c r="R121" s="30" t="s">
        <v>134</v>
      </c>
      <c r="S121" s="30">
        <v>949</v>
      </c>
      <c r="T121" s="70">
        <v>1037</v>
      </c>
      <c r="U121" s="70">
        <v>1106</v>
      </c>
      <c r="V121" s="70">
        <v>1164</v>
      </c>
      <c r="W121" s="70">
        <v>1181</v>
      </c>
      <c r="X121" s="70">
        <v>1221</v>
      </c>
      <c r="Y121" s="70">
        <v>1266</v>
      </c>
      <c r="Z121" s="70">
        <v>1328</v>
      </c>
      <c r="AA121" s="70">
        <v>1363</v>
      </c>
      <c r="AB121" s="70">
        <v>1450</v>
      </c>
      <c r="AC121" s="70">
        <v>1489</v>
      </c>
      <c r="AD121" s="70">
        <v>1627</v>
      </c>
      <c r="AE121" s="70">
        <v>1760</v>
      </c>
      <c r="AF121" s="70">
        <v>1829</v>
      </c>
      <c r="AG121" s="70">
        <v>1859</v>
      </c>
      <c r="AH121" s="70">
        <v>1961</v>
      </c>
      <c r="AI121" s="70">
        <v>2015</v>
      </c>
      <c r="AJ121" s="70">
        <v>2022</v>
      </c>
      <c r="AK121" s="70">
        <v>2026</v>
      </c>
      <c r="AL121" s="70">
        <v>2207</v>
      </c>
      <c r="AM121" s="70">
        <v>2316</v>
      </c>
      <c r="AN121" s="70">
        <v>2377</v>
      </c>
      <c r="AO121" s="70">
        <v>2610</v>
      </c>
      <c r="AP121" s="70">
        <v>2830</v>
      </c>
      <c r="AQ121" s="77" t="str">
        <f t="shared" si="1"/>
        <v>SouthLight SabresEnterprise</v>
      </c>
    </row>
    <row r="122" spans="1:43" ht="12.75" customHeight="1" x14ac:dyDescent="0.2">
      <c r="A122" s="14"/>
      <c r="B122" s="14"/>
      <c r="C122" s="14"/>
      <c r="D122" s="14"/>
      <c r="E122" s="14"/>
      <c r="F122" s="14"/>
      <c r="G122" s="14"/>
      <c r="H122" s="14"/>
      <c r="I122" s="14"/>
      <c r="J122" s="14"/>
      <c r="K122" s="14"/>
      <c r="L122" s="14"/>
      <c r="M122" s="14"/>
      <c r="N122" s="14"/>
      <c r="O122" s="30" t="s">
        <v>146</v>
      </c>
      <c r="P122" s="30" t="s">
        <v>131</v>
      </c>
      <c r="Q122" s="30" t="s">
        <v>132</v>
      </c>
      <c r="R122" s="30" t="s">
        <v>135</v>
      </c>
      <c r="S122" s="30">
        <v>699</v>
      </c>
      <c r="T122" s="30">
        <v>746</v>
      </c>
      <c r="U122" s="30">
        <v>776</v>
      </c>
      <c r="V122" s="30">
        <v>826</v>
      </c>
      <c r="W122" s="30">
        <v>863</v>
      </c>
      <c r="X122" s="30">
        <v>896</v>
      </c>
      <c r="Y122" s="30">
        <v>963</v>
      </c>
      <c r="Z122" s="70">
        <v>1033</v>
      </c>
      <c r="AA122" s="70">
        <v>1127</v>
      </c>
      <c r="AB122" s="70">
        <v>1166</v>
      </c>
      <c r="AC122" s="70">
        <v>1172</v>
      </c>
      <c r="AD122" s="70">
        <v>1215</v>
      </c>
      <c r="AE122" s="70">
        <v>1255</v>
      </c>
      <c r="AF122" s="70">
        <v>1345</v>
      </c>
      <c r="AG122" s="70">
        <v>1407</v>
      </c>
      <c r="AH122" s="70">
        <v>1496</v>
      </c>
      <c r="AI122" s="70">
        <v>1501</v>
      </c>
      <c r="AJ122" s="70">
        <v>1644</v>
      </c>
      <c r="AK122" s="70">
        <v>1707</v>
      </c>
      <c r="AL122" s="70">
        <v>1838</v>
      </c>
      <c r="AM122" s="70">
        <v>1876</v>
      </c>
      <c r="AN122" s="70">
        <v>2029</v>
      </c>
      <c r="AO122" s="70">
        <v>2209</v>
      </c>
      <c r="AP122" s="70">
        <v>2359</v>
      </c>
      <c r="AQ122" s="77" t="str">
        <f t="shared" si="1"/>
        <v>SouthLight SabresEnterprise</v>
      </c>
    </row>
    <row r="123" spans="1:43" ht="12.75" customHeight="1" x14ac:dyDescent="0.2">
      <c r="A123" s="14"/>
      <c r="B123" s="14"/>
      <c r="C123" s="14"/>
      <c r="D123" s="14"/>
      <c r="E123" s="14"/>
      <c r="F123" s="14"/>
      <c r="G123" s="14"/>
      <c r="H123" s="14"/>
      <c r="I123" s="14"/>
      <c r="J123" s="14"/>
      <c r="K123" s="14"/>
      <c r="L123" s="14"/>
      <c r="M123" s="14"/>
      <c r="N123" s="14"/>
      <c r="O123" s="30" t="s">
        <v>146</v>
      </c>
      <c r="P123" s="30" t="s">
        <v>131</v>
      </c>
      <c r="Q123" s="30" t="s">
        <v>132</v>
      </c>
      <c r="R123" s="30" t="s">
        <v>136</v>
      </c>
      <c r="S123" s="30">
        <v>548</v>
      </c>
      <c r="T123" s="30">
        <v>579</v>
      </c>
      <c r="U123" s="30">
        <v>590</v>
      </c>
      <c r="V123" s="30">
        <v>644</v>
      </c>
      <c r="W123" s="30">
        <v>706</v>
      </c>
      <c r="X123" s="30">
        <v>722</v>
      </c>
      <c r="Y123" s="30">
        <v>764</v>
      </c>
      <c r="Z123" s="30">
        <v>768</v>
      </c>
      <c r="AA123" s="30">
        <v>829</v>
      </c>
      <c r="AB123" s="30">
        <v>879</v>
      </c>
      <c r="AC123" s="30">
        <v>911</v>
      </c>
      <c r="AD123" s="30">
        <v>939</v>
      </c>
      <c r="AE123" s="30">
        <v>964</v>
      </c>
      <c r="AF123" s="30">
        <v>967</v>
      </c>
      <c r="AG123" s="70">
        <v>1057</v>
      </c>
      <c r="AH123" s="70">
        <v>1114</v>
      </c>
      <c r="AI123" s="70">
        <v>1158</v>
      </c>
      <c r="AJ123" s="70">
        <v>1265</v>
      </c>
      <c r="AK123" s="70">
        <v>1375</v>
      </c>
      <c r="AL123" s="70">
        <v>1432</v>
      </c>
      <c r="AM123" s="70">
        <v>1461</v>
      </c>
      <c r="AN123" s="70">
        <v>1554</v>
      </c>
      <c r="AO123" s="70">
        <v>1600</v>
      </c>
      <c r="AP123" s="70">
        <v>1607</v>
      </c>
      <c r="AQ123" s="77" t="str">
        <f t="shared" si="1"/>
        <v>SouthLight SabresEnterprise</v>
      </c>
    </row>
    <row r="124" spans="1:43" ht="12.75" customHeight="1" x14ac:dyDescent="0.2">
      <c r="A124" s="14"/>
      <c r="B124" s="14"/>
      <c r="C124" s="14"/>
      <c r="D124" s="14"/>
      <c r="E124" s="14"/>
      <c r="F124" s="14"/>
      <c r="G124" s="14"/>
      <c r="H124" s="14"/>
      <c r="I124" s="14"/>
      <c r="J124" s="14"/>
      <c r="K124" s="14"/>
      <c r="L124" s="14"/>
      <c r="M124" s="14"/>
      <c r="N124" s="14"/>
      <c r="O124" s="30" t="s">
        <v>146</v>
      </c>
      <c r="P124" s="30" t="s">
        <v>131</v>
      </c>
      <c r="Q124" s="30" t="s">
        <v>137</v>
      </c>
      <c r="R124" s="30" t="s">
        <v>133</v>
      </c>
      <c r="S124" s="30">
        <v>524</v>
      </c>
      <c r="T124" s="30">
        <v>553</v>
      </c>
      <c r="U124" s="30">
        <v>566</v>
      </c>
      <c r="V124" s="30">
        <v>573</v>
      </c>
      <c r="W124" s="30">
        <v>586</v>
      </c>
      <c r="X124" s="30">
        <v>603</v>
      </c>
      <c r="Y124" s="30">
        <v>614</v>
      </c>
      <c r="Z124" s="30">
        <v>621</v>
      </c>
      <c r="AA124" s="30">
        <v>623</v>
      </c>
      <c r="AB124" s="30">
        <v>661</v>
      </c>
      <c r="AC124" s="30">
        <v>713</v>
      </c>
      <c r="AD124" s="30">
        <v>774</v>
      </c>
      <c r="AE124" s="30">
        <v>779</v>
      </c>
      <c r="AF124" s="30">
        <v>849</v>
      </c>
      <c r="AG124" s="30">
        <v>894</v>
      </c>
      <c r="AH124" s="30">
        <v>960</v>
      </c>
      <c r="AI124" s="70">
        <v>1005</v>
      </c>
      <c r="AJ124" s="70">
        <v>1049</v>
      </c>
      <c r="AK124" s="70">
        <v>1109</v>
      </c>
      <c r="AL124" s="70">
        <v>1171</v>
      </c>
      <c r="AM124" s="70">
        <v>1186</v>
      </c>
      <c r="AN124" s="70">
        <v>1253</v>
      </c>
      <c r="AO124" s="70">
        <v>1356</v>
      </c>
      <c r="AP124" s="70">
        <v>1458</v>
      </c>
      <c r="AQ124" s="77" t="str">
        <f t="shared" si="1"/>
        <v>SouthLight SabresGalaxy</v>
      </c>
    </row>
    <row r="125" spans="1:43" ht="12.75" customHeight="1" x14ac:dyDescent="0.2">
      <c r="A125" s="14"/>
      <c r="B125" s="14"/>
      <c r="C125" s="14"/>
      <c r="D125" s="14"/>
      <c r="E125" s="14"/>
      <c r="F125" s="14"/>
      <c r="G125" s="14"/>
      <c r="H125" s="14"/>
      <c r="I125" s="14"/>
      <c r="J125" s="14"/>
      <c r="K125" s="14"/>
      <c r="L125" s="14"/>
      <c r="M125" s="14"/>
      <c r="N125" s="14"/>
      <c r="O125" s="30" t="s">
        <v>146</v>
      </c>
      <c r="P125" s="30" t="s">
        <v>131</v>
      </c>
      <c r="Q125" s="30" t="s">
        <v>137</v>
      </c>
      <c r="R125" s="30" t="s">
        <v>134</v>
      </c>
      <c r="S125" s="30">
        <v>872</v>
      </c>
      <c r="T125" s="30">
        <v>876</v>
      </c>
      <c r="U125" s="30">
        <v>916</v>
      </c>
      <c r="V125" s="30">
        <v>922</v>
      </c>
      <c r="W125" s="30">
        <v>968</v>
      </c>
      <c r="X125" s="30">
        <v>996</v>
      </c>
      <c r="Y125" s="70">
        <v>1006</v>
      </c>
      <c r="Z125" s="70">
        <v>1057</v>
      </c>
      <c r="AA125" s="70">
        <v>1086</v>
      </c>
      <c r="AB125" s="70">
        <v>1145</v>
      </c>
      <c r="AC125" s="70">
        <v>1223</v>
      </c>
      <c r="AD125" s="70">
        <v>1285</v>
      </c>
      <c r="AE125" s="70">
        <v>1401</v>
      </c>
      <c r="AF125" s="70">
        <v>1418</v>
      </c>
      <c r="AG125" s="70">
        <v>1549</v>
      </c>
      <c r="AH125" s="70">
        <v>1645</v>
      </c>
      <c r="AI125" s="70">
        <v>1771</v>
      </c>
      <c r="AJ125" s="70">
        <v>1826</v>
      </c>
      <c r="AK125" s="70">
        <v>1925</v>
      </c>
      <c r="AL125" s="70">
        <v>2039</v>
      </c>
      <c r="AM125" s="70">
        <v>2241</v>
      </c>
      <c r="AN125" s="70">
        <v>2292</v>
      </c>
      <c r="AO125" s="70">
        <v>2497</v>
      </c>
      <c r="AP125" s="70">
        <v>2547</v>
      </c>
      <c r="AQ125" s="77" t="str">
        <f t="shared" si="1"/>
        <v>SouthLight SabresGalaxy</v>
      </c>
    </row>
    <row r="126" spans="1:43" ht="12.75" customHeight="1" x14ac:dyDescent="0.2">
      <c r="A126" s="14"/>
      <c r="B126" s="14"/>
      <c r="C126" s="14"/>
      <c r="D126" s="14"/>
      <c r="E126" s="14"/>
      <c r="F126" s="14"/>
      <c r="G126" s="14"/>
      <c r="H126" s="14"/>
      <c r="I126" s="14"/>
      <c r="J126" s="14"/>
      <c r="K126" s="14"/>
      <c r="L126" s="14"/>
      <c r="M126" s="14"/>
      <c r="N126" s="14"/>
      <c r="O126" s="30" t="s">
        <v>146</v>
      </c>
      <c r="P126" s="30" t="s">
        <v>131</v>
      </c>
      <c r="Q126" s="30" t="s">
        <v>137</v>
      </c>
      <c r="R126" s="30" t="s">
        <v>135</v>
      </c>
      <c r="S126" s="30">
        <v>496</v>
      </c>
      <c r="T126" s="30">
        <v>536</v>
      </c>
      <c r="U126" s="30">
        <v>550</v>
      </c>
      <c r="V126" s="30">
        <v>554</v>
      </c>
      <c r="W126" s="30">
        <v>564</v>
      </c>
      <c r="X126" s="30">
        <v>579</v>
      </c>
      <c r="Y126" s="30">
        <v>625</v>
      </c>
      <c r="Z126" s="30">
        <v>656</v>
      </c>
      <c r="AA126" s="30">
        <v>659</v>
      </c>
      <c r="AB126" s="30">
        <v>676</v>
      </c>
      <c r="AC126" s="30">
        <v>711</v>
      </c>
      <c r="AD126" s="30">
        <v>771</v>
      </c>
      <c r="AE126" s="30">
        <v>808</v>
      </c>
      <c r="AF126" s="30">
        <v>861</v>
      </c>
      <c r="AG126" s="30">
        <v>922</v>
      </c>
      <c r="AH126" s="30">
        <v>985</v>
      </c>
      <c r="AI126" s="30">
        <v>995</v>
      </c>
      <c r="AJ126" s="70">
        <v>1049</v>
      </c>
      <c r="AK126" s="70">
        <v>1090</v>
      </c>
      <c r="AL126" s="70">
        <v>1114</v>
      </c>
      <c r="AM126" s="70">
        <v>1152</v>
      </c>
      <c r="AN126" s="70">
        <v>1178</v>
      </c>
      <c r="AO126" s="70">
        <v>1188</v>
      </c>
      <c r="AP126" s="70">
        <v>1206</v>
      </c>
      <c r="AQ126" s="77" t="str">
        <f t="shared" si="1"/>
        <v>SouthLight SabresGalaxy</v>
      </c>
    </row>
    <row r="127" spans="1:43" ht="12.75" customHeight="1" x14ac:dyDescent="0.2">
      <c r="A127" s="14"/>
      <c r="B127" s="14"/>
      <c r="C127" s="14"/>
      <c r="D127" s="14"/>
      <c r="E127" s="14"/>
      <c r="F127" s="14"/>
      <c r="G127" s="14"/>
      <c r="H127" s="14"/>
      <c r="I127" s="14"/>
      <c r="J127" s="14"/>
      <c r="K127" s="14"/>
      <c r="L127" s="14"/>
      <c r="M127" s="14"/>
      <c r="N127" s="14"/>
      <c r="O127" s="30" t="s">
        <v>146</v>
      </c>
      <c r="P127" s="30" t="s">
        <v>131</v>
      </c>
      <c r="Q127" s="30" t="s">
        <v>137</v>
      </c>
      <c r="R127" s="30" t="s">
        <v>136</v>
      </c>
      <c r="S127" s="30">
        <v>574</v>
      </c>
      <c r="T127" s="30">
        <v>629</v>
      </c>
      <c r="U127" s="30">
        <v>638</v>
      </c>
      <c r="V127" s="30">
        <v>660</v>
      </c>
      <c r="W127" s="30">
        <v>695</v>
      </c>
      <c r="X127" s="30">
        <v>757</v>
      </c>
      <c r="Y127" s="30">
        <v>774</v>
      </c>
      <c r="Z127" s="30">
        <v>846</v>
      </c>
      <c r="AA127" s="30">
        <v>882</v>
      </c>
      <c r="AB127" s="30">
        <v>898</v>
      </c>
      <c r="AC127" s="30">
        <v>986</v>
      </c>
      <c r="AD127" s="70">
        <v>1030</v>
      </c>
      <c r="AE127" s="70">
        <v>1100</v>
      </c>
      <c r="AF127" s="70">
        <v>1159</v>
      </c>
      <c r="AG127" s="70">
        <v>1223</v>
      </c>
      <c r="AH127" s="70">
        <v>1305</v>
      </c>
      <c r="AI127" s="70">
        <v>1387</v>
      </c>
      <c r="AJ127" s="70">
        <v>1395</v>
      </c>
      <c r="AK127" s="70">
        <v>1492</v>
      </c>
      <c r="AL127" s="70">
        <v>1565</v>
      </c>
      <c r="AM127" s="70">
        <v>1648</v>
      </c>
      <c r="AN127" s="70">
        <v>1693</v>
      </c>
      <c r="AO127" s="70">
        <v>1822</v>
      </c>
      <c r="AP127" s="70">
        <v>1949</v>
      </c>
      <c r="AQ127" s="77" t="str">
        <f t="shared" si="1"/>
        <v>SouthLight SabresGalaxy</v>
      </c>
    </row>
    <row r="128" spans="1:43" ht="12.75" customHeight="1" x14ac:dyDescent="0.2">
      <c r="A128" s="14"/>
      <c r="B128" s="14"/>
      <c r="C128" s="14"/>
      <c r="D128" s="14"/>
      <c r="E128" s="14"/>
      <c r="F128" s="14"/>
      <c r="G128" s="14"/>
      <c r="H128" s="14"/>
      <c r="I128" s="14"/>
      <c r="J128" s="14"/>
      <c r="K128" s="14"/>
      <c r="L128" s="14"/>
      <c r="M128" s="14"/>
      <c r="N128" s="14"/>
      <c r="O128" s="30" t="s">
        <v>146</v>
      </c>
      <c r="P128" s="30" t="s">
        <v>131</v>
      </c>
      <c r="Q128" s="30" t="s">
        <v>138</v>
      </c>
      <c r="R128" s="30" t="s">
        <v>133</v>
      </c>
      <c r="S128" s="30">
        <v>877</v>
      </c>
      <c r="T128" s="30">
        <v>923</v>
      </c>
      <c r="U128" s="30">
        <v>957</v>
      </c>
      <c r="V128" s="30">
        <v>982</v>
      </c>
      <c r="W128" s="70">
        <v>1050</v>
      </c>
      <c r="X128" s="70">
        <v>1073</v>
      </c>
      <c r="Y128" s="70">
        <v>1174</v>
      </c>
      <c r="Z128" s="70">
        <v>1225</v>
      </c>
      <c r="AA128" s="70">
        <v>1345</v>
      </c>
      <c r="AB128" s="70">
        <v>1394</v>
      </c>
      <c r="AC128" s="70">
        <v>1525</v>
      </c>
      <c r="AD128" s="70">
        <v>1528</v>
      </c>
      <c r="AE128" s="70">
        <v>1607</v>
      </c>
      <c r="AF128" s="70">
        <v>1748</v>
      </c>
      <c r="AG128" s="70">
        <v>1879</v>
      </c>
      <c r="AH128" s="70">
        <v>2036</v>
      </c>
      <c r="AI128" s="70">
        <v>2234</v>
      </c>
      <c r="AJ128" s="70">
        <v>2258</v>
      </c>
      <c r="AK128" s="70">
        <v>2457</v>
      </c>
      <c r="AL128" s="70">
        <v>2600</v>
      </c>
      <c r="AM128" s="70">
        <v>2797</v>
      </c>
      <c r="AN128" s="70">
        <v>2833</v>
      </c>
      <c r="AO128" s="70">
        <v>2887</v>
      </c>
      <c r="AP128" s="70">
        <v>2983</v>
      </c>
      <c r="AQ128" s="77" t="str">
        <f t="shared" si="1"/>
        <v>SouthLight SabresPlanet</v>
      </c>
    </row>
    <row r="129" spans="1:43" ht="12.75" customHeight="1" x14ac:dyDescent="0.2">
      <c r="A129" s="14"/>
      <c r="B129" s="14"/>
      <c r="C129" s="14"/>
      <c r="D129" s="14"/>
      <c r="E129" s="14"/>
      <c r="F129" s="14"/>
      <c r="G129" s="14"/>
      <c r="H129" s="14"/>
      <c r="I129" s="14"/>
      <c r="J129" s="14"/>
      <c r="K129" s="14"/>
      <c r="L129" s="14"/>
      <c r="M129" s="14"/>
      <c r="N129" s="14"/>
      <c r="O129" s="30" t="s">
        <v>146</v>
      </c>
      <c r="P129" s="30" t="s">
        <v>131</v>
      </c>
      <c r="Q129" s="30" t="s">
        <v>138</v>
      </c>
      <c r="R129" s="30" t="s">
        <v>134</v>
      </c>
      <c r="S129" s="30">
        <v>100</v>
      </c>
      <c r="T129" s="30">
        <v>109</v>
      </c>
      <c r="U129" s="30">
        <v>118</v>
      </c>
      <c r="V129" s="30">
        <v>121</v>
      </c>
      <c r="W129" s="30">
        <v>122</v>
      </c>
      <c r="X129" s="30">
        <v>132</v>
      </c>
      <c r="Y129" s="30">
        <v>137</v>
      </c>
      <c r="Z129" s="30">
        <v>139</v>
      </c>
      <c r="AA129" s="30">
        <v>141</v>
      </c>
      <c r="AB129" s="30">
        <v>146</v>
      </c>
      <c r="AC129" s="30">
        <v>159</v>
      </c>
      <c r="AD129" s="30">
        <v>164</v>
      </c>
      <c r="AE129" s="30">
        <v>169</v>
      </c>
      <c r="AF129" s="30">
        <v>183</v>
      </c>
      <c r="AG129" s="30">
        <v>190</v>
      </c>
      <c r="AH129" s="30">
        <v>207</v>
      </c>
      <c r="AI129" s="30">
        <v>213</v>
      </c>
      <c r="AJ129" s="30">
        <v>226</v>
      </c>
      <c r="AK129" s="30">
        <v>245</v>
      </c>
      <c r="AL129" s="30">
        <v>270</v>
      </c>
      <c r="AM129" s="30">
        <v>292</v>
      </c>
      <c r="AN129" s="30">
        <v>311</v>
      </c>
      <c r="AO129" s="30">
        <v>328</v>
      </c>
      <c r="AP129" s="30">
        <v>347</v>
      </c>
      <c r="AQ129" s="77" t="str">
        <f t="shared" si="1"/>
        <v>SouthLight SabresPlanet</v>
      </c>
    </row>
    <row r="130" spans="1:43" ht="12.75" customHeight="1" x14ac:dyDescent="0.2">
      <c r="A130" s="14"/>
      <c r="B130" s="14"/>
      <c r="C130" s="14"/>
      <c r="D130" s="14"/>
      <c r="E130" s="14"/>
      <c r="F130" s="14"/>
      <c r="G130" s="14"/>
      <c r="H130" s="14"/>
      <c r="I130" s="14"/>
      <c r="J130" s="14"/>
      <c r="K130" s="14"/>
      <c r="L130" s="14"/>
      <c r="M130" s="14"/>
      <c r="N130" s="14"/>
      <c r="O130" s="30" t="s">
        <v>146</v>
      </c>
      <c r="P130" s="30" t="s">
        <v>131</v>
      </c>
      <c r="Q130" s="30" t="s">
        <v>138</v>
      </c>
      <c r="R130" s="30" t="s">
        <v>135</v>
      </c>
      <c r="S130" s="30">
        <v>466</v>
      </c>
      <c r="T130" s="30">
        <v>506</v>
      </c>
      <c r="U130" s="30">
        <v>551</v>
      </c>
      <c r="V130" s="30">
        <v>555</v>
      </c>
      <c r="W130" s="30">
        <v>608</v>
      </c>
      <c r="X130" s="30">
        <v>665</v>
      </c>
      <c r="Y130" s="30">
        <v>670</v>
      </c>
      <c r="Z130" s="30">
        <v>716</v>
      </c>
      <c r="AA130" s="30">
        <v>733</v>
      </c>
      <c r="AB130" s="30">
        <v>782</v>
      </c>
      <c r="AC130" s="30">
        <v>808</v>
      </c>
      <c r="AD130" s="30">
        <v>812</v>
      </c>
      <c r="AE130" s="30">
        <v>840</v>
      </c>
      <c r="AF130" s="30">
        <v>850</v>
      </c>
      <c r="AG130" s="30">
        <v>925</v>
      </c>
      <c r="AH130" s="70">
        <v>1016</v>
      </c>
      <c r="AI130" s="70">
        <v>1106</v>
      </c>
      <c r="AJ130" s="70">
        <v>1141</v>
      </c>
      <c r="AK130" s="70">
        <v>1194</v>
      </c>
      <c r="AL130" s="70">
        <v>1235</v>
      </c>
      <c r="AM130" s="70">
        <v>1300</v>
      </c>
      <c r="AN130" s="70">
        <v>1358</v>
      </c>
      <c r="AO130" s="70">
        <v>1464</v>
      </c>
      <c r="AP130" s="70">
        <v>1507</v>
      </c>
      <c r="AQ130" s="77" t="str">
        <f t="shared" si="1"/>
        <v>SouthLight SabresPlanet</v>
      </c>
    </row>
    <row r="131" spans="1:43" ht="12.75" customHeight="1" x14ac:dyDescent="0.2">
      <c r="A131" s="14"/>
      <c r="B131" s="14"/>
      <c r="C131" s="14"/>
      <c r="D131" s="14"/>
      <c r="E131" s="14"/>
      <c r="F131" s="14"/>
      <c r="G131" s="14"/>
      <c r="H131" s="14"/>
      <c r="I131" s="14"/>
      <c r="J131" s="14"/>
      <c r="K131" s="14"/>
      <c r="L131" s="14"/>
      <c r="M131" s="14"/>
      <c r="N131" s="14"/>
      <c r="O131" s="30" t="s">
        <v>146</v>
      </c>
      <c r="P131" s="30" t="s">
        <v>131</v>
      </c>
      <c r="Q131" s="30" t="s">
        <v>138</v>
      </c>
      <c r="R131" s="30" t="s">
        <v>136</v>
      </c>
      <c r="S131" s="30">
        <v>391</v>
      </c>
      <c r="T131" s="30">
        <v>393</v>
      </c>
      <c r="U131" s="30">
        <v>426</v>
      </c>
      <c r="V131" s="30">
        <v>427</v>
      </c>
      <c r="W131" s="30">
        <v>449</v>
      </c>
      <c r="X131" s="30">
        <v>480</v>
      </c>
      <c r="Y131" s="30">
        <v>483</v>
      </c>
      <c r="Z131" s="30">
        <v>531</v>
      </c>
      <c r="AA131" s="30">
        <v>564</v>
      </c>
      <c r="AB131" s="30">
        <v>590</v>
      </c>
      <c r="AC131" s="30">
        <v>649</v>
      </c>
      <c r="AD131" s="30">
        <v>696</v>
      </c>
      <c r="AE131" s="30">
        <v>726</v>
      </c>
      <c r="AF131" s="30">
        <v>786</v>
      </c>
      <c r="AG131" s="30">
        <v>863</v>
      </c>
      <c r="AH131" s="30">
        <v>922</v>
      </c>
      <c r="AI131" s="30">
        <v>927</v>
      </c>
      <c r="AJ131" s="30">
        <v>956</v>
      </c>
      <c r="AK131" s="30">
        <v>961</v>
      </c>
      <c r="AL131" s="30">
        <v>995</v>
      </c>
      <c r="AM131" s="70">
        <v>1086</v>
      </c>
      <c r="AN131" s="70">
        <v>1128</v>
      </c>
      <c r="AO131" s="70">
        <v>1237</v>
      </c>
      <c r="AP131" s="70">
        <v>1266</v>
      </c>
      <c r="AQ131" s="77" t="str">
        <f t="shared" si="1"/>
        <v>SouthLight SabresPlanet</v>
      </c>
    </row>
    <row r="132" spans="1:43" ht="12.75" customHeight="1" x14ac:dyDescent="0.2">
      <c r="A132" s="14"/>
      <c r="B132" s="14"/>
      <c r="C132" s="14"/>
      <c r="D132" s="14"/>
      <c r="E132" s="14"/>
      <c r="F132" s="14"/>
      <c r="G132" s="14"/>
      <c r="H132" s="14"/>
      <c r="I132" s="14"/>
      <c r="J132" s="14"/>
      <c r="K132" s="14"/>
      <c r="L132" s="14"/>
      <c r="M132" s="14"/>
      <c r="N132" s="14"/>
      <c r="O132" s="30" t="s">
        <v>146</v>
      </c>
      <c r="P132" s="30" t="s">
        <v>139</v>
      </c>
      <c r="Q132" s="30" t="s">
        <v>132</v>
      </c>
      <c r="R132" s="30" t="s">
        <v>133</v>
      </c>
      <c r="S132" s="30">
        <v>478</v>
      </c>
      <c r="T132" s="30">
        <v>491</v>
      </c>
      <c r="U132" s="30">
        <v>511</v>
      </c>
      <c r="V132" s="30">
        <v>512</v>
      </c>
      <c r="W132" s="30">
        <v>533</v>
      </c>
      <c r="X132" s="30">
        <v>553</v>
      </c>
      <c r="Y132" s="30">
        <v>556</v>
      </c>
      <c r="Z132" s="30">
        <v>587</v>
      </c>
      <c r="AA132" s="30">
        <v>617</v>
      </c>
      <c r="AB132" s="30">
        <v>662</v>
      </c>
      <c r="AC132" s="30">
        <v>711</v>
      </c>
      <c r="AD132" s="30">
        <v>724</v>
      </c>
      <c r="AE132" s="30">
        <v>795</v>
      </c>
      <c r="AF132" s="30">
        <v>866</v>
      </c>
      <c r="AG132" s="30">
        <v>920</v>
      </c>
      <c r="AH132" s="30">
        <v>974</v>
      </c>
      <c r="AI132" s="70">
        <v>1005</v>
      </c>
      <c r="AJ132" s="70">
        <v>1079</v>
      </c>
      <c r="AK132" s="70">
        <v>1091</v>
      </c>
      <c r="AL132" s="70">
        <v>1134</v>
      </c>
      <c r="AM132" s="70">
        <v>1235</v>
      </c>
      <c r="AN132" s="70">
        <v>1335</v>
      </c>
      <c r="AO132" s="70">
        <v>1378</v>
      </c>
      <c r="AP132" s="70">
        <v>1381</v>
      </c>
      <c r="AQ132" s="77" t="str">
        <f t="shared" si="1"/>
        <v>SouthTranspondersEnterprise</v>
      </c>
    </row>
    <row r="133" spans="1:43" ht="12.75" customHeight="1" x14ac:dyDescent="0.2">
      <c r="A133" s="14"/>
      <c r="B133" s="14"/>
      <c r="C133" s="14"/>
      <c r="D133" s="14"/>
      <c r="E133" s="14"/>
      <c r="F133" s="14"/>
      <c r="G133" s="14"/>
      <c r="H133" s="14"/>
      <c r="I133" s="14"/>
      <c r="J133" s="14"/>
      <c r="K133" s="14"/>
      <c r="L133" s="14"/>
      <c r="M133" s="14"/>
      <c r="N133" s="14"/>
      <c r="O133" s="30" t="s">
        <v>146</v>
      </c>
      <c r="P133" s="30" t="s">
        <v>139</v>
      </c>
      <c r="Q133" s="30" t="s">
        <v>132</v>
      </c>
      <c r="R133" s="30" t="s">
        <v>134</v>
      </c>
      <c r="S133" s="30">
        <v>955</v>
      </c>
      <c r="T133" s="30">
        <v>990</v>
      </c>
      <c r="U133" s="30">
        <v>993</v>
      </c>
      <c r="V133" s="70">
        <v>1006</v>
      </c>
      <c r="W133" s="70">
        <v>1009</v>
      </c>
      <c r="X133" s="70">
        <v>1015</v>
      </c>
      <c r="Y133" s="70">
        <v>1090</v>
      </c>
      <c r="Z133" s="70">
        <v>1188</v>
      </c>
      <c r="AA133" s="70">
        <v>1212</v>
      </c>
      <c r="AB133" s="70">
        <v>1254</v>
      </c>
      <c r="AC133" s="70">
        <v>1337</v>
      </c>
      <c r="AD133" s="70">
        <v>1421</v>
      </c>
      <c r="AE133" s="70">
        <v>1490</v>
      </c>
      <c r="AF133" s="70">
        <v>1615</v>
      </c>
      <c r="AG133" s="70">
        <v>1662</v>
      </c>
      <c r="AH133" s="70">
        <v>1708</v>
      </c>
      <c r="AI133" s="70">
        <v>1738</v>
      </c>
      <c r="AJ133" s="70">
        <v>1755</v>
      </c>
      <c r="AK133" s="70">
        <v>1797</v>
      </c>
      <c r="AL133" s="70">
        <v>1944</v>
      </c>
      <c r="AM133" s="70">
        <v>1963</v>
      </c>
      <c r="AN133" s="70">
        <v>2021</v>
      </c>
      <c r="AO133" s="70">
        <v>2102</v>
      </c>
      <c r="AP133" s="70">
        <v>2246</v>
      </c>
      <c r="AQ133" s="77" t="str">
        <f t="shared" si="1"/>
        <v>SouthTranspondersEnterprise</v>
      </c>
    </row>
    <row r="134" spans="1:43" ht="12.75" customHeight="1" x14ac:dyDescent="0.2">
      <c r="A134" s="14"/>
      <c r="B134" s="14"/>
      <c r="C134" s="14"/>
      <c r="D134" s="14"/>
      <c r="E134" s="14"/>
      <c r="F134" s="14"/>
      <c r="G134" s="14"/>
      <c r="H134" s="14"/>
      <c r="I134" s="14"/>
      <c r="J134" s="14"/>
      <c r="K134" s="14"/>
      <c r="L134" s="14"/>
      <c r="M134" s="14"/>
      <c r="N134" s="14"/>
      <c r="O134" s="30" t="s">
        <v>146</v>
      </c>
      <c r="P134" s="30" t="s">
        <v>139</v>
      </c>
      <c r="Q134" s="30" t="s">
        <v>132</v>
      </c>
      <c r="R134" s="30" t="s">
        <v>135</v>
      </c>
      <c r="S134" s="30">
        <v>167</v>
      </c>
      <c r="T134" s="30">
        <v>178</v>
      </c>
      <c r="U134" s="30">
        <v>189</v>
      </c>
      <c r="V134" s="30">
        <v>198</v>
      </c>
      <c r="W134" s="30">
        <v>201</v>
      </c>
      <c r="X134" s="30">
        <v>203</v>
      </c>
      <c r="Y134" s="30">
        <v>219</v>
      </c>
      <c r="Z134" s="30">
        <v>224</v>
      </c>
      <c r="AA134" s="30">
        <v>236</v>
      </c>
      <c r="AB134" s="30">
        <v>253</v>
      </c>
      <c r="AC134" s="30">
        <v>258</v>
      </c>
      <c r="AD134" s="30">
        <v>282</v>
      </c>
      <c r="AE134" s="30">
        <v>290</v>
      </c>
      <c r="AF134" s="30">
        <v>316</v>
      </c>
      <c r="AG134" s="30">
        <v>336</v>
      </c>
      <c r="AH134" s="30">
        <v>347</v>
      </c>
      <c r="AI134" s="30">
        <v>376</v>
      </c>
      <c r="AJ134" s="30">
        <v>410</v>
      </c>
      <c r="AK134" s="30">
        <v>443</v>
      </c>
      <c r="AL134" s="30">
        <v>477</v>
      </c>
      <c r="AM134" s="30">
        <v>507</v>
      </c>
      <c r="AN134" s="30">
        <v>512</v>
      </c>
      <c r="AO134" s="30">
        <v>539</v>
      </c>
      <c r="AP134" s="30">
        <v>568</v>
      </c>
      <c r="AQ134" s="77" t="str">
        <f t="shared" si="1"/>
        <v>SouthTranspondersEnterprise</v>
      </c>
    </row>
    <row r="135" spans="1:43" ht="12.75" customHeight="1" x14ac:dyDescent="0.2">
      <c r="A135" s="14"/>
      <c r="B135" s="14"/>
      <c r="C135" s="14"/>
      <c r="D135" s="14"/>
      <c r="E135" s="14"/>
      <c r="F135" s="14"/>
      <c r="G135" s="14"/>
      <c r="H135" s="14"/>
      <c r="I135" s="14"/>
      <c r="J135" s="14"/>
      <c r="K135" s="14"/>
      <c r="L135" s="14"/>
      <c r="M135" s="14"/>
      <c r="N135" s="14"/>
      <c r="O135" s="30" t="s">
        <v>146</v>
      </c>
      <c r="P135" s="30" t="s">
        <v>139</v>
      </c>
      <c r="Q135" s="30" t="s">
        <v>132</v>
      </c>
      <c r="R135" s="30" t="s">
        <v>136</v>
      </c>
      <c r="S135" s="30">
        <v>982</v>
      </c>
      <c r="T135" s="70">
        <v>1010</v>
      </c>
      <c r="U135" s="70">
        <v>1063</v>
      </c>
      <c r="V135" s="70">
        <v>1073</v>
      </c>
      <c r="W135" s="70">
        <v>1080</v>
      </c>
      <c r="X135" s="70">
        <v>1159</v>
      </c>
      <c r="Y135" s="70">
        <v>1224</v>
      </c>
      <c r="Z135" s="70">
        <v>1234</v>
      </c>
      <c r="AA135" s="70">
        <v>1267</v>
      </c>
      <c r="AB135" s="70">
        <v>1304</v>
      </c>
      <c r="AC135" s="70">
        <v>1337</v>
      </c>
      <c r="AD135" s="70">
        <v>1374</v>
      </c>
      <c r="AE135" s="70">
        <v>1422</v>
      </c>
      <c r="AF135" s="70">
        <v>1424</v>
      </c>
      <c r="AG135" s="70">
        <v>1455</v>
      </c>
      <c r="AH135" s="70">
        <v>1509</v>
      </c>
      <c r="AI135" s="70">
        <v>1598</v>
      </c>
      <c r="AJ135" s="70">
        <v>1680</v>
      </c>
      <c r="AK135" s="70">
        <v>1835</v>
      </c>
      <c r="AL135" s="70">
        <v>1895</v>
      </c>
      <c r="AM135" s="70">
        <v>1978</v>
      </c>
      <c r="AN135" s="70">
        <v>1980</v>
      </c>
      <c r="AO135" s="70">
        <v>2130</v>
      </c>
      <c r="AP135" s="70">
        <v>2204</v>
      </c>
      <c r="AQ135" s="77" t="str">
        <f t="shared" si="1"/>
        <v>SouthTranspondersEnterprise</v>
      </c>
    </row>
    <row r="136" spans="1:43" ht="12.75" customHeight="1" x14ac:dyDescent="0.2">
      <c r="A136" s="14"/>
      <c r="B136" s="14"/>
      <c r="C136" s="14"/>
      <c r="D136" s="14"/>
      <c r="E136" s="14"/>
      <c r="F136" s="14"/>
      <c r="G136" s="14"/>
      <c r="H136" s="14"/>
      <c r="I136" s="14"/>
      <c r="J136" s="14"/>
      <c r="K136" s="14"/>
      <c r="L136" s="14"/>
      <c r="M136" s="14"/>
      <c r="N136" s="14"/>
      <c r="O136" s="30" t="s">
        <v>146</v>
      </c>
      <c r="P136" s="30" t="s">
        <v>139</v>
      </c>
      <c r="Q136" s="30" t="s">
        <v>137</v>
      </c>
      <c r="R136" s="30" t="s">
        <v>133</v>
      </c>
      <c r="S136" s="30">
        <v>412</v>
      </c>
      <c r="T136" s="30">
        <v>429</v>
      </c>
      <c r="U136" s="30">
        <v>431</v>
      </c>
      <c r="V136" s="30">
        <v>447</v>
      </c>
      <c r="W136" s="30">
        <v>458</v>
      </c>
      <c r="X136" s="30">
        <v>496</v>
      </c>
      <c r="Y136" s="30">
        <v>505</v>
      </c>
      <c r="Z136" s="30">
        <v>542</v>
      </c>
      <c r="AA136" s="30">
        <v>576</v>
      </c>
      <c r="AB136" s="30">
        <v>617</v>
      </c>
      <c r="AC136" s="30">
        <v>637</v>
      </c>
      <c r="AD136" s="30">
        <v>644</v>
      </c>
      <c r="AE136" s="30">
        <v>677</v>
      </c>
      <c r="AF136" s="30">
        <v>721</v>
      </c>
      <c r="AG136" s="30">
        <v>787</v>
      </c>
      <c r="AH136" s="30">
        <v>796</v>
      </c>
      <c r="AI136" s="30">
        <v>853</v>
      </c>
      <c r="AJ136" s="30">
        <v>903</v>
      </c>
      <c r="AK136" s="30">
        <v>946</v>
      </c>
      <c r="AL136" s="30">
        <v>982</v>
      </c>
      <c r="AM136" s="70">
        <v>1076</v>
      </c>
      <c r="AN136" s="70">
        <v>1078</v>
      </c>
      <c r="AO136" s="70">
        <v>1183</v>
      </c>
      <c r="AP136" s="70">
        <v>1292</v>
      </c>
      <c r="AQ136" s="77" t="str">
        <f t="shared" si="1"/>
        <v>SouthTranspondersGalaxy</v>
      </c>
    </row>
    <row r="137" spans="1:43" ht="12.75" customHeight="1" x14ac:dyDescent="0.2">
      <c r="A137" s="14"/>
      <c r="B137" s="14"/>
      <c r="C137" s="14"/>
      <c r="D137" s="14"/>
      <c r="E137" s="14"/>
      <c r="F137" s="14"/>
      <c r="G137" s="14"/>
      <c r="H137" s="14"/>
      <c r="I137" s="14"/>
      <c r="J137" s="14"/>
      <c r="K137" s="14"/>
      <c r="L137" s="14"/>
      <c r="M137" s="14"/>
      <c r="N137" s="14"/>
      <c r="O137" s="30" t="s">
        <v>146</v>
      </c>
      <c r="P137" s="30" t="s">
        <v>139</v>
      </c>
      <c r="Q137" s="30" t="s">
        <v>137</v>
      </c>
      <c r="R137" s="30" t="s">
        <v>134</v>
      </c>
      <c r="S137" s="30">
        <v>869</v>
      </c>
      <c r="T137" s="30">
        <v>927</v>
      </c>
      <c r="U137" s="30">
        <v>948</v>
      </c>
      <c r="V137" s="30">
        <v>983</v>
      </c>
      <c r="W137" s="70">
        <v>1010</v>
      </c>
      <c r="X137" s="70">
        <v>1029</v>
      </c>
      <c r="Y137" s="70">
        <v>1050</v>
      </c>
      <c r="Z137" s="70">
        <v>1147</v>
      </c>
      <c r="AA137" s="70">
        <v>1231</v>
      </c>
      <c r="AB137" s="70">
        <v>1266</v>
      </c>
      <c r="AC137" s="70">
        <v>1359</v>
      </c>
      <c r="AD137" s="70">
        <v>1448</v>
      </c>
      <c r="AE137" s="70">
        <v>1492</v>
      </c>
      <c r="AF137" s="70">
        <v>1529</v>
      </c>
      <c r="AG137" s="70">
        <v>1671</v>
      </c>
      <c r="AH137" s="70">
        <v>1766</v>
      </c>
      <c r="AI137" s="70">
        <v>1803</v>
      </c>
      <c r="AJ137" s="70">
        <v>1813</v>
      </c>
      <c r="AK137" s="70">
        <v>1836</v>
      </c>
      <c r="AL137" s="70">
        <v>1901</v>
      </c>
      <c r="AM137" s="70">
        <v>2010</v>
      </c>
      <c r="AN137" s="70">
        <v>2095</v>
      </c>
      <c r="AO137" s="70">
        <v>2286</v>
      </c>
      <c r="AP137" s="70">
        <v>2332</v>
      </c>
      <c r="AQ137" s="77" t="str">
        <f t="shared" si="1"/>
        <v>SouthTranspondersGalaxy</v>
      </c>
    </row>
    <row r="138" spans="1:43" ht="12.75" customHeight="1" x14ac:dyDescent="0.2">
      <c r="A138" s="14"/>
      <c r="B138" s="14"/>
      <c r="C138" s="14"/>
      <c r="D138" s="14"/>
      <c r="E138" s="14"/>
      <c r="F138" s="14"/>
      <c r="G138" s="14"/>
      <c r="H138" s="14"/>
      <c r="I138" s="14"/>
      <c r="J138" s="14"/>
      <c r="K138" s="14"/>
      <c r="L138" s="14"/>
      <c r="M138" s="14"/>
      <c r="N138" s="14"/>
      <c r="O138" s="30" t="s">
        <v>146</v>
      </c>
      <c r="P138" s="30" t="s">
        <v>139</v>
      </c>
      <c r="Q138" s="30" t="s">
        <v>137</v>
      </c>
      <c r="R138" s="30" t="s">
        <v>135</v>
      </c>
      <c r="S138" s="30">
        <v>414</v>
      </c>
      <c r="T138" s="30">
        <v>454</v>
      </c>
      <c r="U138" s="30">
        <v>467</v>
      </c>
      <c r="V138" s="30">
        <v>504</v>
      </c>
      <c r="W138" s="30">
        <v>539</v>
      </c>
      <c r="X138" s="30">
        <v>543</v>
      </c>
      <c r="Y138" s="30">
        <v>549</v>
      </c>
      <c r="Z138" s="30">
        <v>578</v>
      </c>
      <c r="AA138" s="30">
        <v>590</v>
      </c>
      <c r="AB138" s="30">
        <v>597</v>
      </c>
      <c r="AC138" s="30">
        <v>645</v>
      </c>
      <c r="AD138" s="30">
        <v>709</v>
      </c>
      <c r="AE138" s="30">
        <v>757</v>
      </c>
      <c r="AF138" s="30">
        <v>831</v>
      </c>
      <c r="AG138" s="30">
        <v>906</v>
      </c>
      <c r="AH138" s="30">
        <v>977</v>
      </c>
      <c r="AI138" s="70">
        <v>1004</v>
      </c>
      <c r="AJ138" s="70">
        <v>1061</v>
      </c>
      <c r="AK138" s="70">
        <v>1140</v>
      </c>
      <c r="AL138" s="70">
        <v>1181</v>
      </c>
      <c r="AM138" s="70">
        <v>1198</v>
      </c>
      <c r="AN138" s="70">
        <v>1287</v>
      </c>
      <c r="AO138" s="70">
        <v>1331</v>
      </c>
      <c r="AP138" s="70">
        <v>1453</v>
      </c>
      <c r="AQ138" s="77" t="str">
        <f t="shared" si="1"/>
        <v>SouthTranspondersGalaxy</v>
      </c>
    </row>
    <row r="139" spans="1:43" ht="12.75" customHeight="1" x14ac:dyDescent="0.2">
      <c r="A139" s="14"/>
      <c r="B139" s="14"/>
      <c r="C139" s="14"/>
      <c r="D139" s="14"/>
      <c r="E139" s="14"/>
      <c r="F139" s="14"/>
      <c r="G139" s="14"/>
      <c r="H139" s="14"/>
      <c r="I139" s="14"/>
      <c r="J139" s="14"/>
      <c r="K139" s="14"/>
      <c r="L139" s="14"/>
      <c r="M139" s="14"/>
      <c r="N139" s="14"/>
      <c r="O139" s="30" t="s">
        <v>146</v>
      </c>
      <c r="P139" s="30" t="s">
        <v>139</v>
      </c>
      <c r="Q139" s="30" t="s">
        <v>137</v>
      </c>
      <c r="R139" s="30" t="s">
        <v>136</v>
      </c>
      <c r="S139" s="30">
        <v>984</v>
      </c>
      <c r="T139" s="30">
        <v>993</v>
      </c>
      <c r="U139" s="70">
        <v>1005</v>
      </c>
      <c r="V139" s="70">
        <v>1095</v>
      </c>
      <c r="W139" s="70">
        <v>1191</v>
      </c>
      <c r="X139" s="70">
        <v>1223</v>
      </c>
      <c r="Y139" s="70">
        <v>1332</v>
      </c>
      <c r="Z139" s="70">
        <v>1432</v>
      </c>
      <c r="AA139" s="70">
        <v>1450</v>
      </c>
      <c r="AB139" s="70">
        <v>1507</v>
      </c>
      <c r="AC139" s="70">
        <v>1652</v>
      </c>
      <c r="AD139" s="70">
        <v>1696</v>
      </c>
      <c r="AE139" s="70">
        <v>1757</v>
      </c>
      <c r="AF139" s="70">
        <v>1797</v>
      </c>
      <c r="AG139" s="70">
        <v>1844</v>
      </c>
      <c r="AH139" s="70">
        <v>1857</v>
      </c>
      <c r="AI139" s="70">
        <v>2014</v>
      </c>
      <c r="AJ139" s="70">
        <v>2167</v>
      </c>
      <c r="AK139" s="70">
        <v>2345</v>
      </c>
      <c r="AL139" s="70">
        <v>2458</v>
      </c>
      <c r="AM139" s="70">
        <v>2681</v>
      </c>
      <c r="AN139" s="70">
        <v>2922</v>
      </c>
      <c r="AO139" s="70">
        <v>2967</v>
      </c>
      <c r="AP139" s="70">
        <v>3206</v>
      </c>
      <c r="AQ139" s="77" t="str">
        <f t="shared" si="1"/>
        <v>SouthTranspondersGalaxy</v>
      </c>
    </row>
    <row r="140" spans="1:43" ht="12.75" customHeight="1" x14ac:dyDescent="0.2">
      <c r="A140" s="14"/>
      <c r="B140" s="14"/>
      <c r="C140" s="14"/>
      <c r="D140" s="14"/>
      <c r="E140" s="14"/>
      <c r="F140" s="14"/>
      <c r="G140" s="14"/>
      <c r="H140" s="14"/>
      <c r="I140" s="14"/>
      <c r="J140" s="14"/>
      <c r="K140" s="14"/>
      <c r="L140" s="14"/>
      <c r="M140" s="14"/>
      <c r="N140" s="14"/>
      <c r="O140" s="30" t="s">
        <v>146</v>
      </c>
      <c r="P140" s="30" t="s">
        <v>139</v>
      </c>
      <c r="Q140" s="30" t="s">
        <v>138</v>
      </c>
      <c r="R140" s="30" t="s">
        <v>133</v>
      </c>
      <c r="S140" s="30">
        <v>666</v>
      </c>
      <c r="T140" s="30">
        <v>691</v>
      </c>
      <c r="U140" s="30">
        <v>746</v>
      </c>
      <c r="V140" s="30">
        <v>807</v>
      </c>
      <c r="W140" s="30">
        <v>874</v>
      </c>
      <c r="X140" s="30">
        <v>887</v>
      </c>
      <c r="Y140" s="30">
        <v>910</v>
      </c>
      <c r="Z140" s="30">
        <v>925</v>
      </c>
      <c r="AA140" s="30">
        <v>998</v>
      </c>
      <c r="AB140" s="70">
        <v>1040</v>
      </c>
      <c r="AC140" s="70">
        <v>1043</v>
      </c>
      <c r="AD140" s="70">
        <v>1080</v>
      </c>
      <c r="AE140" s="70">
        <v>1128</v>
      </c>
      <c r="AF140" s="70">
        <v>1164</v>
      </c>
      <c r="AG140" s="70">
        <v>1224</v>
      </c>
      <c r="AH140" s="70">
        <v>1304</v>
      </c>
      <c r="AI140" s="70">
        <v>1405</v>
      </c>
      <c r="AJ140" s="70">
        <v>1495</v>
      </c>
      <c r="AK140" s="70">
        <v>1592</v>
      </c>
      <c r="AL140" s="70">
        <v>1737</v>
      </c>
      <c r="AM140" s="70">
        <v>1777</v>
      </c>
      <c r="AN140" s="70">
        <v>1846</v>
      </c>
      <c r="AO140" s="70">
        <v>1871</v>
      </c>
      <c r="AP140" s="70">
        <v>1937</v>
      </c>
      <c r="AQ140" s="77" t="str">
        <f t="shared" si="1"/>
        <v>SouthTranspondersPlanet</v>
      </c>
    </row>
    <row r="141" spans="1:43" ht="12.75" customHeight="1" x14ac:dyDescent="0.2">
      <c r="A141" s="14"/>
      <c r="B141" s="14"/>
      <c r="C141" s="14"/>
      <c r="D141" s="14"/>
      <c r="E141" s="14"/>
      <c r="F141" s="14"/>
      <c r="G141" s="14"/>
      <c r="H141" s="14"/>
      <c r="I141" s="14"/>
      <c r="J141" s="14"/>
      <c r="K141" s="14"/>
      <c r="L141" s="14"/>
      <c r="M141" s="14"/>
      <c r="N141" s="14"/>
      <c r="O141" s="30" t="s">
        <v>146</v>
      </c>
      <c r="P141" s="30" t="s">
        <v>139</v>
      </c>
      <c r="Q141" s="30" t="s">
        <v>138</v>
      </c>
      <c r="R141" s="30" t="s">
        <v>134</v>
      </c>
      <c r="S141" s="30">
        <v>313</v>
      </c>
      <c r="T141" s="30">
        <v>325</v>
      </c>
      <c r="U141" s="30">
        <v>357</v>
      </c>
      <c r="V141" s="30">
        <v>366</v>
      </c>
      <c r="W141" s="30">
        <v>369</v>
      </c>
      <c r="X141" s="30">
        <v>399</v>
      </c>
      <c r="Y141" s="30">
        <v>413</v>
      </c>
      <c r="Z141" s="30">
        <v>452</v>
      </c>
      <c r="AA141" s="30">
        <v>474</v>
      </c>
      <c r="AB141" s="30">
        <v>483</v>
      </c>
      <c r="AC141" s="30">
        <v>500</v>
      </c>
      <c r="AD141" s="30">
        <v>535</v>
      </c>
      <c r="AE141" s="30">
        <v>551</v>
      </c>
      <c r="AF141" s="30">
        <v>579</v>
      </c>
      <c r="AG141" s="30">
        <v>612</v>
      </c>
      <c r="AH141" s="30">
        <v>671</v>
      </c>
      <c r="AI141" s="30">
        <v>686</v>
      </c>
      <c r="AJ141" s="30">
        <v>715</v>
      </c>
      <c r="AK141" s="30">
        <v>744</v>
      </c>
      <c r="AL141" s="30">
        <v>777</v>
      </c>
      <c r="AM141" s="30">
        <v>806</v>
      </c>
      <c r="AN141" s="30">
        <v>845</v>
      </c>
      <c r="AO141" s="30">
        <v>860</v>
      </c>
      <c r="AP141" s="30">
        <v>944</v>
      </c>
      <c r="AQ141" s="77" t="str">
        <f t="shared" ref="AQ141:AQ155" si="2">O141&amp;P141&amp;Q141</f>
        <v>SouthTranspondersPlanet</v>
      </c>
    </row>
    <row r="142" spans="1:43" ht="12.75" customHeight="1" x14ac:dyDescent="0.2">
      <c r="A142" s="14"/>
      <c r="B142" s="14"/>
      <c r="C142" s="14"/>
      <c r="D142" s="14"/>
      <c r="E142" s="14"/>
      <c r="F142" s="14"/>
      <c r="G142" s="14"/>
      <c r="H142" s="14"/>
      <c r="I142" s="14"/>
      <c r="J142" s="14"/>
      <c r="K142" s="14"/>
      <c r="L142" s="14"/>
      <c r="M142" s="14"/>
      <c r="N142" s="14"/>
      <c r="O142" s="30" t="s">
        <v>146</v>
      </c>
      <c r="P142" s="30" t="s">
        <v>139</v>
      </c>
      <c r="Q142" s="30" t="s">
        <v>138</v>
      </c>
      <c r="R142" s="30" t="s">
        <v>135</v>
      </c>
      <c r="S142" s="30">
        <v>772</v>
      </c>
      <c r="T142" s="30">
        <v>819</v>
      </c>
      <c r="U142" s="30">
        <v>823</v>
      </c>
      <c r="V142" s="30">
        <v>865</v>
      </c>
      <c r="W142" s="30">
        <v>935</v>
      </c>
      <c r="X142" s="30">
        <v>988</v>
      </c>
      <c r="Y142" s="70">
        <v>1021</v>
      </c>
      <c r="Z142" s="70">
        <v>1077</v>
      </c>
      <c r="AA142" s="70">
        <v>1169</v>
      </c>
      <c r="AB142" s="70">
        <v>1243</v>
      </c>
      <c r="AC142" s="70">
        <v>1328</v>
      </c>
      <c r="AD142" s="70">
        <v>1449</v>
      </c>
      <c r="AE142" s="70">
        <v>1591</v>
      </c>
      <c r="AF142" s="70">
        <v>1726</v>
      </c>
      <c r="AG142" s="70">
        <v>1738</v>
      </c>
      <c r="AH142" s="70">
        <v>1746</v>
      </c>
      <c r="AI142" s="70">
        <v>1835</v>
      </c>
      <c r="AJ142" s="70">
        <v>1931</v>
      </c>
      <c r="AK142" s="70">
        <v>1936</v>
      </c>
      <c r="AL142" s="70">
        <v>2040</v>
      </c>
      <c r="AM142" s="70">
        <v>2100</v>
      </c>
      <c r="AN142" s="70">
        <v>2292</v>
      </c>
      <c r="AO142" s="70">
        <v>2317</v>
      </c>
      <c r="AP142" s="70">
        <v>2447</v>
      </c>
      <c r="AQ142" s="77" t="str">
        <f t="shared" si="2"/>
        <v>SouthTranspondersPlanet</v>
      </c>
    </row>
    <row r="143" spans="1:43" ht="12.75" customHeight="1" x14ac:dyDescent="0.2">
      <c r="A143" s="14"/>
      <c r="B143" s="14"/>
      <c r="C143" s="14"/>
      <c r="D143" s="14"/>
      <c r="E143" s="14"/>
      <c r="F143" s="14"/>
      <c r="G143" s="14"/>
      <c r="H143" s="14"/>
      <c r="I143" s="14"/>
      <c r="J143" s="14"/>
      <c r="K143" s="14"/>
      <c r="L143" s="14"/>
      <c r="M143" s="14"/>
      <c r="N143" s="14"/>
      <c r="O143" s="30" t="s">
        <v>146</v>
      </c>
      <c r="P143" s="30" t="s">
        <v>139</v>
      </c>
      <c r="Q143" s="30" t="s">
        <v>138</v>
      </c>
      <c r="R143" s="30" t="s">
        <v>136</v>
      </c>
      <c r="S143" s="30">
        <v>937</v>
      </c>
      <c r="T143" s="30">
        <v>984</v>
      </c>
      <c r="U143" s="70">
        <v>1015</v>
      </c>
      <c r="V143" s="70">
        <v>1101</v>
      </c>
      <c r="W143" s="70">
        <v>1175</v>
      </c>
      <c r="X143" s="70">
        <v>1269</v>
      </c>
      <c r="Y143" s="70">
        <v>1327</v>
      </c>
      <c r="Z143" s="70">
        <v>1360</v>
      </c>
      <c r="AA143" s="70">
        <v>1435</v>
      </c>
      <c r="AB143" s="70">
        <v>1567</v>
      </c>
      <c r="AC143" s="70">
        <v>1583</v>
      </c>
      <c r="AD143" s="70">
        <v>1603</v>
      </c>
      <c r="AE143" s="70">
        <v>1677</v>
      </c>
      <c r="AF143" s="70">
        <v>1842</v>
      </c>
      <c r="AG143" s="70">
        <v>2009</v>
      </c>
      <c r="AH143" s="70">
        <v>2118</v>
      </c>
      <c r="AI143" s="70">
        <v>2213</v>
      </c>
      <c r="AJ143" s="70">
        <v>2217</v>
      </c>
      <c r="AK143" s="70">
        <v>2294</v>
      </c>
      <c r="AL143" s="70">
        <v>2379</v>
      </c>
      <c r="AM143" s="70">
        <v>2475</v>
      </c>
      <c r="AN143" s="70">
        <v>2477</v>
      </c>
      <c r="AO143" s="70">
        <v>2577</v>
      </c>
      <c r="AP143" s="70">
        <v>2708</v>
      </c>
      <c r="AQ143" s="77" t="str">
        <f t="shared" si="2"/>
        <v>SouthTranspondersPlanet</v>
      </c>
    </row>
    <row r="144" spans="1:43" ht="12.75" customHeight="1" x14ac:dyDescent="0.2">
      <c r="A144" s="14"/>
      <c r="B144" s="14"/>
      <c r="C144" s="14"/>
      <c r="D144" s="14"/>
      <c r="E144" s="14"/>
      <c r="F144" s="14"/>
      <c r="G144" s="14"/>
      <c r="H144" s="14"/>
      <c r="I144" s="14"/>
      <c r="J144" s="14"/>
      <c r="K144" s="14"/>
      <c r="L144" s="14"/>
      <c r="M144" s="14"/>
      <c r="N144" s="14"/>
      <c r="O144" s="30" t="s">
        <v>146</v>
      </c>
      <c r="P144" s="30" t="s">
        <v>140</v>
      </c>
      <c r="Q144" s="30" t="s">
        <v>132</v>
      </c>
      <c r="R144" s="30" t="s">
        <v>133</v>
      </c>
      <c r="S144" s="30">
        <v>992</v>
      </c>
      <c r="T144" s="70">
        <v>1090</v>
      </c>
      <c r="U144" s="70">
        <v>1095</v>
      </c>
      <c r="V144" s="70">
        <v>1197</v>
      </c>
      <c r="W144" s="70">
        <v>1309</v>
      </c>
      <c r="X144" s="70">
        <v>1352</v>
      </c>
      <c r="Y144" s="70">
        <v>1373</v>
      </c>
      <c r="Z144" s="70">
        <v>1419</v>
      </c>
      <c r="AA144" s="70">
        <v>1441</v>
      </c>
      <c r="AB144" s="70">
        <v>1571</v>
      </c>
      <c r="AC144" s="70">
        <v>1634</v>
      </c>
      <c r="AD144" s="70">
        <v>1649</v>
      </c>
      <c r="AE144" s="70">
        <v>1772</v>
      </c>
      <c r="AF144" s="70">
        <v>1807</v>
      </c>
      <c r="AG144" s="70">
        <v>1827</v>
      </c>
      <c r="AH144" s="70">
        <v>1850</v>
      </c>
      <c r="AI144" s="70">
        <v>2010</v>
      </c>
      <c r="AJ144" s="70">
        <v>2143</v>
      </c>
      <c r="AK144" s="70">
        <v>2311</v>
      </c>
      <c r="AL144" s="70">
        <v>2371</v>
      </c>
      <c r="AM144" s="70">
        <v>2523</v>
      </c>
      <c r="AN144" s="70">
        <v>2677</v>
      </c>
      <c r="AO144" s="70">
        <v>2763</v>
      </c>
      <c r="AP144" s="70">
        <v>2992</v>
      </c>
      <c r="AQ144" s="77" t="str">
        <f t="shared" si="2"/>
        <v>SouthGlue GunsEnterprise</v>
      </c>
    </row>
    <row r="145" spans="1:43" ht="12.75" customHeight="1" x14ac:dyDescent="0.2">
      <c r="A145" s="14"/>
      <c r="B145" s="14"/>
      <c r="C145" s="14"/>
      <c r="D145" s="14"/>
      <c r="E145" s="14"/>
      <c r="F145" s="14"/>
      <c r="G145" s="14"/>
      <c r="H145" s="14"/>
      <c r="I145" s="14"/>
      <c r="J145" s="14"/>
      <c r="K145" s="14"/>
      <c r="L145" s="14"/>
      <c r="M145" s="14"/>
      <c r="N145" s="14"/>
      <c r="O145" s="30" t="s">
        <v>146</v>
      </c>
      <c r="P145" s="30" t="s">
        <v>140</v>
      </c>
      <c r="Q145" s="30" t="s">
        <v>132</v>
      </c>
      <c r="R145" s="30" t="s">
        <v>134</v>
      </c>
      <c r="S145" s="30">
        <v>956</v>
      </c>
      <c r="T145" s="70">
        <v>1007</v>
      </c>
      <c r="U145" s="70">
        <v>1055</v>
      </c>
      <c r="V145" s="70">
        <v>1091</v>
      </c>
      <c r="W145" s="70">
        <v>1129</v>
      </c>
      <c r="X145" s="70">
        <v>1239</v>
      </c>
      <c r="Y145" s="70">
        <v>1335</v>
      </c>
      <c r="Z145" s="70">
        <v>1402</v>
      </c>
      <c r="AA145" s="70">
        <v>1503</v>
      </c>
      <c r="AB145" s="70">
        <v>1623</v>
      </c>
      <c r="AC145" s="70">
        <v>1772</v>
      </c>
      <c r="AD145" s="70">
        <v>1815</v>
      </c>
      <c r="AE145" s="70">
        <v>1826</v>
      </c>
      <c r="AF145" s="70">
        <v>1944</v>
      </c>
      <c r="AG145" s="70">
        <v>2054</v>
      </c>
      <c r="AH145" s="70">
        <v>2134</v>
      </c>
      <c r="AI145" s="70">
        <v>2251</v>
      </c>
      <c r="AJ145" s="70">
        <v>2422</v>
      </c>
      <c r="AK145" s="70">
        <v>2464</v>
      </c>
      <c r="AL145" s="70">
        <v>2477</v>
      </c>
      <c r="AM145" s="70">
        <v>2643</v>
      </c>
      <c r="AN145" s="70">
        <v>2756</v>
      </c>
      <c r="AO145" s="70">
        <v>2775</v>
      </c>
      <c r="AP145" s="70">
        <v>2922</v>
      </c>
      <c r="AQ145" s="77" t="str">
        <f t="shared" si="2"/>
        <v>SouthGlue GunsEnterprise</v>
      </c>
    </row>
    <row r="146" spans="1:43" ht="12.75" customHeight="1" x14ac:dyDescent="0.2">
      <c r="A146" s="14"/>
      <c r="B146" s="14"/>
      <c r="C146" s="14"/>
      <c r="D146" s="14"/>
      <c r="E146" s="14"/>
      <c r="F146" s="14"/>
      <c r="G146" s="14"/>
      <c r="H146" s="14"/>
      <c r="I146" s="14"/>
      <c r="J146" s="14"/>
      <c r="K146" s="14"/>
      <c r="L146" s="14"/>
      <c r="M146" s="14"/>
      <c r="N146" s="14"/>
      <c r="O146" s="30" t="s">
        <v>146</v>
      </c>
      <c r="P146" s="30" t="s">
        <v>140</v>
      </c>
      <c r="Q146" s="30" t="s">
        <v>132</v>
      </c>
      <c r="R146" s="30" t="s">
        <v>135</v>
      </c>
      <c r="S146" s="30">
        <v>944</v>
      </c>
      <c r="T146" s="70">
        <v>1021</v>
      </c>
      <c r="U146" s="70">
        <v>1087</v>
      </c>
      <c r="V146" s="70">
        <v>1169</v>
      </c>
      <c r="W146" s="70">
        <v>1258</v>
      </c>
      <c r="X146" s="70">
        <v>1302</v>
      </c>
      <c r="Y146" s="70">
        <v>1348</v>
      </c>
      <c r="Z146" s="70">
        <v>1387</v>
      </c>
      <c r="AA146" s="70">
        <v>1462</v>
      </c>
      <c r="AB146" s="70">
        <v>1579</v>
      </c>
      <c r="AC146" s="70">
        <v>1674</v>
      </c>
      <c r="AD146" s="70">
        <v>1744</v>
      </c>
      <c r="AE146" s="70">
        <v>1800</v>
      </c>
      <c r="AF146" s="70">
        <v>1902</v>
      </c>
      <c r="AG146" s="70">
        <v>2046</v>
      </c>
      <c r="AH146" s="70">
        <v>2217</v>
      </c>
      <c r="AI146" s="70">
        <v>2385</v>
      </c>
      <c r="AJ146" s="70">
        <v>2425</v>
      </c>
      <c r="AK146" s="70">
        <v>2520</v>
      </c>
      <c r="AL146" s="70">
        <v>2663</v>
      </c>
      <c r="AM146" s="70">
        <v>2741</v>
      </c>
      <c r="AN146" s="70">
        <v>3015</v>
      </c>
      <c r="AO146" s="70">
        <v>3309</v>
      </c>
      <c r="AP146" s="70">
        <v>3572</v>
      </c>
      <c r="AQ146" s="77" t="str">
        <f t="shared" si="2"/>
        <v>SouthGlue GunsEnterprise</v>
      </c>
    </row>
    <row r="147" spans="1:43" ht="12.75" customHeight="1" x14ac:dyDescent="0.2">
      <c r="A147" s="14"/>
      <c r="B147" s="14"/>
      <c r="C147" s="14"/>
      <c r="D147" s="14"/>
      <c r="E147" s="14"/>
      <c r="F147" s="14"/>
      <c r="G147" s="14"/>
      <c r="H147" s="14"/>
      <c r="I147" s="14"/>
      <c r="J147" s="14"/>
      <c r="K147" s="14"/>
      <c r="L147" s="14"/>
      <c r="M147" s="14"/>
      <c r="N147" s="14"/>
      <c r="O147" s="30" t="s">
        <v>146</v>
      </c>
      <c r="P147" s="30" t="s">
        <v>140</v>
      </c>
      <c r="Q147" s="30" t="s">
        <v>132</v>
      </c>
      <c r="R147" s="30" t="s">
        <v>136</v>
      </c>
      <c r="S147" s="30">
        <v>44</v>
      </c>
      <c r="T147" s="30">
        <v>44</v>
      </c>
      <c r="U147" s="30">
        <v>45</v>
      </c>
      <c r="V147" s="30">
        <v>47</v>
      </c>
      <c r="W147" s="30">
        <v>47</v>
      </c>
      <c r="X147" s="30">
        <v>48</v>
      </c>
      <c r="Y147" s="30">
        <v>49</v>
      </c>
      <c r="Z147" s="30">
        <v>54</v>
      </c>
      <c r="AA147" s="30">
        <v>55</v>
      </c>
      <c r="AB147" s="30">
        <v>56</v>
      </c>
      <c r="AC147" s="30">
        <v>60</v>
      </c>
      <c r="AD147" s="30">
        <v>66</v>
      </c>
      <c r="AE147" s="30">
        <v>71</v>
      </c>
      <c r="AF147" s="30">
        <v>76</v>
      </c>
      <c r="AG147" s="30">
        <v>77</v>
      </c>
      <c r="AH147" s="30">
        <v>82</v>
      </c>
      <c r="AI147" s="30">
        <v>88</v>
      </c>
      <c r="AJ147" s="30">
        <v>94</v>
      </c>
      <c r="AK147" s="30">
        <v>102</v>
      </c>
      <c r="AL147" s="30">
        <v>107</v>
      </c>
      <c r="AM147" s="30">
        <v>110</v>
      </c>
      <c r="AN147" s="30">
        <v>119</v>
      </c>
      <c r="AO147" s="30">
        <v>122</v>
      </c>
      <c r="AP147" s="30">
        <v>132</v>
      </c>
      <c r="AQ147" s="77" t="str">
        <f t="shared" si="2"/>
        <v>SouthGlue GunsEnterprise</v>
      </c>
    </row>
    <row r="148" spans="1:43" ht="12.75" customHeight="1" x14ac:dyDescent="0.2">
      <c r="A148" s="14"/>
      <c r="B148" s="14"/>
      <c r="C148" s="14"/>
      <c r="D148" s="14"/>
      <c r="E148" s="14"/>
      <c r="F148" s="14"/>
      <c r="G148" s="14"/>
      <c r="H148" s="14"/>
      <c r="I148" s="14"/>
      <c r="J148" s="14"/>
      <c r="K148" s="14"/>
      <c r="L148" s="14"/>
      <c r="M148" s="14"/>
      <c r="N148" s="14"/>
      <c r="O148" s="30" t="s">
        <v>146</v>
      </c>
      <c r="P148" s="30" t="s">
        <v>140</v>
      </c>
      <c r="Q148" s="30" t="s">
        <v>137</v>
      </c>
      <c r="R148" s="30" t="s">
        <v>133</v>
      </c>
      <c r="S148" s="30">
        <v>926</v>
      </c>
      <c r="T148" s="30">
        <v>992</v>
      </c>
      <c r="U148" s="70">
        <v>1077</v>
      </c>
      <c r="V148" s="70">
        <v>1100</v>
      </c>
      <c r="W148" s="70">
        <v>1149</v>
      </c>
      <c r="X148" s="70">
        <v>1260</v>
      </c>
      <c r="Y148" s="70">
        <v>1309</v>
      </c>
      <c r="Z148" s="70">
        <v>1431</v>
      </c>
      <c r="AA148" s="70">
        <v>1471</v>
      </c>
      <c r="AB148" s="70">
        <v>1543</v>
      </c>
      <c r="AC148" s="70">
        <v>1607</v>
      </c>
      <c r="AD148" s="70">
        <v>1663</v>
      </c>
      <c r="AE148" s="70">
        <v>1810</v>
      </c>
      <c r="AF148" s="70">
        <v>1843</v>
      </c>
      <c r="AG148" s="70">
        <v>1988</v>
      </c>
      <c r="AH148" s="70">
        <v>2108</v>
      </c>
      <c r="AI148" s="70">
        <v>2162</v>
      </c>
      <c r="AJ148" s="70">
        <v>2231</v>
      </c>
      <c r="AK148" s="70">
        <v>2360</v>
      </c>
      <c r="AL148" s="70">
        <v>2556</v>
      </c>
      <c r="AM148" s="70">
        <v>2578</v>
      </c>
      <c r="AN148" s="70">
        <v>2661</v>
      </c>
      <c r="AO148" s="70">
        <v>2880</v>
      </c>
      <c r="AP148" s="70">
        <v>2964</v>
      </c>
      <c r="AQ148" s="77" t="str">
        <f t="shared" si="2"/>
        <v>SouthGlue GunsGalaxy</v>
      </c>
    </row>
    <row r="149" spans="1:43" ht="12.75" customHeight="1" x14ac:dyDescent="0.2">
      <c r="A149" s="14"/>
      <c r="B149" s="14"/>
      <c r="C149" s="14"/>
      <c r="D149" s="14"/>
      <c r="E149" s="14"/>
      <c r="F149" s="14"/>
      <c r="G149" s="14"/>
      <c r="H149" s="14"/>
      <c r="I149" s="14"/>
      <c r="J149" s="14"/>
      <c r="K149" s="14"/>
      <c r="L149" s="14"/>
      <c r="M149" s="14"/>
      <c r="N149" s="14"/>
      <c r="O149" s="30" t="s">
        <v>146</v>
      </c>
      <c r="P149" s="30" t="s">
        <v>140</v>
      </c>
      <c r="Q149" s="30" t="s">
        <v>137</v>
      </c>
      <c r="R149" s="30" t="s">
        <v>134</v>
      </c>
      <c r="S149" s="30">
        <v>891</v>
      </c>
      <c r="T149" s="30">
        <v>959</v>
      </c>
      <c r="U149" s="70">
        <v>1053</v>
      </c>
      <c r="V149" s="70">
        <v>1073</v>
      </c>
      <c r="W149" s="70">
        <v>1101</v>
      </c>
      <c r="X149" s="70">
        <v>1138</v>
      </c>
      <c r="Y149" s="70">
        <v>1195</v>
      </c>
      <c r="Z149" s="70">
        <v>1222</v>
      </c>
      <c r="AA149" s="70">
        <v>1320</v>
      </c>
      <c r="AB149" s="70">
        <v>1361</v>
      </c>
      <c r="AC149" s="70">
        <v>1396</v>
      </c>
      <c r="AD149" s="70">
        <v>1478</v>
      </c>
      <c r="AE149" s="70">
        <v>1598</v>
      </c>
      <c r="AF149" s="70">
        <v>1607</v>
      </c>
      <c r="AG149" s="70">
        <v>1659</v>
      </c>
      <c r="AH149" s="70">
        <v>1763</v>
      </c>
      <c r="AI149" s="70">
        <v>1801</v>
      </c>
      <c r="AJ149" s="70">
        <v>1934</v>
      </c>
      <c r="AK149" s="70">
        <v>1947</v>
      </c>
      <c r="AL149" s="70">
        <v>2005</v>
      </c>
      <c r="AM149" s="70">
        <v>2068</v>
      </c>
      <c r="AN149" s="70">
        <v>2195</v>
      </c>
      <c r="AO149" s="70">
        <v>2367</v>
      </c>
      <c r="AP149" s="70">
        <v>2445</v>
      </c>
      <c r="AQ149" s="77" t="str">
        <f t="shared" si="2"/>
        <v>SouthGlue GunsGalaxy</v>
      </c>
    </row>
    <row r="150" spans="1:43" ht="12.75" customHeight="1" x14ac:dyDescent="0.2">
      <c r="A150" s="14"/>
      <c r="B150" s="14"/>
      <c r="C150" s="14"/>
      <c r="D150" s="14"/>
      <c r="E150" s="14"/>
      <c r="F150" s="14"/>
      <c r="G150" s="14"/>
      <c r="H150" s="14"/>
      <c r="I150" s="14"/>
      <c r="J150" s="14"/>
      <c r="K150" s="14"/>
      <c r="L150" s="14"/>
      <c r="M150" s="14"/>
      <c r="N150" s="14"/>
      <c r="O150" s="30" t="s">
        <v>146</v>
      </c>
      <c r="P150" s="30" t="s">
        <v>140</v>
      </c>
      <c r="Q150" s="30" t="s">
        <v>137</v>
      </c>
      <c r="R150" s="30" t="s">
        <v>135</v>
      </c>
      <c r="S150" s="30">
        <v>306</v>
      </c>
      <c r="T150" s="30">
        <v>316</v>
      </c>
      <c r="U150" s="30">
        <v>338</v>
      </c>
      <c r="V150" s="30">
        <v>351</v>
      </c>
      <c r="W150" s="30">
        <v>385</v>
      </c>
      <c r="X150" s="30">
        <v>404</v>
      </c>
      <c r="Y150" s="30">
        <v>407</v>
      </c>
      <c r="Z150" s="30">
        <v>412</v>
      </c>
      <c r="AA150" s="30">
        <v>446</v>
      </c>
      <c r="AB150" s="30">
        <v>446</v>
      </c>
      <c r="AC150" s="30">
        <v>454</v>
      </c>
      <c r="AD150" s="30">
        <v>500</v>
      </c>
      <c r="AE150" s="30">
        <v>507</v>
      </c>
      <c r="AF150" s="30">
        <v>540</v>
      </c>
      <c r="AG150" s="30">
        <v>593</v>
      </c>
      <c r="AH150" s="30">
        <v>627</v>
      </c>
      <c r="AI150" s="30">
        <v>648</v>
      </c>
      <c r="AJ150" s="30">
        <v>684</v>
      </c>
      <c r="AK150" s="30">
        <v>749</v>
      </c>
      <c r="AL150" s="30">
        <v>760</v>
      </c>
      <c r="AM150" s="30">
        <v>788</v>
      </c>
      <c r="AN150" s="30">
        <v>811</v>
      </c>
      <c r="AO150" s="30">
        <v>873</v>
      </c>
      <c r="AP150" s="30">
        <v>956</v>
      </c>
      <c r="AQ150" s="77" t="str">
        <f t="shared" si="2"/>
        <v>SouthGlue GunsGalaxy</v>
      </c>
    </row>
    <row r="151" spans="1:43" ht="12.75" customHeight="1" x14ac:dyDescent="0.2">
      <c r="A151" s="14"/>
      <c r="B151" s="14"/>
      <c r="C151" s="14"/>
      <c r="D151" s="14"/>
      <c r="E151" s="14"/>
      <c r="F151" s="14"/>
      <c r="G151" s="14"/>
      <c r="H151" s="14"/>
      <c r="I151" s="14"/>
      <c r="J151" s="14"/>
      <c r="K151" s="14"/>
      <c r="L151" s="14"/>
      <c r="M151" s="14"/>
      <c r="N151" s="14"/>
      <c r="O151" s="30" t="s">
        <v>146</v>
      </c>
      <c r="P151" s="30" t="s">
        <v>140</v>
      </c>
      <c r="Q151" s="30" t="s">
        <v>137</v>
      </c>
      <c r="R151" s="30" t="s">
        <v>136</v>
      </c>
      <c r="S151" s="30">
        <v>864</v>
      </c>
      <c r="T151" s="30">
        <v>893</v>
      </c>
      <c r="U151" s="30">
        <v>897</v>
      </c>
      <c r="V151" s="30">
        <v>931</v>
      </c>
      <c r="W151" s="30">
        <v>962</v>
      </c>
      <c r="X151" s="70">
        <v>1003</v>
      </c>
      <c r="Y151" s="70">
        <v>1103</v>
      </c>
      <c r="Z151" s="70">
        <v>1168</v>
      </c>
      <c r="AA151" s="70">
        <v>1260</v>
      </c>
      <c r="AB151" s="70">
        <v>1272</v>
      </c>
      <c r="AC151" s="70">
        <v>1375</v>
      </c>
      <c r="AD151" s="70">
        <v>1404</v>
      </c>
      <c r="AE151" s="70">
        <v>1531</v>
      </c>
      <c r="AF151" s="70">
        <v>1586</v>
      </c>
      <c r="AG151" s="70">
        <v>1729</v>
      </c>
      <c r="AH151" s="70">
        <v>1807</v>
      </c>
      <c r="AI151" s="70">
        <v>1945</v>
      </c>
      <c r="AJ151" s="70">
        <v>2129</v>
      </c>
      <c r="AK151" s="70">
        <v>2144</v>
      </c>
      <c r="AL151" s="70">
        <v>2355</v>
      </c>
      <c r="AM151" s="70">
        <v>2431</v>
      </c>
      <c r="AN151" s="70">
        <v>2659</v>
      </c>
      <c r="AO151" s="70">
        <v>2767</v>
      </c>
      <c r="AP151" s="70">
        <v>2872</v>
      </c>
      <c r="AQ151" s="77" t="str">
        <f t="shared" si="2"/>
        <v>SouthGlue GunsGalaxy</v>
      </c>
    </row>
    <row r="152" spans="1:43" ht="12.75" customHeight="1" x14ac:dyDescent="0.2">
      <c r="A152" s="14"/>
      <c r="B152" s="14"/>
      <c r="C152" s="14"/>
      <c r="D152" s="14"/>
      <c r="E152" s="14"/>
      <c r="F152" s="14"/>
      <c r="G152" s="14"/>
      <c r="H152" s="14"/>
      <c r="I152" s="14"/>
      <c r="J152" s="14"/>
      <c r="K152" s="14"/>
      <c r="L152" s="14"/>
      <c r="M152" s="14"/>
      <c r="N152" s="14"/>
      <c r="O152" s="30" t="s">
        <v>146</v>
      </c>
      <c r="P152" s="30" t="s">
        <v>140</v>
      </c>
      <c r="Q152" s="30" t="s">
        <v>138</v>
      </c>
      <c r="R152" s="30" t="s">
        <v>133</v>
      </c>
      <c r="S152" s="30">
        <v>197</v>
      </c>
      <c r="T152" s="30">
        <v>201</v>
      </c>
      <c r="U152" s="30">
        <v>218</v>
      </c>
      <c r="V152" s="30">
        <v>231</v>
      </c>
      <c r="W152" s="30">
        <v>247</v>
      </c>
      <c r="X152" s="30">
        <v>267</v>
      </c>
      <c r="Y152" s="30">
        <v>278</v>
      </c>
      <c r="Z152" s="30">
        <v>295</v>
      </c>
      <c r="AA152" s="30">
        <v>315</v>
      </c>
      <c r="AB152" s="30">
        <v>322</v>
      </c>
      <c r="AC152" s="30">
        <v>338</v>
      </c>
      <c r="AD152" s="30">
        <v>369</v>
      </c>
      <c r="AE152" s="30">
        <v>404</v>
      </c>
      <c r="AF152" s="30">
        <v>418</v>
      </c>
      <c r="AG152" s="30">
        <v>437</v>
      </c>
      <c r="AH152" s="30">
        <v>473</v>
      </c>
      <c r="AI152" s="30">
        <v>512</v>
      </c>
      <c r="AJ152" s="30">
        <v>523</v>
      </c>
      <c r="AK152" s="30">
        <v>566</v>
      </c>
      <c r="AL152" s="30">
        <v>587</v>
      </c>
      <c r="AM152" s="30">
        <v>628</v>
      </c>
      <c r="AN152" s="30">
        <v>651</v>
      </c>
      <c r="AO152" s="30">
        <v>703</v>
      </c>
      <c r="AP152" s="30">
        <v>730</v>
      </c>
      <c r="AQ152" s="77" t="str">
        <f t="shared" si="2"/>
        <v>SouthGlue GunsPlanet</v>
      </c>
    </row>
    <row r="153" spans="1:43" ht="12.75" customHeight="1" x14ac:dyDescent="0.2">
      <c r="A153" s="14"/>
      <c r="B153" s="14"/>
      <c r="C153" s="14"/>
      <c r="D153" s="14"/>
      <c r="E153" s="14"/>
      <c r="F153" s="14"/>
      <c r="G153" s="14"/>
      <c r="H153" s="14"/>
      <c r="I153" s="14"/>
      <c r="J153" s="14"/>
      <c r="K153" s="14"/>
      <c r="L153" s="14"/>
      <c r="M153" s="14"/>
      <c r="N153" s="14"/>
      <c r="O153" s="30" t="s">
        <v>146</v>
      </c>
      <c r="P153" s="30" t="s">
        <v>140</v>
      </c>
      <c r="Q153" s="30" t="s">
        <v>138</v>
      </c>
      <c r="R153" s="30" t="s">
        <v>134</v>
      </c>
      <c r="S153" s="30">
        <v>585</v>
      </c>
      <c r="T153" s="30">
        <v>641</v>
      </c>
      <c r="U153" s="30">
        <v>701</v>
      </c>
      <c r="V153" s="30">
        <v>765</v>
      </c>
      <c r="W153" s="30">
        <v>767</v>
      </c>
      <c r="X153" s="30">
        <v>838</v>
      </c>
      <c r="Y153" s="30">
        <v>891</v>
      </c>
      <c r="Z153" s="30">
        <v>931</v>
      </c>
      <c r="AA153" s="30">
        <v>940</v>
      </c>
      <c r="AB153" s="70">
        <v>1004</v>
      </c>
      <c r="AC153" s="70">
        <v>1011</v>
      </c>
      <c r="AD153" s="70">
        <v>1095</v>
      </c>
      <c r="AE153" s="70">
        <v>1134</v>
      </c>
      <c r="AF153" s="70">
        <v>1245</v>
      </c>
      <c r="AG153" s="70">
        <v>1291</v>
      </c>
      <c r="AH153" s="70">
        <v>1318</v>
      </c>
      <c r="AI153" s="70">
        <v>1347</v>
      </c>
      <c r="AJ153" s="70">
        <v>1404</v>
      </c>
      <c r="AK153" s="70">
        <v>1416</v>
      </c>
      <c r="AL153" s="70">
        <v>1419</v>
      </c>
      <c r="AM153" s="70">
        <v>1494</v>
      </c>
      <c r="AN153" s="70">
        <v>1590</v>
      </c>
      <c r="AO153" s="70">
        <v>1720</v>
      </c>
      <c r="AP153" s="70">
        <v>1884</v>
      </c>
      <c r="AQ153" s="77" t="str">
        <f t="shared" si="2"/>
        <v>SouthGlue GunsPlanet</v>
      </c>
    </row>
    <row r="154" spans="1:43" ht="12.75" customHeight="1" x14ac:dyDescent="0.2">
      <c r="A154" s="14"/>
      <c r="B154" s="14"/>
      <c r="C154" s="14"/>
      <c r="D154" s="14"/>
      <c r="E154" s="14"/>
      <c r="F154" s="14"/>
      <c r="G154" s="14"/>
      <c r="H154" s="14"/>
      <c r="I154" s="14"/>
      <c r="J154" s="14"/>
      <c r="K154" s="14"/>
      <c r="L154" s="14"/>
      <c r="M154" s="14"/>
      <c r="N154" s="14"/>
      <c r="O154" s="30" t="s">
        <v>146</v>
      </c>
      <c r="P154" s="30" t="s">
        <v>140</v>
      </c>
      <c r="Q154" s="30" t="s">
        <v>138</v>
      </c>
      <c r="R154" s="30" t="s">
        <v>135</v>
      </c>
      <c r="S154" s="30">
        <v>263</v>
      </c>
      <c r="T154" s="30">
        <v>272</v>
      </c>
      <c r="U154" s="30">
        <v>291</v>
      </c>
      <c r="V154" s="30">
        <v>295</v>
      </c>
      <c r="W154" s="30">
        <v>296</v>
      </c>
      <c r="X154" s="30">
        <v>310</v>
      </c>
      <c r="Y154" s="30">
        <v>315</v>
      </c>
      <c r="Z154" s="30">
        <v>320</v>
      </c>
      <c r="AA154" s="30">
        <v>348</v>
      </c>
      <c r="AB154" s="30">
        <v>361</v>
      </c>
      <c r="AC154" s="30">
        <v>397</v>
      </c>
      <c r="AD154" s="30">
        <v>403</v>
      </c>
      <c r="AE154" s="30">
        <v>431</v>
      </c>
      <c r="AF154" s="30">
        <v>450</v>
      </c>
      <c r="AG154" s="30">
        <v>478</v>
      </c>
      <c r="AH154" s="30">
        <v>480</v>
      </c>
      <c r="AI154" s="30">
        <v>496</v>
      </c>
      <c r="AJ154" s="30">
        <v>504</v>
      </c>
      <c r="AK154" s="30">
        <v>537</v>
      </c>
      <c r="AL154" s="30">
        <v>577</v>
      </c>
      <c r="AM154" s="30">
        <v>603</v>
      </c>
      <c r="AN154" s="30">
        <v>625</v>
      </c>
      <c r="AO154" s="30">
        <v>628</v>
      </c>
      <c r="AP154" s="30">
        <v>665</v>
      </c>
      <c r="AQ154" s="77" t="str">
        <f t="shared" si="2"/>
        <v>SouthGlue GunsPlanet</v>
      </c>
    </row>
    <row r="155" spans="1:43" ht="12.75" customHeight="1" x14ac:dyDescent="0.2">
      <c r="A155" s="14"/>
      <c r="B155" s="14"/>
      <c r="C155" s="14"/>
      <c r="D155" s="14"/>
      <c r="E155" s="14"/>
      <c r="F155" s="14"/>
      <c r="G155" s="14"/>
      <c r="H155" s="14"/>
      <c r="I155" s="14"/>
      <c r="J155" s="14"/>
      <c r="K155" s="14"/>
      <c r="L155" s="14"/>
      <c r="M155" s="14"/>
      <c r="N155" s="14"/>
      <c r="O155" s="30" t="s">
        <v>146</v>
      </c>
      <c r="P155" s="30" t="s">
        <v>140</v>
      </c>
      <c r="Q155" s="30" t="s">
        <v>138</v>
      </c>
      <c r="R155" s="30" t="s">
        <v>136</v>
      </c>
      <c r="S155" s="30">
        <v>420</v>
      </c>
      <c r="T155" s="30">
        <v>441</v>
      </c>
      <c r="U155" s="30">
        <v>470</v>
      </c>
      <c r="V155" s="30">
        <v>505</v>
      </c>
      <c r="W155" s="30">
        <v>554</v>
      </c>
      <c r="X155" s="30">
        <v>561</v>
      </c>
      <c r="Y155" s="30">
        <v>611</v>
      </c>
      <c r="Z155" s="30">
        <v>611</v>
      </c>
      <c r="AA155" s="30">
        <v>667</v>
      </c>
      <c r="AB155" s="30">
        <v>680</v>
      </c>
      <c r="AC155" s="30">
        <v>717</v>
      </c>
      <c r="AD155" s="30">
        <v>726</v>
      </c>
      <c r="AE155" s="30">
        <v>739</v>
      </c>
      <c r="AF155" s="30">
        <v>774</v>
      </c>
      <c r="AG155" s="30">
        <v>835</v>
      </c>
      <c r="AH155" s="30">
        <v>854</v>
      </c>
      <c r="AI155" s="30">
        <v>917</v>
      </c>
      <c r="AJ155" s="70">
        <v>1004</v>
      </c>
      <c r="AK155" s="70">
        <v>1034</v>
      </c>
      <c r="AL155" s="70">
        <v>1077</v>
      </c>
      <c r="AM155" s="70">
        <v>1125</v>
      </c>
      <c r="AN155" s="70">
        <v>1169</v>
      </c>
      <c r="AO155" s="70">
        <v>1283</v>
      </c>
      <c r="AP155" s="70">
        <v>1341</v>
      </c>
      <c r="AQ155" s="77" t="str">
        <f t="shared" si="2"/>
        <v>SouthGlue GunsPlanet</v>
      </c>
    </row>
    <row r="156" spans="1:43" ht="12.7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row>
    <row r="157" spans="1:43" ht="12.75"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row>
    <row r="158" spans="1:43" ht="12.75" customHeight="1" x14ac:dyDescent="0.2">
      <c r="A158" s="14"/>
      <c r="B158" s="14"/>
      <c r="C158" s="14"/>
      <c r="D158" s="14"/>
      <c r="E158" s="14"/>
      <c r="F158" s="14"/>
      <c r="G158" s="14"/>
      <c r="H158" s="14"/>
      <c r="I158" s="14"/>
      <c r="J158" s="14"/>
      <c r="K158" s="14"/>
      <c r="L158" s="14"/>
      <c r="M158" s="14"/>
      <c r="N158" s="14"/>
      <c r="Q158" s="14"/>
      <c r="R158" s="94" t="s">
        <v>126</v>
      </c>
      <c r="S158" s="95">
        <v>39448</v>
      </c>
      <c r="T158" s="95">
        <v>39479</v>
      </c>
      <c r="U158" s="95">
        <v>39508</v>
      </c>
      <c r="V158" s="95">
        <v>39539</v>
      </c>
      <c r="W158" s="95">
        <v>39569</v>
      </c>
      <c r="X158" s="95">
        <v>39600</v>
      </c>
      <c r="Y158" s="95">
        <v>39630</v>
      </c>
      <c r="Z158" s="95">
        <v>39661</v>
      </c>
      <c r="AA158" s="95">
        <v>39692</v>
      </c>
      <c r="AB158" s="95">
        <v>39722</v>
      </c>
      <c r="AC158" s="95">
        <v>39753</v>
      </c>
      <c r="AD158" s="95">
        <v>39783</v>
      </c>
      <c r="AE158" s="95">
        <v>39814</v>
      </c>
      <c r="AF158" s="95">
        <v>39845</v>
      </c>
      <c r="AG158" s="95">
        <v>39873</v>
      </c>
      <c r="AH158" s="95">
        <v>39904</v>
      </c>
      <c r="AI158" s="95">
        <v>39934</v>
      </c>
      <c r="AJ158" s="95">
        <v>39965</v>
      </c>
      <c r="AK158" s="95">
        <v>39995</v>
      </c>
      <c r="AL158" s="95">
        <v>40026</v>
      </c>
      <c r="AM158" s="95">
        <v>40057</v>
      </c>
      <c r="AN158" s="95">
        <v>40087</v>
      </c>
      <c r="AO158" s="95">
        <v>40118</v>
      </c>
      <c r="AP158" s="95">
        <v>40148</v>
      </c>
    </row>
    <row r="159" spans="1:43" ht="12.75" customHeight="1" x14ac:dyDescent="0.2">
      <c r="A159" s="14"/>
      <c r="B159" s="14"/>
      <c r="C159" s="14"/>
      <c r="D159" s="14"/>
      <c r="E159" s="14"/>
      <c r="F159" s="14"/>
      <c r="G159" s="14"/>
      <c r="H159" s="14"/>
      <c r="I159" s="14"/>
      <c r="J159" s="14"/>
      <c r="K159" s="14"/>
      <c r="L159" s="14"/>
      <c r="M159" s="14"/>
      <c r="N159" s="14"/>
      <c r="Q159" s="14"/>
      <c r="R159" s="96" t="s">
        <v>131</v>
      </c>
      <c r="S159" s="96">
        <f>SUMIF($P$12:$P$155,$R159,S$12:S$155)</f>
        <v>21951</v>
      </c>
      <c r="T159" s="96">
        <f t="shared" ref="T159:AP161" si="3">SUMIF($P$12:$P$155,$R159,T$12:T$155)</f>
        <v>23059</v>
      </c>
      <c r="U159" s="96">
        <f t="shared" si="3"/>
        <v>23942</v>
      </c>
      <c r="V159" s="96">
        <f t="shared" si="3"/>
        <v>25039</v>
      </c>
      <c r="W159" s="96">
        <f t="shared" si="3"/>
        <v>26435</v>
      </c>
      <c r="X159" s="96">
        <f>SUMIF($P$12:$P$155,$R159,X$12:X$155)</f>
        <v>27760</v>
      </c>
      <c r="Y159" s="96">
        <f t="shared" si="3"/>
        <v>28913</v>
      </c>
      <c r="Z159" s="96">
        <f t="shared" si="3"/>
        <v>30394</v>
      </c>
      <c r="AA159" s="96">
        <f t="shared" si="3"/>
        <v>31908</v>
      </c>
      <c r="AB159" s="96">
        <f t="shared" si="3"/>
        <v>33529</v>
      </c>
      <c r="AC159" s="96">
        <f t="shared" si="3"/>
        <v>35297</v>
      </c>
      <c r="AD159" s="96">
        <f t="shared" si="3"/>
        <v>37056</v>
      </c>
      <c r="AE159" s="96">
        <f t="shared" si="3"/>
        <v>38818</v>
      </c>
      <c r="AF159" s="96">
        <f t="shared" si="3"/>
        <v>40866</v>
      </c>
      <c r="AG159" s="96">
        <f t="shared" si="3"/>
        <v>42882</v>
      </c>
      <c r="AH159" s="96">
        <f t="shared" si="3"/>
        <v>45729</v>
      </c>
      <c r="AI159" s="96">
        <f t="shared" si="3"/>
        <v>47937</v>
      </c>
      <c r="AJ159" s="96">
        <f t="shared" si="3"/>
        <v>50275</v>
      </c>
      <c r="AK159" s="96">
        <f t="shared" si="3"/>
        <v>52910</v>
      </c>
      <c r="AL159" s="96">
        <f t="shared" si="3"/>
        <v>55760</v>
      </c>
      <c r="AM159" s="96">
        <f t="shared" si="3"/>
        <v>58255</v>
      </c>
      <c r="AN159" s="96">
        <f t="shared" si="3"/>
        <v>60384</v>
      </c>
      <c r="AO159" s="96">
        <f t="shared" si="3"/>
        <v>62998</v>
      </c>
      <c r="AP159" s="96">
        <f t="shared" si="3"/>
        <v>66599</v>
      </c>
    </row>
    <row r="160" spans="1:43" ht="12.75" customHeight="1" x14ac:dyDescent="0.2">
      <c r="A160" s="14"/>
      <c r="B160" s="14"/>
      <c r="C160" s="14"/>
      <c r="D160" s="14"/>
      <c r="E160" s="14"/>
      <c r="F160" s="14"/>
      <c r="G160" s="14"/>
      <c r="H160" s="14"/>
      <c r="I160" s="14"/>
      <c r="J160" s="14"/>
      <c r="K160" s="14"/>
      <c r="L160" s="14"/>
      <c r="M160" s="14"/>
      <c r="N160" s="14"/>
      <c r="Q160" s="14"/>
      <c r="R160" s="96" t="s">
        <v>139</v>
      </c>
      <c r="S160" s="96">
        <f>SUMIF($P$12:$P$155,$R160,S$12:S$155)</f>
        <v>25714</v>
      </c>
      <c r="T160" s="96">
        <f t="shared" si="3"/>
        <v>26791</v>
      </c>
      <c r="U160" s="96">
        <f t="shared" si="3"/>
        <v>27941</v>
      </c>
      <c r="V160" s="96">
        <f t="shared" si="3"/>
        <v>29486</v>
      </c>
      <c r="W160" s="96">
        <f t="shared" si="3"/>
        <v>31104</v>
      </c>
      <c r="X160" s="96">
        <f t="shared" si="3"/>
        <v>32641</v>
      </c>
      <c r="Y160" s="96">
        <f t="shared" si="3"/>
        <v>34438</v>
      </c>
      <c r="Z160" s="96">
        <f t="shared" si="3"/>
        <v>36098</v>
      </c>
      <c r="AA160" s="96">
        <f t="shared" si="3"/>
        <v>37951</v>
      </c>
      <c r="AB160" s="96">
        <f t="shared" si="3"/>
        <v>39739</v>
      </c>
      <c r="AC160" s="96">
        <f t="shared" si="3"/>
        <v>41965</v>
      </c>
      <c r="AD160" s="96">
        <f t="shared" si="3"/>
        <v>44383</v>
      </c>
      <c r="AE160" s="96">
        <f t="shared" si="3"/>
        <v>46624</v>
      </c>
      <c r="AF160" s="96">
        <f t="shared" si="3"/>
        <v>48874</v>
      </c>
      <c r="AG160" s="96">
        <f t="shared" si="3"/>
        <v>51523</v>
      </c>
      <c r="AH160" s="96">
        <f t="shared" si="3"/>
        <v>53768</v>
      </c>
      <c r="AI160" s="96">
        <f t="shared" si="3"/>
        <v>56558</v>
      </c>
      <c r="AJ160" s="96">
        <f t="shared" si="3"/>
        <v>58979</v>
      </c>
      <c r="AK160" s="96">
        <f t="shared" si="3"/>
        <v>61653</v>
      </c>
      <c r="AL160" s="96">
        <f t="shared" si="3"/>
        <v>64490</v>
      </c>
      <c r="AM160" s="96">
        <f t="shared" si="3"/>
        <v>67863</v>
      </c>
      <c r="AN160" s="96">
        <f t="shared" si="3"/>
        <v>70844</v>
      </c>
      <c r="AO160" s="96">
        <f t="shared" si="3"/>
        <v>74026</v>
      </c>
      <c r="AP160" s="96">
        <f t="shared" si="3"/>
        <v>77766</v>
      </c>
    </row>
    <row r="161" spans="1:44" ht="12.75" customHeight="1" x14ac:dyDescent="0.2">
      <c r="A161" s="14"/>
      <c r="B161" s="14"/>
      <c r="C161" s="14"/>
      <c r="D161" s="14"/>
      <c r="E161" s="14"/>
      <c r="F161" s="14"/>
      <c r="G161" s="14"/>
      <c r="H161" s="14"/>
      <c r="I161" s="14"/>
      <c r="J161" s="14"/>
      <c r="K161" s="14"/>
      <c r="L161" s="14"/>
      <c r="M161" s="14"/>
      <c r="N161" s="14"/>
      <c r="Q161" s="14"/>
      <c r="R161" s="96" t="s">
        <v>140</v>
      </c>
      <c r="S161" s="96">
        <f>SUMIF($P$12:$P$155,$R161,S$12:S$155)</f>
        <v>27337</v>
      </c>
      <c r="T161" s="96">
        <f t="shared" si="3"/>
        <v>28769</v>
      </c>
      <c r="U161" s="96">
        <f t="shared" si="3"/>
        <v>30342</v>
      </c>
      <c r="V161" s="96">
        <f t="shared" si="3"/>
        <v>31997</v>
      </c>
      <c r="W161" s="96">
        <f t="shared" si="3"/>
        <v>33565</v>
      </c>
      <c r="X161" s="96">
        <f t="shared" si="3"/>
        <v>35170</v>
      </c>
      <c r="Y161" s="96">
        <f t="shared" si="3"/>
        <v>37002</v>
      </c>
      <c r="Z161" s="96">
        <f t="shared" si="3"/>
        <v>38569</v>
      </c>
      <c r="AA161" s="96">
        <f t="shared" si="3"/>
        <v>40505</v>
      </c>
      <c r="AB161" s="96">
        <f t="shared" si="3"/>
        <v>42534</v>
      </c>
      <c r="AC161" s="96">
        <f t="shared" si="3"/>
        <v>44628</v>
      </c>
      <c r="AD161" s="96">
        <f t="shared" si="3"/>
        <v>46592</v>
      </c>
      <c r="AE161" s="96">
        <f t="shared" si="3"/>
        <v>49039</v>
      </c>
      <c r="AF161" s="96">
        <f t="shared" si="3"/>
        <v>51459</v>
      </c>
      <c r="AG161" s="96">
        <f t="shared" si="3"/>
        <v>53792</v>
      </c>
      <c r="AH161" s="96">
        <f t="shared" si="3"/>
        <v>56604</v>
      </c>
      <c r="AI161" s="96">
        <f t="shared" si="3"/>
        <v>59505</v>
      </c>
      <c r="AJ161" s="96">
        <f t="shared" si="3"/>
        <v>62404</v>
      </c>
      <c r="AK161" s="96">
        <f t="shared" si="3"/>
        <v>64971</v>
      </c>
      <c r="AL161" s="96">
        <f t="shared" si="3"/>
        <v>68625</v>
      </c>
      <c r="AM161" s="96">
        <f t="shared" si="3"/>
        <v>71915</v>
      </c>
      <c r="AN161" s="96">
        <f t="shared" si="3"/>
        <v>75831</v>
      </c>
      <c r="AO161" s="96">
        <f t="shared" si="3"/>
        <v>79977</v>
      </c>
      <c r="AP161" s="96">
        <f t="shared" si="3"/>
        <v>84455</v>
      </c>
    </row>
    <row r="162" spans="1:44" ht="12.75" customHeight="1" x14ac:dyDescent="0.2">
      <c r="A162" s="14"/>
      <c r="B162" s="14"/>
      <c r="C162" s="14"/>
      <c r="D162" s="14"/>
      <c r="E162" s="14"/>
      <c r="F162" s="14"/>
      <c r="G162" s="14"/>
      <c r="H162" s="14"/>
      <c r="I162" s="14"/>
      <c r="J162" s="14"/>
      <c r="K162" s="14"/>
      <c r="L162" s="14"/>
      <c r="M162" s="14"/>
      <c r="N162" s="14"/>
      <c r="Q162" s="14"/>
      <c r="R162" s="98" t="s">
        <v>167</v>
      </c>
      <c r="S162" s="96">
        <f>SUM(S159:S161)</f>
        <v>75002</v>
      </c>
      <c r="T162" s="96">
        <f t="shared" ref="T162:AP162" si="4">SUM(T159:T161)</f>
        <v>78619</v>
      </c>
      <c r="U162" s="96">
        <f t="shared" si="4"/>
        <v>82225</v>
      </c>
      <c r="V162" s="96">
        <f t="shared" si="4"/>
        <v>86522</v>
      </c>
      <c r="W162" s="96">
        <f t="shared" si="4"/>
        <v>91104</v>
      </c>
      <c r="X162" s="96">
        <f t="shared" si="4"/>
        <v>95571</v>
      </c>
      <c r="Y162" s="96">
        <f t="shared" si="4"/>
        <v>100353</v>
      </c>
      <c r="Z162" s="96">
        <f t="shared" si="4"/>
        <v>105061</v>
      </c>
      <c r="AA162" s="96">
        <f t="shared" si="4"/>
        <v>110364</v>
      </c>
      <c r="AB162" s="96">
        <f t="shared" si="4"/>
        <v>115802</v>
      </c>
      <c r="AC162" s="96">
        <f t="shared" si="4"/>
        <v>121890</v>
      </c>
      <c r="AD162" s="96">
        <f t="shared" si="4"/>
        <v>128031</v>
      </c>
      <c r="AE162" s="96">
        <f t="shared" si="4"/>
        <v>134481</v>
      </c>
      <c r="AF162" s="96">
        <f t="shared" si="4"/>
        <v>141199</v>
      </c>
      <c r="AG162" s="96">
        <f t="shared" si="4"/>
        <v>148197</v>
      </c>
      <c r="AH162" s="96">
        <f t="shared" si="4"/>
        <v>156101</v>
      </c>
      <c r="AI162" s="96">
        <f t="shared" si="4"/>
        <v>164000</v>
      </c>
      <c r="AJ162" s="96">
        <f t="shared" si="4"/>
        <v>171658</v>
      </c>
      <c r="AK162" s="96">
        <f t="shared" si="4"/>
        <v>179534</v>
      </c>
      <c r="AL162" s="96">
        <f t="shared" si="4"/>
        <v>188875</v>
      </c>
      <c r="AM162" s="96">
        <f t="shared" si="4"/>
        <v>198033</v>
      </c>
      <c r="AN162" s="96">
        <f t="shared" si="4"/>
        <v>207059</v>
      </c>
      <c r="AO162" s="96">
        <f t="shared" si="4"/>
        <v>217001</v>
      </c>
      <c r="AP162" s="96">
        <f t="shared" si="4"/>
        <v>228820</v>
      </c>
    </row>
    <row r="163" spans="1:44" ht="12.75" customHeight="1" x14ac:dyDescent="0.2">
      <c r="A163" s="14"/>
      <c r="B163" s="14"/>
      <c r="C163" s="14"/>
      <c r="D163" s="14"/>
      <c r="E163" s="14"/>
      <c r="F163" s="14"/>
      <c r="G163" s="14"/>
      <c r="H163" s="14"/>
      <c r="I163" s="14"/>
      <c r="J163" s="14"/>
      <c r="K163" s="14"/>
      <c r="L163" s="14"/>
      <c r="M163" s="14"/>
      <c r="N163" s="14"/>
      <c r="Q163" s="14"/>
      <c r="R163" s="98" t="s">
        <v>168</v>
      </c>
      <c r="S163" s="96"/>
      <c r="T163" s="100">
        <f>T162/S162-1</f>
        <v>4.8225380656515826E-2</v>
      </c>
      <c r="U163" s="100">
        <f t="shared" ref="U163:AP163" si="5">U162/T162-1</f>
        <v>4.586677520701099E-2</v>
      </c>
      <c r="V163" s="100">
        <f t="shared" si="5"/>
        <v>5.2259045302523566E-2</v>
      </c>
      <c r="W163" s="100">
        <f t="shared" si="5"/>
        <v>5.2957629273479467E-2</v>
      </c>
      <c r="X163" s="100">
        <f t="shared" si="5"/>
        <v>4.9031875658587909E-2</v>
      </c>
      <c r="Y163" s="100">
        <f t="shared" si="5"/>
        <v>5.003609881658666E-2</v>
      </c>
      <c r="Z163" s="100">
        <f t="shared" si="5"/>
        <v>4.6914392195549715E-2</v>
      </c>
      <c r="AA163" s="100">
        <f t="shared" si="5"/>
        <v>5.047543807883037E-2</v>
      </c>
      <c r="AB163" s="100">
        <f t="shared" si="5"/>
        <v>4.9273313761733828E-2</v>
      </c>
      <c r="AC163" s="100">
        <f t="shared" si="5"/>
        <v>5.2572494430147998E-2</v>
      </c>
      <c r="AD163" s="100">
        <f t="shared" si="5"/>
        <v>5.0381491508737497E-2</v>
      </c>
      <c r="AE163" s="100">
        <f t="shared" si="5"/>
        <v>5.0378423975443454E-2</v>
      </c>
      <c r="AF163" s="100">
        <f t="shared" si="5"/>
        <v>4.9955012232211216E-2</v>
      </c>
      <c r="AG163" s="100">
        <f t="shared" si="5"/>
        <v>4.9561257515988055E-2</v>
      </c>
      <c r="AH163" s="100">
        <f t="shared" si="5"/>
        <v>5.3334412977320778E-2</v>
      </c>
      <c r="AI163" s="100">
        <f t="shared" si="5"/>
        <v>5.0601853927905616E-2</v>
      </c>
      <c r="AJ163" s="100">
        <f t="shared" si="5"/>
        <v>4.6695121951219498E-2</v>
      </c>
      <c r="AK163" s="100">
        <f t="shared" si="5"/>
        <v>4.5881928019666951E-2</v>
      </c>
      <c r="AL163" s="100">
        <f t="shared" si="5"/>
        <v>5.202914211235754E-2</v>
      </c>
      <c r="AM163" s="100">
        <f t="shared" si="5"/>
        <v>4.8487094639311668E-2</v>
      </c>
      <c r="AN163" s="100">
        <f t="shared" si="5"/>
        <v>4.5578262208823883E-2</v>
      </c>
      <c r="AO163" s="100">
        <f t="shared" si="5"/>
        <v>4.8015299986960303E-2</v>
      </c>
      <c r="AP163" s="100">
        <f t="shared" si="5"/>
        <v>5.4465186796374132E-2</v>
      </c>
    </row>
    <row r="164" spans="1:44" ht="12.75" customHeight="1" x14ac:dyDescent="0.2">
      <c r="A164" s="14"/>
      <c r="B164" s="14"/>
      <c r="C164" s="14"/>
      <c r="D164" s="14"/>
      <c r="E164" s="14"/>
      <c r="F164" s="14"/>
      <c r="G164" s="14"/>
      <c r="H164" s="14"/>
      <c r="I164" s="14"/>
      <c r="J164" s="14"/>
      <c r="K164" s="14"/>
      <c r="L164" s="14"/>
      <c r="M164" s="14"/>
      <c r="N164" s="14"/>
      <c r="Q164" s="14"/>
      <c r="R164" s="98" t="s">
        <v>169</v>
      </c>
      <c r="S164" s="96"/>
      <c r="T164" s="100">
        <f>T159/$S$159-1</f>
        <v>5.04760603161587E-2</v>
      </c>
      <c r="U164" s="100">
        <f t="shared" ref="U164:AD164" si="6">U159/$S$159-1</f>
        <v>9.0702018131292528E-2</v>
      </c>
      <c r="V164" s="100">
        <f t="shared" si="6"/>
        <v>0.1406769623251789</v>
      </c>
      <c r="W164" s="100">
        <f t="shared" si="6"/>
        <v>0.20427315384264944</v>
      </c>
      <c r="X164" s="100">
        <f t="shared" si="6"/>
        <v>0.2646348685709079</v>
      </c>
      <c r="Y164" s="100">
        <f t="shared" si="6"/>
        <v>0.31716094938727157</v>
      </c>
      <c r="Z164" s="100">
        <f t="shared" si="6"/>
        <v>0.38462940184957395</v>
      </c>
      <c r="AA164" s="100">
        <f t="shared" si="6"/>
        <v>0.45360120267869353</v>
      </c>
      <c r="AB164" s="100">
        <f t="shared" si="6"/>
        <v>0.52744749669718916</v>
      </c>
      <c r="AC164" s="100">
        <f t="shared" si="6"/>
        <v>0.60799052434968792</v>
      </c>
      <c r="AD164" s="100">
        <f t="shared" si="6"/>
        <v>0.68812354790214569</v>
      </c>
      <c r="AE164" s="96">
        <v>0</v>
      </c>
      <c r="AF164" s="100">
        <f>AF159/$AE$159-1</f>
        <v>5.2759029316296502E-2</v>
      </c>
      <c r="AG164" s="100">
        <f t="shared" ref="AG164:AP164" si="7">AG159/$AE$159-1</f>
        <v>0.10469369879952595</v>
      </c>
      <c r="AH164" s="100">
        <f t="shared" si="7"/>
        <v>0.17803596269771749</v>
      </c>
      <c r="AI164" s="100">
        <f t="shared" si="7"/>
        <v>0.23491679117934972</v>
      </c>
      <c r="AJ164" s="100">
        <f t="shared" si="7"/>
        <v>0.29514658148281736</v>
      </c>
      <c r="AK164" s="100">
        <f t="shared" si="7"/>
        <v>0.3630274614869391</v>
      </c>
      <c r="AL164" s="100">
        <f t="shared" si="7"/>
        <v>0.43644700911948076</v>
      </c>
      <c r="AM164" s="100">
        <f t="shared" si="7"/>
        <v>0.50072131485393379</v>
      </c>
      <c r="AN164" s="100">
        <f t="shared" si="7"/>
        <v>0.55556700499768152</v>
      </c>
      <c r="AO164" s="100">
        <f t="shared" si="7"/>
        <v>0.62290689886135309</v>
      </c>
      <c r="AP164" s="100">
        <f t="shared" si="7"/>
        <v>0.71567314132618898</v>
      </c>
    </row>
    <row r="165" spans="1:44" ht="12.75" customHeight="1" x14ac:dyDescent="0.2">
      <c r="A165" s="14"/>
      <c r="B165" s="14"/>
      <c r="C165" s="14"/>
      <c r="D165" s="14"/>
      <c r="E165" s="14"/>
      <c r="F165" s="14"/>
      <c r="G165" s="14"/>
      <c r="H165" s="14"/>
      <c r="I165" s="14"/>
      <c r="J165" s="14"/>
      <c r="K165" s="14"/>
      <c r="L165" s="14"/>
      <c r="M165" s="14"/>
      <c r="N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row>
    <row r="166" spans="1:44" ht="12.75" customHeight="1" x14ac:dyDescent="0.2">
      <c r="A166" s="14"/>
      <c r="B166" s="14"/>
      <c r="C166" s="14"/>
      <c r="D166" s="14"/>
      <c r="E166" s="14"/>
      <c r="F166" s="14"/>
      <c r="G166" s="14"/>
      <c r="H166" s="14"/>
      <c r="I166" s="14"/>
      <c r="J166" s="14"/>
      <c r="K166" s="14"/>
      <c r="L166" s="14"/>
      <c r="M166" s="14"/>
      <c r="N166" s="14"/>
      <c r="R166" s="94" t="s">
        <v>126</v>
      </c>
      <c r="S166" s="104" t="s">
        <v>169</v>
      </c>
    </row>
    <row r="167" spans="1:44" ht="12.75" customHeight="1" x14ac:dyDescent="0.2">
      <c r="A167" s="14"/>
      <c r="B167" s="14"/>
      <c r="C167" s="14"/>
      <c r="I167" s="14"/>
      <c r="J167" s="14"/>
      <c r="K167" s="14"/>
      <c r="L167" s="14"/>
      <c r="M167" s="14"/>
      <c r="N167" s="14"/>
      <c r="R167" s="96" t="s">
        <v>131</v>
      </c>
      <c r="S167" s="99">
        <f>AP159/AE159-1</f>
        <v>0.71567314132618898</v>
      </c>
    </row>
    <row r="168" spans="1:44" ht="12.75" customHeight="1" x14ac:dyDescent="0.2">
      <c r="A168" s="14"/>
      <c r="B168" s="14"/>
      <c r="C168" s="14"/>
      <c r="I168" s="14"/>
      <c r="J168" s="14"/>
      <c r="K168" s="14"/>
      <c r="L168" s="14"/>
      <c r="M168" s="14"/>
      <c r="N168" s="14"/>
      <c r="R168" s="96" t="s">
        <v>139</v>
      </c>
      <c r="S168" s="99">
        <f>AP160/AE160-1</f>
        <v>0.66793925875085791</v>
      </c>
    </row>
    <row r="169" spans="1:44" ht="12.75" customHeight="1" x14ac:dyDescent="0.2">
      <c r="A169" s="14"/>
      <c r="B169" s="14"/>
      <c r="C169" s="14"/>
      <c r="I169" s="14"/>
      <c r="J169" s="14"/>
      <c r="K169" s="14"/>
      <c r="L169" s="14"/>
      <c r="M169" s="14"/>
      <c r="N169" s="14"/>
      <c r="R169" s="96" t="s">
        <v>140</v>
      </c>
      <c r="S169" s="99">
        <f>AP161/AE161-1</f>
        <v>0.72220069740410686</v>
      </c>
    </row>
    <row r="170" spans="1:44" ht="12.75" customHeight="1" x14ac:dyDescent="0.2">
      <c r="A170" s="14"/>
      <c r="B170" s="14"/>
      <c r="C170" s="14"/>
      <c r="I170" s="14"/>
      <c r="J170" s="14"/>
      <c r="K170" s="14"/>
      <c r="L170" s="14"/>
      <c r="M170" s="14"/>
      <c r="N170" s="14"/>
      <c r="R170" s="98" t="s">
        <v>173</v>
      </c>
      <c r="S170" s="99">
        <f>AP162/AE162-1</f>
        <v>0.70150430172291989</v>
      </c>
    </row>
    <row r="171" spans="1:44" ht="12.75" customHeight="1" x14ac:dyDescent="0.2">
      <c r="A171" s="14"/>
      <c r="B171" s="14"/>
      <c r="C171" s="14"/>
      <c r="I171" s="14"/>
      <c r="J171" s="14"/>
      <c r="K171" s="14"/>
      <c r="L171" s="14"/>
      <c r="M171" s="14"/>
      <c r="N171" s="14"/>
    </row>
    <row r="172" spans="1:44" ht="12.75" customHeight="1" x14ac:dyDescent="0.2">
      <c r="A172" s="14"/>
      <c r="B172" s="14"/>
      <c r="C172" s="14"/>
      <c r="I172" s="14"/>
      <c r="J172" s="14"/>
      <c r="K172" s="14"/>
      <c r="L172" s="14"/>
      <c r="M172" s="14"/>
      <c r="N172" s="14"/>
      <c r="R172" s="101" t="s">
        <v>125</v>
      </c>
      <c r="S172" s="95">
        <v>39448</v>
      </c>
      <c r="T172" s="95">
        <v>39479</v>
      </c>
      <c r="U172" s="95">
        <v>39508</v>
      </c>
      <c r="V172" s="95">
        <v>39539</v>
      </c>
      <c r="W172" s="95">
        <v>39569</v>
      </c>
      <c r="X172" s="95">
        <v>39600</v>
      </c>
      <c r="Y172" s="95">
        <v>39630</v>
      </c>
      <c r="Z172" s="95">
        <v>39661</v>
      </c>
      <c r="AA172" s="95">
        <v>39692</v>
      </c>
      <c r="AB172" s="95">
        <v>39722</v>
      </c>
      <c r="AC172" s="95">
        <v>39753</v>
      </c>
      <c r="AD172" s="95">
        <v>39783</v>
      </c>
      <c r="AE172" s="95">
        <v>39814</v>
      </c>
      <c r="AF172" s="95">
        <v>39845</v>
      </c>
      <c r="AG172" s="95">
        <v>39873</v>
      </c>
      <c r="AH172" s="95">
        <v>39904</v>
      </c>
      <c r="AI172" s="95">
        <v>39934</v>
      </c>
      <c r="AJ172" s="95">
        <v>39965</v>
      </c>
      <c r="AK172" s="95">
        <v>39995</v>
      </c>
      <c r="AL172" s="95">
        <v>40026</v>
      </c>
      <c r="AM172" s="95">
        <v>40057</v>
      </c>
      <c r="AN172" s="95">
        <v>40087</v>
      </c>
      <c r="AO172" s="95">
        <v>40118</v>
      </c>
      <c r="AP172" s="95">
        <v>40148</v>
      </c>
      <c r="AQ172" s="95" t="s">
        <v>167</v>
      </c>
      <c r="AR172" s="95" t="s">
        <v>170</v>
      </c>
    </row>
    <row r="173" spans="1:44" ht="12.75" customHeight="1" x14ac:dyDescent="0.2">
      <c r="A173" s="14"/>
      <c r="B173" s="14"/>
      <c r="C173" s="14"/>
      <c r="I173" s="14"/>
      <c r="J173" s="14"/>
      <c r="K173" s="14"/>
      <c r="L173" s="14"/>
      <c r="M173" s="14"/>
      <c r="N173" s="14"/>
      <c r="R173" s="96" t="s">
        <v>130</v>
      </c>
      <c r="S173" s="96">
        <f>SUMIF($O$12:$O$155,$R173,S$12:S$155)</f>
        <v>20248</v>
      </c>
      <c r="T173" s="96">
        <f>SUMIF($O$12:$O$155,$R173,T$12:T$155)</f>
        <v>21000</v>
      </c>
      <c r="U173" s="96">
        <f>SUMIF($O$12:$O$155,$R173,U$12:U$155)</f>
        <v>22120</v>
      </c>
      <c r="V173" s="96">
        <f>SUMIF($O$12:$O$155,$R173,V$12:V$155)</f>
        <v>23438</v>
      </c>
      <c r="W173" s="96">
        <f>SUMIF($O$12:$O$155,$R173,W$12:W$155)</f>
        <v>24610</v>
      </c>
      <c r="X173" s="96">
        <f>SUMIF($O$12:$O$155,$R173,X$12:X$155)</f>
        <v>25858</v>
      </c>
      <c r="Y173" s="96">
        <f>SUMIF($O$12:$O$155,$R173,Y$12:Y$155)</f>
        <v>27265</v>
      </c>
      <c r="Z173" s="96">
        <f>SUMIF($O$12:$O$155,$R173,Z$12:Z$155)</f>
        <v>28473</v>
      </c>
      <c r="AA173" s="96">
        <f>SUMIF($O$12:$O$155,$R173,AA$12:AA$155)</f>
        <v>29841</v>
      </c>
      <c r="AB173" s="96">
        <f>SUMIF($O$12:$O$155,$R173,AB$12:AB$155)</f>
        <v>31239</v>
      </c>
      <c r="AC173" s="96">
        <f>SUMIF($O$12:$O$155,$R173,AC$12:AC$155)</f>
        <v>33101</v>
      </c>
      <c r="AD173" s="96">
        <f>SUMIF($O$12:$O$155,$R173,AD$12:AD$155)</f>
        <v>34720</v>
      </c>
      <c r="AE173" s="96">
        <f>SUMIF($O$12:$O$155,$R173,AE$12:AE$155)</f>
        <v>36461</v>
      </c>
      <c r="AF173" s="96">
        <f>SUMIF($O$12:$O$155,$R173,AF$12:AF$155)</f>
        <v>38188</v>
      </c>
      <c r="AG173" s="96">
        <f>SUMIF($O$12:$O$155,$R173,AG$12:AG$155)</f>
        <v>40015</v>
      </c>
      <c r="AH173" s="96">
        <f>SUMIF($O$12:$O$155,$R173,AH$12:AH$155)</f>
        <v>42120</v>
      </c>
      <c r="AI173" s="96">
        <f>SUMIF($O$12:$O$155,$R173,AI$12:AI$155)</f>
        <v>44402</v>
      </c>
      <c r="AJ173" s="96">
        <f>SUMIF($O$12:$O$155,$R173,AJ$12:AJ$155)</f>
        <v>46715</v>
      </c>
      <c r="AK173" s="96">
        <f>SUMIF($O$12:$O$155,$R173,AK$12:AK$155)</f>
        <v>48989</v>
      </c>
      <c r="AL173" s="96">
        <f>SUMIF($O$12:$O$155,$R173,AL$12:AL$155)</f>
        <v>51494</v>
      </c>
      <c r="AM173" s="96">
        <f>SUMIF($O$12:$O$155,$R173,AM$12:AM$155)</f>
        <v>54307</v>
      </c>
      <c r="AN173" s="96">
        <f>SUMIF($O$12:$O$155,$R173,AN$12:AN$155)</f>
        <v>57124</v>
      </c>
      <c r="AO173" s="96">
        <f>SUMIF($O$12:$O$155,$R173,AO$12:AO$155)</f>
        <v>59935</v>
      </c>
      <c r="AP173" s="96">
        <f>SUMIF($O$12:$O$155,$R173,AP$12:AP$155)</f>
        <v>63184</v>
      </c>
      <c r="AQ173" s="96">
        <f>SUM(S173:AP173)</f>
        <v>904847</v>
      </c>
      <c r="AR173" s="102">
        <f>AQ173/SUM($AQ$173:$AQ$176)</f>
        <v>0.27209335613089392</v>
      </c>
    </row>
    <row r="174" spans="1:44" ht="12.75" customHeight="1" x14ac:dyDescent="0.2">
      <c r="A174" s="14"/>
      <c r="B174" s="14"/>
      <c r="C174" s="14"/>
      <c r="I174" s="14"/>
      <c r="J174" s="14"/>
      <c r="K174" s="14"/>
      <c r="L174" s="14"/>
      <c r="M174" s="14"/>
      <c r="N174" s="14"/>
      <c r="R174" s="96" t="s">
        <v>144</v>
      </c>
      <c r="S174" s="96">
        <f>SUMIF($O$12:$O$155,$R174,S$12:S$155)</f>
        <v>15474</v>
      </c>
      <c r="T174" s="96">
        <f>SUMIF($O$12:$O$155,$R174,T$12:T$155)</f>
        <v>16226</v>
      </c>
      <c r="U174" s="96">
        <f>SUMIF($O$12:$O$155,$R174,U$12:U$155)</f>
        <v>16974</v>
      </c>
      <c r="V174" s="96">
        <f>SUMIF($O$12:$O$155,$R174,V$12:V$155)</f>
        <v>17997</v>
      </c>
      <c r="W174" s="96">
        <f>SUMIF($O$12:$O$155,$R174,W$12:W$155)</f>
        <v>19014</v>
      </c>
      <c r="X174" s="96">
        <f>SUMIF($O$12:$O$155,$R174,X$12:X$155)</f>
        <v>20005</v>
      </c>
      <c r="Y174" s="96">
        <f>SUMIF($O$12:$O$155,$R174,Y$12:Y$155)</f>
        <v>21076</v>
      </c>
      <c r="Z174" s="96">
        <f>SUMIF($O$12:$O$155,$R174,Z$12:Z$155)</f>
        <v>21881</v>
      </c>
      <c r="AA174" s="96">
        <f>SUMIF($O$12:$O$155,$R174,AA$12:AA$155)</f>
        <v>23108</v>
      </c>
      <c r="AB174" s="96">
        <f>SUMIF($O$12:$O$155,$R174,AB$12:AB$155)</f>
        <v>24319</v>
      </c>
      <c r="AC174" s="96">
        <f>SUMIF($O$12:$O$155,$R174,AC$12:AC$155)</f>
        <v>25513</v>
      </c>
      <c r="AD174" s="96">
        <f>SUMIF($O$12:$O$155,$R174,AD$12:AD$155)</f>
        <v>27077</v>
      </c>
      <c r="AE174" s="96">
        <f>SUMIF($O$12:$O$155,$R174,AE$12:AE$155)</f>
        <v>28544</v>
      </c>
      <c r="AF174" s="96">
        <f>SUMIF($O$12:$O$155,$R174,AF$12:AF$155)</f>
        <v>29874</v>
      </c>
      <c r="AG174" s="96">
        <f>SUMIF($O$12:$O$155,$R174,AG$12:AG$155)</f>
        <v>31468</v>
      </c>
      <c r="AH174" s="96">
        <f>SUMIF($O$12:$O$155,$R174,AH$12:AH$155)</f>
        <v>33090</v>
      </c>
      <c r="AI174" s="96">
        <f>SUMIF($O$12:$O$155,$R174,AI$12:AI$155)</f>
        <v>34581</v>
      </c>
      <c r="AJ174" s="96">
        <f>SUMIF($O$12:$O$155,$R174,AJ$12:AJ$155)</f>
        <v>36118</v>
      </c>
      <c r="AK174" s="96">
        <f>SUMIF($O$12:$O$155,$R174,AK$12:AK$155)</f>
        <v>37519</v>
      </c>
      <c r="AL174" s="96">
        <f>SUMIF($O$12:$O$155,$R174,AL$12:AL$155)</f>
        <v>39448</v>
      </c>
      <c r="AM174" s="96">
        <f>SUMIF($O$12:$O$155,$R174,AM$12:AM$155)</f>
        <v>41043</v>
      </c>
      <c r="AN174" s="96">
        <f>SUMIF($O$12:$O$155,$R174,AN$12:AN$155)</f>
        <v>42642</v>
      </c>
      <c r="AO174" s="96">
        <f>SUMIF($O$12:$O$155,$R174,AO$12:AO$155)</f>
        <v>44341</v>
      </c>
      <c r="AP174" s="96">
        <f>SUMIF($O$12:$O$155,$R174,AP$12:AP$155)</f>
        <v>46671</v>
      </c>
      <c r="AQ174" s="96">
        <f t="shared" ref="AQ174:AQ176" si="8">SUM(S174:AP174)</f>
        <v>694003</v>
      </c>
      <c r="AR174" s="102">
        <f>AQ174/SUM($AQ$173:$AQ$176)</f>
        <v>0.20869119910317299</v>
      </c>
    </row>
    <row r="175" spans="1:44" ht="12.75" customHeight="1" x14ac:dyDescent="0.2">
      <c r="A175" s="14"/>
      <c r="B175" s="14"/>
      <c r="C175" s="14"/>
      <c r="I175" s="14"/>
      <c r="J175" s="14"/>
      <c r="K175" s="14"/>
      <c r="L175" s="14"/>
      <c r="M175" s="14"/>
      <c r="N175" s="14"/>
      <c r="R175" s="96" t="s">
        <v>145</v>
      </c>
      <c r="S175" s="96">
        <f>SUMIF($O$12:$O$155,$R175,S$12:S$155)</f>
        <v>16768</v>
      </c>
      <c r="T175" s="96">
        <f>SUMIF($O$12:$O$155,$R175,T$12:T$155)</f>
        <v>17629</v>
      </c>
      <c r="U175" s="96">
        <f>SUMIF($O$12:$O$155,$R175,U$12:U$155)</f>
        <v>18339</v>
      </c>
      <c r="V175" s="96">
        <f>SUMIF($O$12:$O$155,$R175,V$12:V$155)</f>
        <v>19182</v>
      </c>
      <c r="W175" s="96">
        <f>SUMIF($O$12:$O$155,$R175,W$12:W$155)</f>
        <v>20270</v>
      </c>
      <c r="X175" s="96">
        <f>SUMIF($O$12:$O$155,$R175,X$12:X$155)</f>
        <v>21221</v>
      </c>
      <c r="Y175" s="96">
        <f>SUMIF($O$12:$O$155,$R175,Y$12:Y$155)</f>
        <v>22186</v>
      </c>
      <c r="Z175" s="96">
        <f>SUMIF($O$12:$O$155,$R175,Z$12:Z$155)</f>
        <v>23371</v>
      </c>
      <c r="AA175" s="96">
        <f>SUMIF($O$12:$O$155,$R175,AA$12:AA$155)</f>
        <v>24555</v>
      </c>
      <c r="AB175" s="96">
        <f>SUMIF($O$12:$O$155,$R175,AB$12:AB$155)</f>
        <v>25735</v>
      </c>
      <c r="AC175" s="96">
        <f>SUMIF($O$12:$O$155,$R175,AC$12:AC$155)</f>
        <v>26982</v>
      </c>
      <c r="AD175" s="96">
        <f>SUMIF($O$12:$O$155,$R175,AD$12:AD$155)</f>
        <v>28343</v>
      </c>
      <c r="AE175" s="96">
        <f>SUMIF($O$12:$O$155,$R175,AE$12:AE$155)</f>
        <v>29600</v>
      </c>
      <c r="AF175" s="96">
        <f>SUMIF($O$12:$O$155,$R175,AF$12:AF$155)</f>
        <v>31309</v>
      </c>
      <c r="AG175" s="96">
        <f>SUMIF($O$12:$O$155,$R175,AG$12:AG$155)</f>
        <v>32457</v>
      </c>
      <c r="AH175" s="96">
        <f>SUMIF($O$12:$O$155,$R175,AH$12:AH$155)</f>
        <v>34345</v>
      </c>
      <c r="AI175" s="96">
        <f>SUMIF($O$12:$O$155,$R175,AI$12:AI$155)</f>
        <v>36120</v>
      </c>
      <c r="AJ175" s="96">
        <f>SUMIF($O$12:$O$155,$R175,AJ$12:AJ$155)</f>
        <v>37678</v>
      </c>
      <c r="AK175" s="96">
        <f>SUMIF($O$12:$O$155,$R175,AK$12:AK$155)</f>
        <v>39570</v>
      </c>
      <c r="AL175" s="96">
        <f>SUMIF($O$12:$O$155,$R175,AL$12:AL$155)</f>
        <v>41736</v>
      </c>
      <c r="AM175" s="96">
        <f>SUMIF($O$12:$O$155,$R175,AM$12:AM$155)</f>
        <v>43850</v>
      </c>
      <c r="AN175" s="96">
        <f>SUMIF($O$12:$O$155,$R175,AN$12:AN$155)</f>
        <v>45671</v>
      </c>
      <c r="AO175" s="96">
        <f>SUMIF($O$12:$O$155,$R175,AO$12:AO$155)</f>
        <v>47694</v>
      </c>
      <c r="AP175" s="96">
        <f>SUMIF($O$12:$O$155,$R175,AP$12:AP$155)</f>
        <v>50471</v>
      </c>
      <c r="AQ175" s="96">
        <f t="shared" si="8"/>
        <v>735082</v>
      </c>
      <c r="AR175" s="102">
        <f>AQ175/SUM($AQ$173:$AQ$176)</f>
        <v>0.22104392058702715</v>
      </c>
    </row>
    <row r="176" spans="1:44" ht="12.75" customHeight="1" x14ac:dyDescent="0.2">
      <c r="A176" s="14"/>
      <c r="B176" s="14"/>
      <c r="C176" s="14"/>
      <c r="I176" s="14"/>
      <c r="J176" s="14"/>
      <c r="K176" s="14"/>
      <c r="L176" s="14"/>
      <c r="M176" s="14"/>
      <c r="N176" s="14"/>
      <c r="R176" s="96" t="s">
        <v>146</v>
      </c>
      <c r="S176" s="96">
        <f>SUMIF($O$12:$O$155,$R176,S$12:S$155)</f>
        <v>22512</v>
      </c>
      <c r="T176" s="96">
        <f>SUMIF($O$12:$O$155,$R176,T$12:T$155)</f>
        <v>23764</v>
      </c>
      <c r="U176" s="96">
        <f>SUMIF($O$12:$O$155,$R176,U$12:U$155)</f>
        <v>24792</v>
      </c>
      <c r="V176" s="96">
        <f>SUMIF($O$12:$O$155,$R176,V$12:V$155)</f>
        <v>25905</v>
      </c>
      <c r="W176" s="96">
        <f>SUMIF($O$12:$O$155,$R176,W$12:W$155)</f>
        <v>27210</v>
      </c>
      <c r="X176" s="96">
        <f>SUMIF($O$12:$O$155,$R176,X$12:X$155)</f>
        <v>28487</v>
      </c>
      <c r="Y176" s="96">
        <f>SUMIF($O$12:$O$155,$R176,Y$12:Y$155)</f>
        <v>29826</v>
      </c>
      <c r="Z176" s="96">
        <f>SUMIF($O$12:$O$155,$R176,Z$12:Z$155)</f>
        <v>31336</v>
      </c>
      <c r="AA176" s="96">
        <f>SUMIF($O$12:$O$155,$R176,AA$12:AA$155)</f>
        <v>32860</v>
      </c>
      <c r="AB176" s="96">
        <f>SUMIF($O$12:$O$155,$R176,AB$12:AB$155)</f>
        <v>34509</v>
      </c>
      <c r="AC176" s="96">
        <f>SUMIF($O$12:$O$155,$R176,AC$12:AC$155)</f>
        <v>36294</v>
      </c>
      <c r="AD176" s="96">
        <f>SUMIF($O$12:$O$155,$R176,AD$12:AD$155)</f>
        <v>37891</v>
      </c>
      <c r="AE176" s="96">
        <f>SUMIF($O$12:$O$155,$R176,AE$12:AE$155)</f>
        <v>39876</v>
      </c>
      <c r="AF176" s="96">
        <f>SUMIF($O$12:$O$155,$R176,AF$12:AF$155)</f>
        <v>41828</v>
      </c>
      <c r="AG176" s="96">
        <f>SUMIF($O$12:$O$155,$R176,AG$12:AG$155)</f>
        <v>44257</v>
      </c>
      <c r="AH176" s="96">
        <f>SUMIF($O$12:$O$155,$R176,AH$12:AH$155)</f>
        <v>46546</v>
      </c>
      <c r="AI176" s="96">
        <f>SUMIF($O$12:$O$155,$R176,AI$12:AI$155)</f>
        <v>48897</v>
      </c>
      <c r="AJ176" s="96">
        <f>SUMIF($O$12:$O$155,$R176,AJ$12:AJ$155)</f>
        <v>51147</v>
      </c>
      <c r="AK176" s="96">
        <f>SUMIF($O$12:$O$155,$R176,AK$12:AK$155)</f>
        <v>53456</v>
      </c>
      <c r="AL176" s="96">
        <f>SUMIF($O$12:$O$155,$R176,AL$12:AL$155)</f>
        <v>56197</v>
      </c>
      <c r="AM176" s="96">
        <f>SUMIF($O$12:$O$155,$R176,AM$12:AM$155)</f>
        <v>58833</v>
      </c>
      <c r="AN176" s="96">
        <f>SUMIF($O$12:$O$155,$R176,AN$12:AN$155)</f>
        <v>61622</v>
      </c>
      <c r="AO176" s="96">
        <f>SUMIF($O$12:$O$155,$R176,AO$12:AO$155)</f>
        <v>65031</v>
      </c>
      <c r="AP176" s="96">
        <f>SUMIF($O$12:$O$155,$R176,AP$12:AP$155)</f>
        <v>68494</v>
      </c>
      <c r="AQ176" s="96">
        <f t="shared" si="8"/>
        <v>991570</v>
      </c>
      <c r="AR176" s="102">
        <f>AQ176/SUM($AQ$173:$AQ$176)</f>
        <v>0.29817152417890591</v>
      </c>
    </row>
    <row r="177" spans="1:44" ht="12.75" customHeight="1" x14ac:dyDescent="0.2">
      <c r="A177" s="14"/>
      <c r="B177" s="14"/>
      <c r="C177" s="14"/>
      <c r="I177" s="14"/>
      <c r="J177" s="14"/>
      <c r="K177" s="14"/>
      <c r="L177" s="14"/>
      <c r="M177" s="14"/>
      <c r="N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row>
    <row r="178" spans="1:44" ht="12.75" customHeight="1" x14ac:dyDescent="0.2">
      <c r="A178" s="14"/>
      <c r="B178" s="14"/>
      <c r="C178" s="14"/>
      <c r="I178" s="14"/>
      <c r="J178" s="14"/>
      <c r="K178" s="14"/>
      <c r="L178" s="14"/>
      <c r="M178" s="14"/>
      <c r="N178" s="14"/>
      <c r="R178" s="68" t="s">
        <v>127</v>
      </c>
      <c r="S178" s="95">
        <v>39448</v>
      </c>
      <c r="T178" s="95">
        <v>39479</v>
      </c>
      <c r="U178" s="95">
        <v>39508</v>
      </c>
      <c r="V178" s="95">
        <v>39539</v>
      </c>
      <c r="W178" s="95">
        <v>39569</v>
      </c>
      <c r="X178" s="95">
        <v>39600</v>
      </c>
      <c r="Y178" s="95">
        <v>39630</v>
      </c>
      <c r="Z178" s="95">
        <v>39661</v>
      </c>
      <c r="AA178" s="95">
        <v>39692</v>
      </c>
      <c r="AB178" s="95">
        <v>39722</v>
      </c>
      <c r="AC178" s="95">
        <v>39753</v>
      </c>
      <c r="AD178" s="95">
        <v>39783</v>
      </c>
      <c r="AE178" s="95">
        <v>39814</v>
      </c>
      <c r="AF178" s="95">
        <v>39845</v>
      </c>
      <c r="AG178" s="95">
        <v>39873</v>
      </c>
      <c r="AH178" s="95">
        <v>39904</v>
      </c>
      <c r="AI178" s="95">
        <v>39934</v>
      </c>
      <c r="AJ178" s="95">
        <v>39965</v>
      </c>
      <c r="AK178" s="95">
        <v>39995</v>
      </c>
      <c r="AL178" s="95">
        <v>40026</v>
      </c>
      <c r="AM178" s="95">
        <v>40057</v>
      </c>
      <c r="AN178" s="95">
        <v>40087</v>
      </c>
      <c r="AO178" s="95">
        <v>40118</v>
      </c>
      <c r="AP178" s="95">
        <v>40148</v>
      </c>
      <c r="AQ178" s="95" t="s">
        <v>167</v>
      </c>
      <c r="AR178" s="95" t="s">
        <v>170</v>
      </c>
    </row>
    <row r="179" spans="1:44" ht="12.75" customHeight="1" x14ac:dyDescent="0.2">
      <c r="A179" s="14"/>
      <c r="B179" s="14"/>
      <c r="C179" s="14"/>
      <c r="I179" s="14"/>
      <c r="J179" s="14"/>
      <c r="K179" s="14"/>
      <c r="L179" s="14"/>
      <c r="M179" s="14"/>
      <c r="N179" s="14"/>
      <c r="R179" s="96" t="s">
        <v>132</v>
      </c>
      <c r="S179" s="96">
        <f>SUMIF($Q$12:$Q$155,$R179,S$12:S$155)</f>
        <v>28322</v>
      </c>
      <c r="T179" s="96">
        <f>SUMIF($Q$12:$Q$155,$R179,T$12:T$155)</f>
        <v>29686</v>
      </c>
      <c r="U179" s="96">
        <f>SUMIF($Q$12:$Q$155,$R179,U$12:U$155)</f>
        <v>30928</v>
      </c>
      <c r="V179" s="96">
        <f>SUMIF($Q$12:$Q$155,$R179,V$12:V$155)</f>
        <v>32451</v>
      </c>
      <c r="W179" s="96">
        <f>SUMIF($Q$12:$Q$155,$R179,W$12:W$155)</f>
        <v>34146</v>
      </c>
      <c r="X179" s="96">
        <f>SUMIF($Q$12:$Q$155,$R179,X$12:X$155)</f>
        <v>35855</v>
      </c>
      <c r="Y179" s="96">
        <f>SUMIF($Q$12:$Q$155,$R179,Y$12:Y$155)</f>
        <v>37679</v>
      </c>
      <c r="Z179" s="96">
        <f>SUMIF($Q$12:$Q$155,$R179,Z$12:Z$155)</f>
        <v>39407</v>
      </c>
      <c r="AA179" s="96">
        <f>SUMIF($Q$12:$Q$155,$R179,AA$12:AA$155)</f>
        <v>41305</v>
      </c>
      <c r="AB179" s="96">
        <f>SUMIF($Q$12:$Q$155,$R179,AB$12:AB$155)</f>
        <v>43450</v>
      </c>
      <c r="AC179" s="96">
        <f>SUMIF($Q$12:$Q$155,$R179,AC$12:AC$155)</f>
        <v>45494</v>
      </c>
      <c r="AD179" s="96">
        <f>SUMIF($Q$12:$Q$155,$R179,AD$12:AD$155)</f>
        <v>47768</v>
      </c>
      <c r="AE179" s="96">
        <f>SUMIF($Q$12:$Q$155,$R179,AE$12:AE$155)</f>
        <v>49865</v>
      </c>
      <c r="AF179" s="96">
        <f>SUMIF($Q$12:$Q$155,$R179,AF$12:AF$155)</f>
        <v>52115</v>
      </c>
      <c r="AG179" s="96">
        <f>SUMIF($Q$12:$Q$155,$R179,AG$12:AG$155)</f>
        <v>54659</v>
      </c>
      <c r="AH179" s="96">
        <f>SUMIF($Q$12:$Q$155,$R179,AH$12:AH$155)</f>
        <v>57505</v>
      </c>
      <c r="AI179" s="96">
        <f>SUMIF($Q$12:$Q$155,$R179,AI$12:AI$155)</f>
        <v>60339</v>
      </c>
      <c r="AJ179" s="96">
        <f>SUMIF($Q$12:$Q$155,$R179,AJ$12:AJ$155)</f>
        <v>63506</v>
      </c>
      <c r="AK179" s="96">
        <f>SUMIF($Q$12:$Q$155,$R179,AK$12:AK$155)</f>
        <v>66902</v>
      </c>
      <c r="AL179" s="96">
        <f>SUMIF($Q$12:$Q$155,$R179,AL$12:AL$155)</f>
        <v>70231</v>
      </c>
      <c r="AM179" s="96">
        <f>SUMIF($Q$12:$Q$155,$R179,AM$12:AM$155)</f>
        <v>73825</v>
      </c>
      <c r="AN179" s="96">
        <f>SUMIF($Q$12:$Q$155,$R179,AN$12:AN$155)</f>
        <v>77218</v>
      </c>
      <c r="AO179" s="96">
        <f>SUMIF($Q$12:$Q$155,$R179,AO$12:AO$155)</f>
        <v>81007</v>
      </c>
      <c r="AP179" s="96">
        <f>SUMIF($Q$12:$Q$155,$R179,AP$12:AP$155)</f>
        <v>85547</v>
      </c>
      <c r="AQ179" s="96">
        <f>SUM(S179:AP179)</f>
        <v>1239210</v>
      </c>
      <c r="AR179" s="102">
        <f>AQ179/SUM($AQ$179:$AQ$181)</f>
        <v>0.37263847683748197</v>
      </c>
    </row>
    <row r="180" spans="1:44" ht="12.75" customHeight="1" x14ac:dyDescent="0.2">
      <c r="A180" s="14"/>
      <c r="B180" s="14"/>
      <c r="C180" s="14"/>
      <c r="I180" s="14"/>
      <c r="J180" s="14"/>
      <c r="K180" s="14"/>
      <c r="L180" s="14"/>
      <c r="M180" s="14"/>
      <c r="N180" s="14"/>
      <c r="R180" s="96" t="s">
        <v>137</v>
      </c>
      <c r="S180" s="96">
        <f>SUMIF($Q$12:$Q$155,$R180,S$12:S$155)</f>
        <v>25122</v>
      </c>
      <c r="T180" s="96">
        <f>SUMIF($Q$12:$Q$155,$R180,T$12:T$155)</f>
        <v>26340</v>
      </c>
      <c r="U180" s="96">
        <f>SUMIF($Q$12:$Q$155,$R180,U$12:U$155)</f>
        <v>27449</v>
      </c>
      <c r="V180" s="96">
        <f>SUMIF($Q$12:$Q$155,$R180,V$12:V$155)</f>
        <v>28789</v>
      </c>
      <c r="W180" s="96">
        <f>SUMIF($Q$12:$Q$155,$R180,W$12:W$155)</f>
        <v>30303</v>
      </c>
      <c r="X180" s="96">
        <f>SUMIF($Q$12:$Q$155,$R180,X$12:X$155)</f>
        <v>31879</v>
      </c>
      <c r="Y180" s="96">
        <f>SUMIF($Q$12:$Q$155,$R180,Y$12:Y$155)</f>
        <v>33275</v>
      </c>
      <c r="Z180" s="96">
        <f>SUMIF($Q$12:$Q$155,$R180,Z$12:Z$155)</f>
        <v>34993</v>
      </c>
      <c r="AA180" s="96">
        <f>SUMIF($Q$12:$Q$155,$R180,AA$12:AA$155)</f>
        <v>36648</v>
      </c>
      <c r="AB180" s="96">
        <f>SUMIF($Q$12:$Q$155,$R180,AB$12:AB$155)</f>
        <v>38204</v>
      </c>
      <c r="AC180" s="96">
        <f>SUMIF($Q$12:$Q$155,$R180,AC$12:AC$155)</f>
        <v>40430</v>
      </c>
      <c r="AD180" s="96">
        <f>SUMIF($Q$12:$Q$155,$R180,AD$12:AD$155)</f>
        <v>42716</v>
      </c>
      <c r="AE180" s="96">
        <f>SUMIF($Q$12:$Q$155,$R180,AE$12:AE$155)</f>
        <v>45224</v>
      </c>
      <c r="AF180" s="96">
        <f>SUMIF($Q$12:$Q$155,$R180,AF$12:AF$155)</f>
        <v>47213</v>
      </c>
      <c r="AG180" s="96">
        <f>SUMIF($Q$12:$Q$155,$R180,AG$12:AG$155)</f>
        <v>49818</v>
      </c>
      <c r="AH180" s="96">
        <f>SUMIF($Q$12:$Q$155,$R180,AH$12:AH$155)</f>
        <v>52543</v>
      </c>
      <c r="AI180" s="96">
        <f>SUMIF($Q$12:$Q$155,$R180,AI$12:AI$155)</f>
        <v>55457</v>
      </c>
      <c r="AJ180" s="96">
        <f>SUMIF($Q$12:$Q$155,$R180,AJ$12:AJ$155)</f>
        <v>58120</v>
      </c>
      <c r="AK180" s="96">
        <f>SUMIF($Q$12:$Q$155,$R180,AK$12:AK$155)</f>
        <v>60502</v>
      </c>
      <c r="AL180" s="96">
        <f>SUMIF($Q$12:$Q$155,$R180,AL$12:AL$155)</f>
        <v>63952</v>
      </c>
      <c r="AM180" s="96">
        <f>SUMIF($Q$12:$Q$155,$R180,AM$12:AM$155)</f>
        <v>66825</v>
      </c>
      <c r="AN180" s="96">
        <f>SUMIF($Q$12:$Q$155,$R180,AN$12:AN$155)</f>
        <v>70035</v>
      </c>
      <c r="AO180" s="96">
        <f>SUMIF($Q$12:$Q$155,$R180,AO$12:AO$155)</f>
        <v>73377</v>
      </c>
      <c r="AP180" s="96">
        <f>SUMIF($Q$12:$Q$155,$R180,AP$12:AP$155)</f>
        <v>77601</v>
      </c>
      <c r="AQ180" s="96">
        <f>SUM(S180:AP180)</f>
        <v>1116815</v>
      </c>
      <c r="AR180" s="102">
        <f>AQ180/SUM($AQ$179:$AQ$181)</f>
        <v>0.33583350724191413</v>
      </c>
    </row>
    <row r="181" spans="1:44" ht="12.75" customHeight="1" x14ac:dyDescent="0.2">
      <c r="A181" s="14"/>
      <c r="B181" s="14"/>
      <c r="C181" s="14"/>
      <c r="I181" s="14"/>
      <c r="J181" s="14"/>
      <c r="K181" s="14"/>
      <c r="L181" s="14"/>
      <c r="M181" s="14"/>
      <c r="N181" s="14"/>
      <c r="R181" s="96" t="s">
        <v>138</v>
      </c>
      <c r="S181" s="96">
        <f>SUMIF($Q$12:$Q$155,$R181,S$12:S$155)</f>
        <v>21558</v>
      </c>
      <c r="T181" s="96">
        <f>SUMIF($Q$12:$Q$155,$R181,T$12:T$155)</f>
        <v>22593</v>
      </c>
      <c r="U181" s="96">
        <f>SUMIF($Q$12:$Q$155,$R181,U$12:U$155)</f>
        <v>23848</v>
      </c>
      <c r="V181" s="96">
        <f>SUMIF($Q$12:$Q$155,$R181,V$12:V$155)</f>
        <v>25282</v>
      </c>
      <c r="W181" s="96">
        <f>SUMIF($Q$12:$Q$155,$R181,W$12:W$155)</f>
        <v>26655</v>
      </c>
      <c r="X181" s="96">
        <f>SUMIF($Q$12:$Q$155,$R181,X$12:X$155)</f>
        <v>27837</v>
      </c>
      <c r="Y181" s="96">
        <f>SUMIF($Q$12:$Q$155,$R181,Y$12:Y$155)</f>
        <v>29399</v>
      </c>
      <c r="Z181" s="96">
        <f>SUMIF($Q$12:$Q$155,$R181,Z$12:Z$155)</f>
        <v>30661</v>
      </c>
      <c r="AA181" s="96">
        <f>SUMIF($Q$12:$Q$155,$R181,AA$12:AA$155)</f>
        <v>32411</v>
      </c>
      <c r="AB181" s="96">
        <f>SUMIF($Q$12:$Q$155,$R181,AB$12:AB$155)</f>
        <v>34148</v>
      </c>
      <c r="AC181" s="96">
        <f>SUMIF($Q$12:$Q$155,$R181,AC$12:AC$155)</f>
        <v>35966</v>
      </c>
      <c r="AD181" s="96">
        <f>SUMIF($Q$12:$Q$155,$R181,AD$12:AD$155)</f>
        <v>37547</v>
      </c>
      <c r="AE181" s="96">
        <f>SUMIF($Q$12:$Q$155,$R181,AE$12:AE$155)</f>
        <v>39392</v>
      </c>
      <c r="AF181" s="96">
        <f>SUMIF($Q$12:$Q$155,$R181,AF$12:AF$155)</f>
        <v>41871</v>
      </c>
      <c r="AG181" s="96">
        <f>SUMIF($Q$12:$Q$155,$R181,AG$12:AG$155)</f>
        <v>43720</v>
      </c>
      <c r="AH181" s="96">
        <f>SUMIF($Q$12:$Q$155,$R181,AH$12:AH$155)</f>
        <v>46053</v>
      </c>
      <c r="AI181" s="96">
        <f>SUMIF($Q$12:$Q$155,$R181,AI$12:AI$155)</f>
        <v>48204</v>
      </c>
      <c r="AJ181" s="96">
        <f>SUMIF($Q$12:$Q$155,$R181,AJ$12:AJ$155)</f>
        <v>50032</v>
      </c>
      <c r="AK181" s="96">
        <f>SUMIF($Q$12:$Q$155,$R181,AK$12:AK$155)</f>
        <v>52130</v>
      </c>
      <c r="AL181" s="96">
        <f>SUMIF($Q$12:$Q$155,$R181,AL$12:AL$155)</f>
        <v>54692</v>
      </c>
      <c r="AM181" s="96">
        <f>SUMIF($Q$12:$Q$155,$R181,AM$12:AM$155)</f>
        <v>57383</v>
      </c>
      <c r="AN181" s="96">
        <f>SUMIF($Q$12:$Q$155,$R181,AN$12:AN$155)</f>
        <v>59806</v>
      </c>
      <c r="AO181" s="96">
        <f>SUMIF($Q$12:$Q$155,$R181,AO$12:AO$155)</f>
        <v>62617</v>
      </c>
      <c r="AP181" s="96">
        <f>SUMIF($Q$12:$Q$155,$R181,AP$12:AP$155)</f>
        <v>65672</v>
      </c>
      <c r="AQ181" s="96">
        <f>SUM(S181:AP181)</f>
        <v>969477</v>
      </c>
      <c r="AR181" s="102">
        <f>AQ181/SUM($AQ$179:$AQ$181)</f>
        <v>0.29152801592060384</v>
      </c>
    </row>
    <row r="182" spans="1:44" ht="12.75" customHeight="1" x14ac:dyDescent="0.2">
      <c r="A182" s="14"/>
      <c r="B182" s="14"/>
      <c r="C182" s="14"/>
      <c r="I182" s="14"/>
      <c r="J182" s="14"/>
      <c r="K182" s="14"/>
      <c r="L182" s="14"/>
      <c r="M182" s="14"/>
      <c r="N182" s="14"/>
    </row>
    <row r="183" spans="1:44" ht="12.75" customHeight="1" x14ac:dyDescent="0.2">
      <c r="A183" s="14"/>
      <c r="B183" s="14"/>
      <c r="C183" s="14"/>
      <c r="I183" s="14"/>
      <c r="J183" s="14"/>
      <c r="K183" s="14"/>
      <c r="L183" s="14"/>
      <c r="M183" s="14"/>
      <c r="N183" s="14"/>
      <c r="R183" s="68" t="s">
        <v>128</v>
      </c>
      <c r="S183" s="95">
        <v>39448</v>
      </c>
      <c r="T183" s="95">
        <v>39479</v>
      </c>
      <c r="U183" s="95">
        <v>39508</v>
      </c>
      <c r="V183" s="95">
        <v>39539</v>
      </c>
      <c r="W183" s="95">
        <v>39569</v>
      </c>
      <c r="X183" s="95">
        <v>39600</v>
      </c>
      <c r="Y183" s="95">
        <v>39630</v>
      </c>
      <c r="Z183" s="95">
        <v>39661</v>
      </c>
      <c r="AA183" s="95">
        <v>39692</v>
      </c>
      <c r="AB183" s="95">
        <v>39722</v>
      </c>
      <c r="AC183" s="95">
        <v>39753</v>
      </c>
      <c r="AD183" s="95">
        <v>39783</v>
      </c>
      <c r="AE183" s="95">
        <v>39814</v>
      </c>
      <c r="AF183" s="95">
        <v>39845</v>
      </c>
      <c r="AG183" s="95">
        <v>39873</v>
      </c>
      <c r="AH183" s="95">
        <v>39904</v>
      </c>
      <c r="AI183" s="95">
        <v>39934</v>
      </c>
      <c r="AJ183" s="95">
        <v>39965</v>
      </c>
      <c r="AK183" s="95">
        <v>39995</v>
      </c>
      <c r="AL183" s="95">
        <v>40026</v>
      </c>
      <c r="AM183" s="95">
        <v>40057</v>
      </c>
      <c r="AN183" s="95">
        <v>40087</v>
      </c>
      <c r="AO183" s="95">
        <v>40118</v>
      </c>
      <c r="AP183" s="95">
        <v>40148</v>
      </c>
    </row>
    <row r="184" spans="1:44" ht="12.75" customHeight="1" x14ac:dyDescent="0.2">
      <c r="A184" s="14"/>
      <c r="B184" s="14"/>
      <c r="C184" s="14"/>
      <c r="I184" s="14"/>
      <c r="J184" s="14"/>
      <c r="K184" s="14"/>
      <c r="L184" s="14"/>
      <c r="M184" s="14"/>
      <c r="N184" s="14"/>
      <c r="R184" s="30" t="s">
        <v>136</v>
      </c>
      <c r="S184" s="96">
        <f>SUMIF($R$12:$R$155,$R184,S$12:S$155)</f>
        <v>18341</v>
      </c>
      <c r="T184" s="96">
        <f>SUMIF($R$12:$R$155,$R184,T$12:T$155)</f>
        <v>19233</v>
      </c>
      <c r="U184" s="96">
        <f>SUMIF($R$12:$R$155,$R184,U$12:U$155)</f>
        <v>20086</v>
      </c>
      <c r="V184" s="96">
        <f>SUMIF($R$12:$R$155,$R184,V$12:V$155)</f>
        <v>21064</v>
      </c>
      <c r="W184" s="96">
        <f>SUMIF($R$12:$R$155,$R184,W$12:W$155)</f>
        <v>22301</v>
      </c>
      <c r="X184" s="96">
        <f>SUMIF($R$12:$R$155,$R184,X$12:X$155)</f>
        <v>23357</v>
      </c>
      <c r="Y184" s="96">
        <f>SUMIF($R$12:$R$155,$R184,Y$12:Y$155)</f>
        <v>24830</v>
      </c>
      <c r="Z184" s="96">
        <f>SUMIF($R$12:$R$155,$R184,Z$12:Z$155)</f>
        <v>25963</v>
      </c>
      <c r="AA184" s="96">
        <f>SUMIF($R$12:$R$155,$R184,AA$12:AA$155)</f>
        <v>27326</v>
      </c>
      <c r="AB184" s="96">
        <f>SUMIF($R$12:$R$155,$R184,AB$12:AB$155)</f>
        <v>28555</v>
      </c>
      <c r="AC184" s="96">
        <f>SUMIF($R$12:$R$155,$R184,AC$12:AC$155)</f>
        <v>30320</v>
      </c>
      <c r="AD184" s="96">
        <f>SUMIF($R$12:$R$155,$R184,AD$12:AD$155)</f>
        <v>31770</v>
      </c>
      <c r="AE184" s="96">
        <f>SUMIF($R$12:$R$155,$R184,AE$12:AE$155)</f>
        <v>32924</v>
      </c>
      <c r="AF184" s="96">
        <f>SUMIF($R$12:$R$155,$R184,AF$12:AF$155)</f>
        <v>34298</v>
      </c>
      <c r="AG184" s="96">
        <f>SUMIF($R$12:$R$155,$R184,AG$12:AG$155)</f>
        <v>36430</v>
      </c>
      <c r="AH184" s="96">
        <f>SUMIF($R$12:$R$155,$R184,AH$12:AH$155)</f>
        <v>38161</v>
      </c>
      <c r="AI184" s="96">
        <f>SUMIF($R$12:$R$155,$R184,AI$12:AI$155)</f>
        <v>40254</v>
      </c>
      <c r="AJ184" s="96">
        <f>SUMIF($R$12:$R$155,$R184,AJ$12:AJ$155)</f>
        <v>42119</v>
      </c>
      <c r="AK184" s="96">
        <f>SUMIF($R$12:$R$155,$R184,AK$12:AK$155)</f>
        <v>43871</v>
      </c>
      <c r="AL184" s="96">
        <f>SUMIF($R$12:$R$155,$R184,AL$12:AL$155)</f>
        <v>46114</v>
      </c>
      <c r="AM184" s="96">
        <f>SUMIF($R$12:$R$155,$R184,AM$12:AM$155)</f>
        <v>48298</v>
      </c>
      <c r="AN184" s="96">
        <f>SUMIF($R$12:$R$155,$R184,AN$12:AN$155)</f>
        <v>50472</v>
      </c>
      <c r="AO184" s="96">
        <f>SUMIF($R$12:$R$155,$R184,AO$12:AO$155)</f>
        <v>52977</v>
      </c>
      <c r="AP184" s="96">
        <f>SUMIF($R$12:$R$155,$R184,AP$12:AP$155)</f>
        <v>55657</v>
      </c>
    </row>
    <row r="185" spans="1:44" ht="12.75" customHeight="1" x14ac:dyDescent="0.2">
      <c r="A185" s="14"/>
      <c r="B185" s="14"/>
      <c r="C185" s="14"/>
      <c r="I185" s="14"/>
      <c r="J185" s="14"/>
      <c r="K185" s="14"/>
      <c r="L185" s="14"/>
      <c r="M185" s="14"/>
      <c r="N185" s="14"/>
      <c r="R185" s="30" t="s">
        <v>171</v>
      </c>
      <c r="S185" s="96">
        <f>SUMIF($R$12:$R$155,"&lt;&gt;"&amp;$R184,S$12:S$155)</f>
        <v>56661</v>
      </c>
      <c r="T185" s="96">
        <f>SUMIF($R$12:$R$155,"&lt;&gt;"&amp;$R184,T$12:T$155)</f>
        <v>59386</v>
      </c>
      <c r="U185" s="96">
        <f>SUMIF($R$12:$R$155,"&lt;&gt;"&amp;$R184,U$12:U$155)</f>
        <v>62139</v>
      </c>
      <c r="V185" s="96">
        <f>SUMIF($R$12:$R$155,"&lt;&gt;"&amp;$R184,V$12:V$155)</f>
        <v>65458</v>
      </c>
      <c r="W185" s="96">
        <f>SUMIF($R$12:$R$155,"&lt;&gt;"&amp;$R184,W$12:W$155)</f>
        <v>68803</v>
      </c>
      <c r="X185" s="96">
        <f>SUMIF($R$12:$R$155,"&lt;&gt;"&amp;$R184,X$12:X$155)</f>
        <v>72214</v>
      </c>
      <c r="Y185" s="96">
        <f>SUMIF($R$12:$R$155,"&lt;&gt;"&amp;$R184,Y$12:Y$155)</f>
        <v>75523</v>
      </c>
      <c r="Z185" s="96">
        <f>SUMIF($R$12:$R$155,"&lt;&gt;"&amp;$R184,Z$12:Z$155)</f>
        <v>79098</v>
      </c>
      <c r="AA185" s="96">
        <f>SUMIF($R$12:$R$155,"&lt;&gt;"&amp;$R184,AA$12:AA$155)</f>
        <v>83038</v>
      </c>
      <c r="AB185" s="96">
        <f>SUMIF($R$12:$R$155,"&lt;&gt;"&amp;$R184,AB$12:AB$155)</f>
        <v>87247</v>
      </c>
      <c r="AC185" s="96">
        <f>SUMIF($R$12:$R$155,"&lt;&gt;"&amp;$R184,AC$12:AC$155)</f>
        <v>91570</v>
      </c>
      <c r="AD185" s="96">
        <f>SUMIF($R$12:$R$155,"&lt;&gt;"&amp;$R184,AD$12:AD$155)</f>
        <v>96261</v>
      </c>
      <c r="AE185" s="96">
        <f>SUMIF($R$12:$R$155,"&lt;&gt;"&amp;$R184,AE$12:AE$155)</f>
        <v>101557</v>
      </c>
      <c r="AF185" s="96">
        <f>SUMIF($R$12:$R$155,"&lt;&gt;"&amp;$R184,AF$12:AF$155)</f>
        <v>106901</v>
      </c>
      <c r="AG185" s="96">
        <f>SUMIF($R$12:$R$155,"&lt;&gt;"&amp;$R184,AG$12:AG$155)</f>
        <v>111767</v>
      </c>
      <c r="AH185" s="96">
        <f>SUMIF($R$12:$R$155,"&lt;&gt;"&amp;$R184,AH$12:AH$155)</f>
        <v>117940</v>
      </c>
      <c r="AI185" s="96">
        <f>SUMIF($R$12:$R$155,"&lt;&gt;"&amp;$R184,AI$12:AI$155)</f>
        <v>123746</v>
      </c>
      <c r="AJ185" s="96">
        <f>SUMIF($R$12:$R$155,"&lt;&gt;"&amp;$R184,AJ$12:AJ$155)</f>
        <v>129539</v>
      </c>
      <c r="AK185" s="96">
        <f>SUMIF($R$12:$R$155,"&lt;&gt;"&amp;$R184,AK$12:AK$155)</f>
        <v>135663</v>
      </c>
      <c r="AL185" s="96">
        <f>SUMIF($R$12:$R$155,"&lt;&gt;"&amp;$R184,AL$12:AL$155)</f>
        <v>142761</v>
      </c>
      <c r="AM185" s="96">
        <f>SUMIF($R$12:$R$155,"&lt;&gt;"&amp;$R184,AM$12:AM$155)</f>
        <v>149735</v>
      </c>
      <c r="AN185" s="96">
        <f>SUMIF($R$12:$R$155,"&lt;&gt;"&amp;$R184,AN$12:AN$155)</f>
        <v>156587</v>
      </c>
      <c r="AO185" s="96">
        <f>SUMIF($R$12:$R$155,"&lt;&gt;"&amp;$R184,AO$12:AO$155)</f>
        <v>164024</v>
      </c>
      <c r="AP185" s="96">
        <f>SUMIF($R$12:$R$155,"&lt;&gt;"&amp;$R184,AP$12:AP$155)</f>
        <v>173163</v>
      </c>
    </row>
    <row r="186" spans="1:44" ht="12.75" customHeight="1" x14ac:dyDescent="0.2">
      <c r="A186" s="14"/>
      <c r="B186" s="14"/>
      <c r="C186" s="14"/>
      <c r="I186" s="14"/>
      <c r="J186" s="14"/>
      <c r="K186" s="14"/>
      <c r="L186" s="14"/>
      <c r="M186" s="14"/>
      <c r="N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row>
    <row r="187" spans="1:44" ht="12.75" customHeight="1" x14ac:dyDescent="0.2">
      <c r="A187" s="14"/>
      <c r="B187" s="14"/>
      <c r="C187" s="14"/>
      <c r="I187" s="14"/>
      <c r="J187" s="14"/>
      <c r="K187" s="14"/>
      <c r="L187" s="14"/>
      <c r="M187" s="14"/>
      <c r="N187" s="14"/>
      <c r="R187" s="68" t="s">
        <v>128</v>
      </c>
      <c r="S187" s="68">
        <v>2008</v>
      </c>
      <c r="T187" s="68">
        <v>2009</v>
      </c>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row>
    <row r="188" spans="1:44" ht="12.75" customHeight="1" x14ac:dyDescent="0.2">
      <c r="A188" s="14"/>
      <c r="B188" s="14"/>
      <c r="C188" s="14"/>
      <c r="I188" s="14"/>
      <c r="J188" s="14"/>
      <c r="K188" s="14"/>
      <c r="L188" s="14"/>
      <c r="M188" s="14"/>
      <c r="N188" s="14"/>
      <c r="R188" s="105" t="s">
        <v>174</v>
      </c>
      <c r="S188" s="96">
        <f>AVERAGE($S$184:$AD$184)</f>
        <v>24428.833333333332</v>
      </c>
      <c r="T188" s="96">
        <f>AVERAGE($AE$184:$AP$184)</f>
        <v>43464.583333333336</v>
      </c>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row>
    <row r="189" spans="1:44" ht="12.75" customHeight="1" x14ac:dyDescent="0.2">
      <c r="A189" s="14"/>
      <c r="B189" s="14"/>
      <c r="C189" s="14"/>
      <c r="I189" s="14"/>
      <c r="J189" s="14"/>
      <c r="K189" s="14"/>
      <c r="L189" s="14"/>
      <c r="M189" s="14"/>
      <c r="N189" s="14"/>
      <c r="R189" s="105" t="s">
        <v>175</v>
      </c>
      <c r="S189" s="96">
        <f>AVERAGE($S$185:$AD$185)</f>
        <v>74783.166666666672</v>
      </c>
      <c r="T189" s="96">
        <f>AVERAGE($AE$185:$AP$185)</f>
        <v>134448.58333333334</v>
      </c>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row>
    <row r="190" spans="1:44" ht="12.75" customHeight="1" x14ac:dyDescent="0.2">
      <c r="A190" s="14"/>
      <c r="B190" s="14"/>
      <c r="C190" s="14"/>
      <c r="I190" s="14"/>
      <c r="J190" s="14"/>
      <c r="K190" s="14"/>
      <c r="L190" s="14"/>
      <c r="M190" s="14"/>
      <c r="N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row>
    <row r="191" spans="1:44" ht="12.75" customHeight="1" x14ac:dyDescent="0.2">
      <c r="A191" s="14"/>
      <c r="B191" s="14"/>
      <c r="C191" s="14"/>
      <c r="I191" s="14"/>
      <c r="J191" s="14"/>
      <c r="K191" s="14"/>
      <c r="L191" s="14"/>
      <c r="M191" s="14"/>
      <c r="N191" s="14"/>
      <c r="R191" s="103" t="s">
        <v>172</v>
      </c>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row>
    <row r="192" spans="1:44" ht="12.75" customHeight="1" x14ac:dyDescent="0.2">
      <c r="A192" s="14"/>
      <c r="B192" s="14"/>
      <c r="C192" s="14"/>
      <c r="I192" s="14"/>
      <c r="J192" s="14"/>
      <c r="K192" s="14"/>
      <c r="L192" s="14"/>
      <c r="M192" s="14"/>
      <c r="N192" s="14"/>
      <c r="R192" s="94" t="s">
        <v>126</v>
      </c>
      <c r="S192" s="94" t="s">
        <v>165</v>
      </c>
      <c r="T192" s="94" t="s">
        <v>166</v>
      </c>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row>
    <row r="193" spans="1:42" ht="12.75" customHeight="1" x14ac:dyDescent="0.2">
      <c r="A193" s="14"/>
      <c r="B193" s="14"/>
      <c r="C193" s="14"/>
      <c r="I193" s="14"/>
      <c r="J193" s="14"/>
      <c r="K193" s="14"/>
      <c r="L193" s="14"/>
      <c r="M193" s="14"/>
      <c r="N193" s="14"/>
      <c r="R193" s="96" t="s">
        <v>131</v>
      </c>
      <c r="S193" s="97">
        <v>39448</v>
      </c>
      <c r="T193" s="96">
        <f t="array" ref="T193">INDEX($S$159:$AP$161,MATCH(R193,$R$159:$R$161,0),MATCH(S193,$S$158:$AP$158,0))</f>
        <v>21951</v>
      </c>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row>
    <row r="194" spans="1:42" ht="12.75" customHeight="1" x14ac:dyDescent="0.2">
      <c r="A194" s="14"/>
      <c r="B194" s="14"/>
      <c r="C194" s="14"/>
      <c r="I194" s="14"/>
      <c r="J194" s="14"/>
      <c r="K194" s="14"/>
      <c r="L194" s="14"/>
      <c r="M194" s="14"/>
      <c r="N194" s="14"/>
      <c r="R194" s="96" t="s">
        <v>131</v>
      </c>
      <c r="S194" s="97">
        <v>39479</v>
      </c>
      <c r="T194" s="96">
        <f t="array" ref="T194">INDEX($S$159:$AP$161,MATCH(R194,$R$159:$R$161,0),MATCH(S194,$S$158:$AP$158,0))</f>
        <v>23059</v>
      </c>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row>
    <row r="195" spans="1:42" ht="12.75" customHeight="1" x14ac:dyDescent="0.2">
      <c r="A195" s="14"/>
      <c r="B195" s="14"/>
      <c r="C195" s="14"/>
      <c r="I195" s="14"/>
      <c r="J195" s="14"/>
      <c r="K195" s="14"/>
      <c r="L195" s="14"/>
      <c r="M195" s="14"/>
      <c r="N195" s="14"/>
      <c r="R195" s="96" t="s">
        <v>131</v>
      </c>
      <c r="S195" s="97">
        <v>39508</v>
      </c>
      <c r="T195" s="96">
        <f t="array" ref="T195">INDEX($S$159:$AP$161,MATCH(R195,$R$159:$R$161,0),MATCH(S195,$S$158:$AP$158,0))</f>
        <v>23942</v>
      </c>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row>
    <row r="196" spans="1:42" ht="12.75" customHeight="1" x14ac:dyDescent="0.2">
      <c r="A196" s="14"/>
      <c r="B196" s="14"/>
      <c r="C196" s="14"/>
      <c r="I196" s="14"/>
      <c r="J196" s="14"/>
      <c r="K196" s="14"/>
      <c r="L196" s="14"/>
      <c r="M196" s="14"/>
      <c r="N196" s="14"/>
      <c r="R196" s="96" t="s">
        <v>131</v>
      </c>
      <c r="S196" s="97">
        <v>39539</v>
      </c>
      <c r="T196" s="96">
        <f t="array" ref="T196">INDEX($S$159:$AP$161,MATCH(R196,$R$159:$R$161,0),MATCH(S196,$S$158:$AP$158,0))</f>
        <v>25039</v>
      </c>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row>
    <row r="197" spans="1:42" ht="12.75" customHeight="1" x14ac:dyDescent="0.2">
      <c r="A197" s="14"/>
      <c r="B197" s="14"/>
      <c r="C197" s="14"/>
      <c r="I197" s="14"/>
      <c r="J197" s="14"/>
      <c r="K197" s="14"/>
      <c r="L197" s="14"/>
      <c r="M197" s="14"/>
      <c r="N197" s="14"/>
      <c r="R197" s="96" t="s">
        <v>131</v>
      </c>
      <c r="S197" s="97">
        <v>39569</v>
      </c>
      <c r="T197" s="96">
        <f t="array" ref="T197">INDEX($S$159:$AP$161,MATCH(R197,$R$159:$R$161,0),MATCH(S197,$S$158:$AP$158,0))</f>
        <v>26435</v>
      </c>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row>
    <row r="198" spans="1:42" ht="12.75" customHeight="1" x14ac:dyDescent="0.2">
      <c r="A198" s="14"/>
      <c r="B198" s="14"/>
      <c r="C198" s="14"/>
      <c r="I198" s="14"/>
      <c r="J198" s="14"/>
      <c r="K198" s="14"/>
      <c r="L198" s="14"/>
      <c r="M198" s="14"/>
      <c r="N198" s="14"/>
      <c r="R198" s="96" t="s">
        <v>131</v>
      </c>
      <c r="S198" s="97">
        <v>39600</v>
      </c>
      <c r="T198" s="96">
        <f t="array" ref="T198">INDEX($S$159:$AP$161,MATCH(R198,$R$159:$R$161,0),MATCH(S198,$S$158:$AP$158,0))</f>
        <v>27760</v>
      </c>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row>
    <row r="199" spans="1:42" ht="12.75" customHeight="1" x14ac:dyDescent="0.2">
      <c r="A199" s="14"/>
      <c r="B199" s="14"/>
      <c r="C199" s="14"/>
      <c r="I199" s="14"/>
      <c r="J199" s="14"/>
      <c r="K199" s="14"/>
      <c r="L199" s="14"/>
      <c r="M199" s="14"/>
      <c r="N199" s="14"/>
      <c r="R199" s="96" t="s">
        <v>131</v>
      </c>
      <c r="S199" s="97">
        <v>39630</v>
      </c>
      <c r="T199" s="96">
        <f t="array" ref="T199">INDEX($S$159:$AP$161,MATCH(R199,$R$159:$R$161,0),MATCH(S199,$S$158:$AP$158,0))</f>
        <v>28913</v>
      </c>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row>
    <row r="200" spans="1:42" ht="12.75" customHeight="1" x14ac:dyDescent="0.2">
      <c r="A200" s="14"/>
      <c r="B200" s="14"/>
      <c r="C200" s="14"/>
      <c r="I200" s="14"/>
      <c r="J200" s="14"/>
      <c r="K200" s="14"/>
      <c r="L200" s="14"/>
      <c r="M200" s="14"/>
      <c r="N200" s="14"/>
      <c r="R200" s="96" t="s">
        <v>131</v>
      </c>
      <c r="S200" s="97">
        <v>39661</v>
      </c>
      <c r="T200" s="96">
        <f t="array" ref="T200">INDEX($S$159:$AP$161,MATCH(R200,$R$159:$R$161,0),MATCH(S200,$S$158:$AP$158,0))</f>
        <v>30394</v>
      </c>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row>
    <row r="201" spans="1:42" ht="12.75" customHeight="1" x14ac:dyDescent="0.2">
      <c r="A201" s="14"/>
      <c r="B201" s="14"/>
      <c r="C201" s="14"/>
      <c r="I201" s="14"/>
      <c r="J201" s="14"/>
      <c r="K201" s="14"/>
      <c r="L201" s="14"/>
      <c r="M201" s="14"/>
      <c r="N201" s="14"/>
      <c r="R201" s="96" t="s">
        <v>131</v>
      </c>
      <c r="S201" s="97">
        <v>39692</v>
      </c>
      <c r="T201" s="96">
        <f t="array" ref="T201">INDEX($S$159:$AP$161,MATCH(R201,$R$159:$R$161,0),MATCH(S201,$S$158:$AP$158,0))</f>
        <v>31908</v>
      </c>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row>
    <row r="202" spans="1:42" ht="12.75" customHeight="1" x14ac:dyDescent="0.2">
      <c r="A202" s="14"/>
      <c r="B202" s="14"/>
      <c r="C202" s="14"/>
      <c r="I202" s="14"/>
      <c r="J202" s="14"/>
      <c r="K202" s="14"/>
      <c r="L202" s="14"/>
      <c r="M202" s="14"/>
      <c r="N202" s="14"/>
      <c r="R202" s="96" t="s">
        <v>131</v>
      </c>
      <c r="S202" s="97">
        <v>39722</v>
      </c>
      <c r="T202" s="96">
        <f t="array" ref="T202">INDEX($S$159:$AP$161,MATCH(R202,$R$159:$R$161,0),MATCH(S202,$S$158:$AP$158,0))</f>
        <v>33529</v>
      </c>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row>
    <row r="203" spans="1:42" ht="12.75" customHeight="1" x14ac:dyDescent="0.2">
      <c r="A203" s="14"/>
      <c r="B203" s="14"/>
      <c r="C203" s="14"/>
      <c r="I203" s="14"/>
      <c r="J203" s="14"/>
      <c r="K203" s="14"/>
      <c r="L203" s="14"/>
      <c r="M203" s="14"/>
      <c r="N203" s="14"/>
      <c r="R203" s="96" t="s">
        <v>131</v>
      </c>
      <c r="S203" s="97">
        <v>39753</v>
      </c>
      <c r="T203" s="96">
        <f t="array" ref="T203">INDEX($S$159:$AP$161,MATCH(R203,$R$159:$R$161,0),MATCH(S203,$S$158:$AP$158,0))</f>
        <v>35297</v>
      </c>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row>
    <row r="204" spans="1:42" ht="12.75" customHeight="1" x14ac:dyDescent="0.2">
      <c r="A204" s="14"/>
      <c r="B204" s="14"/>
      <c r="C204" s="14"/>
      <c r="D204" s="14"/>
      <c r="E204" s="14"/>
      <c r="F204" s="14"/>
      <c r="G204" s="14"/>
      <c r="H204" s="14"/>
      <c r="I204" s="14"/>
      <c r="J204" s="14"/>
      <c r="K204" s="14"/>
      <c r="L204" s="14"/>
      <c r="M204" s="14"/>
      <c r="N204" s="14"/>
      <c r="R204" s="96" t="s">
        <v>131</v>
      </c>
      <c r="S204" s="97">
        <v>39783</v>
      </c>
      <c r="T204" s="96">
        <f t="array" ref="T204">INDEX($S$159:$AP$161,MATCH(R204,$R$159:$R$161,0),MATCH(S204,$S$158:$AP$158,0))</f>
        <v>37056</v>
      </c>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row>
    <row r="205" spans="1:42" ht="12.75" customHeight="1" x14ac:dyDescent="0.2">
      <c r="A205" s="14"/>
      <c r="B205" s="14"/>
      <c r="C205" s="14"/>
      <c r="D205" s="14"/>
      <c r="E205" s="14"/>
      <c r="F205" s="14"/>
      <c r="G205" s="14"/>
      <c r="H205" s="14"/>
      <c r="I205" s="14"/>
      <c r="J205" s="14"/>
      <c r="K205" s="14"/>
      <c r="L205" s="14"/>
      <c r="M205" s="14"/>
      <c r="N205" s="14"/>
      <c r="R205" s="96" t="s">
        <v>131</v>
      </c>
      <c r="S205" s="97">
        <v>39814</v>
      </c>
      <c r="T205" s="96">
        <f t="array" ref="T205">INDEX($S$159:$AP$161,MATCH(R205,$R$159:$R$161,0),MATCH(S205,$S$158:$AP$158,0))</f>
        <v>38818</v>
      </c>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row>
    <row r="206" spans="1:42" ht="12.75" customHeight="1" x14ac:dyDescent="0.2">
      <c r="A206" s="14"/>
      <c r="B206" s="14"/>
      <c r="C206" s="14"/>
      <c r="D206" s="14"/>
      <c r="E206" s="14"/>
      <c r="F206" s="14"/>
      <c r="G206" s="14"/>
      <c r="H206" s="14"/>
      <c r="I206" s="14"/>
      <c r="J206" s="14"/>
      <c r="K206" s="14"/>
      <c r="L206" s="14"/>
      <c r="M206" s="14"/>
      <c r="N206" s="14"/>
      <c r="R206" s="96" t="s">
        <v>131</v>
      </c>
      <c r="S206" s="97">
        <v>39845</v>
      </c>
      <c r="T206" s="96">
        <f t="array" ref="T206">INDEX($S$159:$AP$161,MATCH(R206,$R$159:$R$161,0),MATCH(S206,$S$158:$AP$158,0))</f>
        <v>40866</v>
      </c>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row>
    <row r="207" spans="1:42" ht="12.75" customHeight="1" x14ac:dyDescent="0.2">
      <c r="A207" s="14"/>
      <c r="B207" s="14"/>
      <c r="C207" s="14"/>
      <c r="D207" s="14"/>
      <c r="E207" s="14"/>
      <c r="F207" s="14"/>
      <c r="G207" s="14"/>
      <c r="H207" s="14"/>
      <c r="I207" s="14"/>
      <c r="J207" s="14"/>
      <c r="K207" s="14"/>
      <c r="L207" s="14"/>
      <c r="M207" s="14"/>
      <c r="N207" s="14"/>
      <c r="R207" s="96" t="s">
        <v>131</v>
      </c>
      <c r="S207" s="97">
        <v>39873</v>
      </c>
      <c r="T207" s="96">
        <f t="array" ref="T207">INDEX($S$159:$AP$161,MATCH(R207,$R$159:$R$161,0),MATCH(S207,$S$158:$AP$158,0))</f>
        <v>42882</v>
      </c>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row>
    <row r="208" spans="1:42" ht="12.75" customHeight="1" x14ac:dyDescent="0.2">
      <c r="A208" s="14"/>
      <c r="B208" s="14"/>
      <c r="C208" s="14"/>
      <c r="D208" s="14"/>
      <c r="E208" s="14"/>
      <c r="F208" s="14"/>
      <c r="G208" s="14"/>
      <c r="H208" s="14"/>
      <c r="I208" s="14"/>
      <c r="J208" s="14"/>
      <c r="K208" s="14"/>
      <c r="L208" s="14"/>
      <c r="M208" s="14"/>
      <c r="N208" s="14"/>
      <c r="R208" s="96" t="s">
        <v>131</v>
      </c>
      <c r="S208" s="97">
        <v>39904</v>
      </c>
      <c r="T208" s="96">
        <f t="array" ref="T208">INDEX($S$159:$AP$161,MATCH(R208,$R$159:$R$161,0),MATCH(S208,$S$158:$AP$158,0))</f>
        <v>45729</v>
      </c>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row>
    <row r="209" spans="1:42" ht="12.75" customHeight="1" x14ac:dyDescent="0.2">
      <c r="A209" s="14"/>
      <c r="B209" s="14"/>
      <c r="C209" s="14"/>
      <c r="D209" s="14"/>
      <c r="E209" s="14"/>
      <c r="F209" s="14"/>
      <c r="G209" s="14"/>
      <c r="H209" s="14"/>
      <c r="I209" s="14"/>
      <c r="J209" s="14"/>
      <c r="K209" s="14"/>
      <c r="L209" s="14"/>
      <c r="M209" s="14"/>
      <c r="N209" s="14"/>
      <c r="R209" s="96" t="s">
        <v>131</v>
      </c>
      <c r="S209" s="97">
        <v>39934</v>
      </c>
      <c r="T209" s="96">
        <f t="array" ref="T209">INDEX($S$159:$AP$161,MATCH(R209,$R$159:$R$161,0),MATCH(S209,$S$158:$AP$158,0))</f>
        <v>47937</v>
      </c>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row>
    <row r="210" spans="1:42" ht="12.75" customHeight="1" x14ac:dyDescent="0.2">
      <c r="A210" s="14"/>
      <c r="B210" s="14"/>
      <c r="C210" s="14"/>
      <c r="D210" s="14"/>
      <c r="E210" s="14"/>
      <c r="F210" s="14"/>
      <c r="G210" s="14"/>
      <c r="H210" s="14"/>
      <c r="I210" s="14"/>
      <c r="J210" s="14"/>
      <c r="K210" s="14"/>
      <c r="L210" s="14"/>
      <c r="M210" s="14"/>
      <c r="N210" s="14"/>
      <c r="R210" s="96" t="s">
        <v>131</v>
      </c>
      <c r="S210" s="97">
        <v>39965</v>
      </c>
      <c r="T210" s="96">
        <f t="array" ref="T210">INDEX($S$159:$AP$161,MATCH(R210,$R$159:$R$161,0),MATCH(S210,$S$158:$AP$158,0))</f>
        <v>50275</v>
      </c>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row>
    <row r="211" spans="1:42" ht="12.75" customHeight="1" x14ac:dyDescent="0.2">
      <c r="A211" s="14"/>
      <c r="B211" s="14"/>
      <c r="C211" s="14"/>
      <c r="D211" s="14"/>
      <c r="E211" s="14"/>
      <c r="F211" s="14"/>
      <c r="G211" s="14"/>
      <c r="H211" s="14"/>
      <c r="I211" s="14"/>
      <c r="J211" s="14"/>
      <c r="K211" s="14"/>
      <c r="L211" s="14"/>
      <c r="M211" s="14"/>
      <c r="N211" s="14"/>
      <c r="R211" s="96" t="s">
        <v>131</v>
      </c>
      <c r="S211" s="97">
        <v>39995</v>
      </c>
      <c r="T211" s="96">
        <f t="array" ref="T211">INDEX($S$159:$AP$161,MATCH(R211,$R$159:$R$161,0),MATCH(S211,$S$158:$AP$158,0))</f>
        <v>52910</v>
      </c>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row>
    <row r="212" spans="1:42" ht="12.75" customHeight="1" x14ac:dyDescent="0.2">
      <c r="A212" s="14"/>
      <c r="B212" s="14"/>
      <c r="C212" s="14"/>
      <c r="D212" s="14"/>
      <c r="E212" s="14"/>
      <c r="F212" s="14"/>
      <c r="G212" s="14"/>
      <c r="H212" s="14"/>
      <c r="I212" s="14"/>
      <c r="J212" s="14"/>
      <c r="K212" s="14"/>
      <c r="L212" s="14"/>
      <c r="M212" s="14"/>
      <c r="N212" s="14"/>
      <c r="R212" s="96" t="s">
        <v>131</v>
      </c>
      <c r="S212" s="97">
        <v>40026</v>
      </c>
      <c r="T212" s="96">
        <f t="array" ref="T212">INDEX($S$159:$AP$161,MATCH(R212,$R$159:$R$161,0),MATCH(S212,$S$158:$AP$158,0))</f>
        <v>55760</v>
      </c>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row>
    <row r="213" spans="1:42" ht="12.75" customHeight="1" x14ac:dyDescent="0.2">
      <c r="A213" s="14"/>
      <c r="B213" s="14"/>
      <c r="C213" s="14"/>
      <c r="D213" s="14"/>
      <c r="E213" s="14"/>
      <c r="F213" s="14"/>
      <c r="G213" s="14"/>
      <c r="H213" s="14"/>
      <c r="I213" s="14"/>
      <c r="J213" s="14"/>
      <c r="K213" s="14"/>
      <c r="L213" s="14"/>
      <c r="M213" s="14"/>
      <c r="N213" s="14"/>
      <c r="R213" s="96" t="s">
        <v>131</v>
      </c>
      <c r="S213" s="97">
        <v>40057</v>
      </c>
      <c r="T213" s="96">
        <f t="array" ref="T213">INDEX($S$159:$AP$161,MATCH(R213,$R$159:$R$161,0),MATCH(S213,$S$158:$AP$158,0))</f>
        <v>58255</v>
      </c>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row>
    <row r="214" spans="1:42" ht="12.75" customHeight="1" x14ac:dyDescent="0.2">
      <c r="A214" s="14"/>
      <c r="B214" s="14"/>
      <c r="C214" s="14"/>
      <c r="D214" s="14"/>
      <c r="E214" s="14"/>
      <c r="F214" s="14"/>
      <c r="G214" s="14"/>
      <c r="H214" s="14"/>
      <c r="I214" s="14"/>
      <c r="J214" s="14"/>
      <c r="K214" s="14"/>
      <c r="L214" s="14"/>
      <c r="M214" s="14"/>
      <c r="N214" s="14"/>
      <c r="R214" s="96" t="s">
        <v>131</v>
      </c>
      <c r="S214" s="97">
        <v>40087</v>
      </c>
      <c r="T214" s="96">
        <f t="array" ref="T214">INDEX($S$159:$AP$161,MATCH(R214,$R$159:$R$161,0),MATCH(S214,$S$158:$AP$158,0))</f>
        <v>60384</v>
      </c>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row>
    <row r="215" spans="1:42" ht="12.75" customHeight="1" x14ac:dyDescent="0.2">
      <c r="A215" s="14"/>
      <c r="B215" s="14"/>
      <c r="C215" s="14"/>
      <c r="D215" s="14"/>
      <c r="E215" s="14"/>
      <c r="F215" s="14"/>
      <c r="G215" s="14"/>
      <c r="H215" s="14"/>
      <c r="I215" s="14"/>
      <c r="J215" s="14"/>
      <c r="K215" s="14"/>
      <c r="L215" s="14"/>
      <c r="M215" s="14"/>
      <c r="N215" s="14"/>
      <c r="R215" s="96" t="s">
        <v>131</v>
      </c>
      <c r="S215" s="97">
        <v>40118</v>
      </c>
      <c r="T215" s="96">
        <f t="array" ref="T215">INDEX($S$159:$AP$161,MATCH(R215,$R$159:$R$161,0),MATCH(S215,$S$158:$AP$158,0))</f>
        <v>62998</v>
      </c>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row>
    <row r="216" spans="1:42" ht="12.75" customHeight="1" x14ac:dyDescent="0.2">
      <c r="A216" s="14"/>
      <c r="B216" s="14"/>
      <c r="C216" s="14"/>
      <c r="D216" s="14"/>
      <c r="E216" s="14"/>
      <c r="F216" s="14"/>
      <c r="G216" s="14"/>
      <c r="H216" s="14"/>
      <c r="I216" s="14"/>
      <c r="J216" s="14"/>
      <c r="K216" s="14"/>
      <c r="L216" s="14"/>
      <c r="M216" s="14"/>
      <c r="N216" s="14"/>
      <c r="R216" s="96" t="s">
        <v>131</v>
      </c>
      <c r="S216" s="97">
        <v>40148</v>
      </c>
      <c r="T216" s="96">
        <f t="array" ref="T216">INDEX($S$159:$AP$161,MATCH(R216,$R$159:$R$161,0),MATCH(S216,$S$158:$AP$158,0))</f>
        <v>66599</v>
      </c>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ht="12.75" customHeight="1" x14ac:dyDescent="0.2">
      <c r="A217" s="14"/>
      <c r="B217" s="14"/>
      <c r="C217" s="14"/>
      <c r="D217" s="14"/>
      <c r="E217" s="14"/>
      <c r="F217" s="14"/>
      <c r="G217" s="14"/>
      <c r="H217" s="14"/>
      <c r="I217" s="14"/>
      <c r="J217" s="14"/>
      <c r="K217" s="14"/>
      <c r="L217" s="14"/>
      <c r="M217" s="14"/>
      <c r="N217" s="14"/>
      <c r="R217" s="96" t="s">
        <v>139</v>
      </c>
      <c r="S217" s="97">
        <v>39448</v>
      </c>
      <c r="T217" s="96">
        <f t="array" ref="T217">INDEX($S$159:$AP$161,MATCH(R217,$R$159:$R$161,0),MATCH(S217,$S$158:$AP$158,0))</f>
        <v>25714</v>
      </c>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row>
    <row r="218" spans="1:42" ht="12.75" customHeight="1" x14ac:dyDescent="0.2">
      <c r="A218" s="14"/>
      <c r="B218" s="14"/>
      <c r="C218" s="14"/>
      <c r="D218" s="14"/>
      <c r="E218" s="14"/>
      <c r="F218" s="14"/>
      <c r="G218" s="14"/>
      <c r="H218" s="14"/>
      <c r="I218" s="14"/>
      <c r="J218" s="14"/>
      <c r="K218" s="14"/>
      <c r="L218" s="14"/>
      <c r="M218" s="14"/>
      <c r="N218" s="14"/>
      <c r="R218" s="96" t="s">
        <v>139</v>
      </c>
      <c r="S218" s="97">
        <v>39479</v>
      </c>
      <c r="T218" s="96">
        <f t="array" ref="T218">INDEX($S$159:$AP$161,MATCH(R218,$R$159:$R$161,0),MATCH(S218,$S$158:$AP$158,0))</f>
        <v>26791</v>
      </c>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row>
    <row r="219" spans="1:42" ht="12.75" customHeight="1" x14ac:dyDescent="0.2">
      <c r="A219" s="14"/>
      <c r="B219" s="14"/>
      <c r="C219" s="14"/>
      <c r="D219" s="14"/>
      <c r="E219" s="14"/>
      <c r="F219" s="14"/>
      <c r="G219" s="14"/>
      <c r="H219" s="14"/>
      <c r="I219" s="14"/>
      <c r="J219" s="14"/>
      <c r="K219" s="14"/>
      <c r="L219" s="14"/>
      <c r="M219" s="14"/>
      <c r="N219" s="14"/>
      <c r="R219" s="96" t="s">
        <v>139</v>
      </c>
      <c r="S219" s="97">
        <v>39508</v>
      </c>
      <c r="T219" s="96">
        <f t="array" ref="T219">INDEX($S$159:$AP$161,MATCH(R219,$R$159:$R$161,0),MATCH(S219,$S$158:$AP$158,0))</f>
        <v>27941</v>
      </c>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row>
    <row r="220" spans="1:42" ht="12.75" customHeight="1" x14ac:dyDescent="0.2">
      <c r="A220" s="14"/>
      <c r="B220" s="14"/>
      <c r="C220" s="14"/>
      <c r="D220" s="14"/>
      <c r="E220" s="14"/>
      <c r="F220" s="14"/>
      <c r="G220" s="14"/>
      <c r="H220" s="14"/>
      <c r="I220" s="14"/>
      <c r="J220" s="14"/>
      <c r="K220" s="14"/>
      <c r="L220" s="14"/>
      <c r="M220" s="14"/>
      <c r="N220" s="14"/>
      <c r="R220" s="96" t="s">
        <v>139</v>
      </c>
      <c r="S220" s="97">
        <v>39539</v>
      </c>
      <c r="T220" s="96">
        <f t="array" ref="T220">INDEX($S$159:$AP$161,MATCH(R220,$R$159:$R$161,0),MATCH(S220,$S$158:$AP$158,0))</f>
        <v>29486</v>
      </c>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row>
    <row r="221" spans="1:42" ht="12.75" customHeight="1" x14ac:dyDescent="0.2">
      <c r="A221" s="14"/>
      <c r="B221" s="14"/>
      <c r="C221" s="14"/>
      <c r="D221" s="14"/>
      <c r="E221" s="14"/>
      <c r="F221" s="14"/>
      <c r="G221" s="14"/>
      <c r="H221" s="14"/>
      <c r="I221" s="14"/>
      <c r="J221" s="14"/>
      <c r="K221" s="14"/>
      <c r="L221" s="14"/>
      <c r="M221" s="14"/>
      <c r="N221" s="14"/>
      <c r="R221" s="96" t="s">
        <v>139</v>
      </c>
      <c r="S221" s="97">
        <v>39569</v>
      </c>
      <c r="T221" s="96">
        <f t="array" ref="T221">INDEX($S$159:$AP$161,MATCH(R221,$R$159:$R$161,0),MATCH(S221,$S$158:$AP$158,0))</f>
        <v>31104</v>
      </c>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row>
    <row r="222" spans="1:42" ht="12.75" customHeight="1" x14ac:dyDescent="0.2">
      <c r="A222" s="14"/>
      <c r="B222" s="14"/>
      <c r="C222" s="14"/>
      <c r="D222" s="14"/>
      <c r="E222" s="14"/>
      <c r="F222" s="14"/>
      <c r="G222" s="14"/>
      <c r="H222" s="14"/>
      <c r="I222" s="14"/>
      <c r="J222" s="14"/>
      <c r="K222" s="14"/>
      <c r="L222" s="14"/>
      <c r="M222" s="14"/>
      <c r="N222" s="14"/>
      <c r="R222" s="96" t="s">
        <v>139</v>
      </c>
      <c r="S222" s="97">
        <v>39600</v>
      </c>
      <c r="T222" s="96">
        <f t="array" ref="T222">INDEX($S$159:$AP$161,MATCH(R222,$R$159:$R$161,0),MATCH(S222,$S$158:$AP$158,0))</f>
        <v>32641</v>
      </c>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spans="1:42" ht="12.75" customHeight="1" x14ac:dyDescent="0.2">
      <c r="A223" s="14"/>
      <c r="B223" s="14"/>
      <c r="C223" s="14"/>
      <c r="D223" s="14"/>
      <c r="E223" s="14"/>
      <c r="F223" s="14"/>
      <c r="G223" s="14"/>
      <c r="H223" s="14"/>
      <c r="I223" s="14"/>
      <c r="J223" s="14"/>
      <c r="K223" s="14"/>
      <c r="L223" s="14"/>
      <c r="M223" s="14"/>
      <c r="N223" s="14"/>
      <c r="R223" s="96" t="s">
        <v>139</v>
      </c>
      <c r="S223" s="97">
        <v>39630</v>
      </c>
      <c r="T223" s="96">
        <f t="array" ref="T223">INDEX($S$159:$AP$161,MATCH(R223,$R$159:$R$161,0),MATCH(S223,$S$158:$AP$158,0))</f>
        <v>34438</v>
      </c>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row>
    <row r="224" spans="1:42" ht="12.75" customHeight="1" x14ac:dyDescent="0.2">
      <c r="A224" s="14"/>
      <c r="B224" s="14"/>
      <c r="C224" s="14"/>
      <c r="D224" s="14"/>
      <c r="E224" s="14"/>
      <c r="F224" s="14"/>
      <c r="G224" s="14"/>
      <c r="H224" s="14"/>
      <c r="I224" s="14"/>
      <c r="J224" s="14"/>
      <c r="K224" s="14"/>
      <c r="L224" s="14"/>
      <c r="M224" s="14"/>
      <c r="N224" s="14"/>
      <c r="R224" s="96" t="s">
        <v>139</v>
      </c>
      <c r="S224" s="97">
        <v>39661</v>
      </c>
      <c r="T224" s="96">
        <f t="array" ref="T224">INDEX($S$159:$AP$161,MATCH(R224,$R$159:$R$161,0),MATCH(S224,$S$158:$AP$158,0))</f>
        <v>36098</v>
      </c>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row>
    <row r="225" spans="1:42" ht="12.75" customHeight="1" x14ac:dyDescent="0.2">
      <c r="A225" s="14"/>
      <c r="B225" s="14"/>
      <c r="C225" s="14"/>
      <c r="D225" s="14"/>
      <c r="E225" s="14"/>
      <c r="F225" s="14"/>
      <c r="G225" s="14"/>
      <c r="H225" s="14"/>
      <c r="I225" s="14"/>
      <c r="J225" s="14"/>
      <c r="K225" s="14"/>
      <c r="L225" s="14"/>
      <c r="M225" s="14"/>
      <c r="N225" s="14"/>
      <c r="R225" s="96" t="s">
        <v>139</v>
      </c>
      <c r="S225" s="97">
        <v>39692</v>
      </c>
      <c r="T225" s="96">
        <f t="array" ref="T225">INDEX($S$159:$AP$161,MATCH(R225,$R$159:$R$161,0),MATCH(S225,$S$158:$AP$158,0))</f>
        <v>37951</v>
      </c>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row>
    <row r="226" spans="1:42" ht="12.75" customHeight="1" x14ac:dyDescent="0.2">
      <c r="A226" s="14"/>
      <c r="B226" s="14"/>
      <c r="C226" s="14"/>
      <c r="D226" s="14"/>
      <c r="E226" s="14"/>
      <c r="F226" s="14"/>
      <c r="G226" s="14"/>
      <c r="H226" s="14"/>
      <c r="I226" s="14"/>
      <c r="J226" s="14"/>
      <c r="K226" s="14"/>
      <c r="L226" s="14"/>
      <c r="M226" s="14"/>
      <c r="N226" s="14"/>
      <c r="R226" s="96" t="s">
        <v>139</v>
      </c>
      <c r="S226" s="97">
        <v>39722</v>
      </c>
      <c r="T226" s="96">
        <f t="array" ref="T226">INDEX($S$159:$AP$161,MATCH(R226,$R$159:$R$161,0),MATCH(S226,$S$158:$AP$158,0))</f>
        <v>39739</v>
      </c>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ht="12.75" customHeight="1" x14ac:dyDescent="0.2">
      <c r="A227" s="14"/>
      <c r="B227" s="14"/>
      <c r="C227" s="14"/>
      <c r="D227" s="14"/>
      <c r="E227" s="14"/>
      <c r="F227" s="14"/>
      <c r="G227" s="14"/>
      <c r="H227" s="14"/>
      <c r="I227" s="14"/>
      <c r="J227" s="14"/>
      <c r="K227" s="14"/>
      <c r="L227" s="14"/>
      <c r="M227" s="14"/>
      <c r="N227" s="14"/>
      <c r="R227" s="96" t="s">
        <v>139</v>
      </c>
      <c r="S227" s="97">
        <v>39753</v>
      </c>
      <c r="T227" s="96">
        <f t="array" ref="T227">INDEX($S$159:$AP$161,MATCH(R227,$R$159:$R$161,0),MATCH(S227,$S$158:$AP$158,0))</f>
        <v>41965</v>
      </c>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ht="12.75" customHeight="1" x14ac:dyDescent="0.2">
      <c r="A228" s="14"/>
      <c r="B228" s="14"/>
      <c r="C228" s="14"/>
      <c r="D228" s="14"/>
      <c r="E228" s="14"/>
      <c r="F228" s="14"/>
      <c r="G228" s="14"/>
      <c r="H228" s="14"/>
      <c r="I228" s="14"/>
      <c r="J228" s="14"/>
      <c r="K228" s="14"/>
      <c r="L228" s="14"/>
      <c r="M228" s="14"/>
      <c r="N228" s="14"/>
      <c r="R228" s="96" t="s">
        <v>139</v>
      </c>
      <c r="S228" s="97">
        <v>39783</v>
      </c>
      <c r="T228" s="96">
        <f t="array" ref="T228">INDEX($S$159:$AP$161,MATCH(R228,$R$159:$R$161,0),MATCH(S228,$S$158:$AP$158,0))</f>
        <v>44383</v>
      </c>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ht="12.75" customHeight="1" x14ac:dyDescent="0.2">
      <c r="A229" s="14"/>
      <c r="B229" s="14"/>
      <c r="C229" s="14"/>
      <c r="D229" s="14"/>
      <c r="E229" s="14"/>
      <c r="F229" s="14"/>
      <c r="G229" s="14"/>
      <c r="H229" s="14"/>
      <c r="I229" s="14"/>
      <c r="J229" s="14"/>
      <c r="K229" s="14"/>
      <c r="L229" s="14"/>
      <c r="M229" s="14"/>
      <c r="N229" s="14"/>
      <c r="R229" s="96" t="s">
        <v>139</v>
      </c>
      <c r="S229" s="97">
        <v>39814</v>
      </c>
      <c r="T229" s="96">
        <f t="array" ref="T229">INDEX($S$159:$AP$161,MATCH(R229,$R$159:$R$161,0),MATCH(S229,$S$158:$AP$158,0))</f>
        <v>46624</v>
      </c>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row>
    <row r="230" spans="1:42" ht="12.75" customHeight="1" x14ac:dyDescent="0.2">
      <c r="A230" s="14"/>
      <c r="B230" s="14"/>
      <c r="C230" s="14"/>
      <c r="D230" s="14"/>
      <c r="E230" s="14"/>
      <c r="F230" s="14"/>
      <c r="G230" s="14"/>
      <c r="H230" s="14"/>
      <c r="I230" s="14"/>
      <c r="J230" s="14"/>
      <c r="K230" s="14"/>
      <c r="L230" s="14"/>
      <c r="M230" s="14"/>
      <c r="N230" s="14"/>
      <c r="R230" s="96" t="s">
        <v>139</v>
      </c>
      <c r="S230" s="97">
        <v>39845</v>
      </c>
      <c r="T230" s="96">
        <f t="array" ref="T230">INDEX($S$159:$AP$161,MATCH(R230,$R$159:$R$161,0),MATCH(S230,$S$158:$AP$158,0))</f>
        <v>48874</v>
      </c>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row>
    <row r="231" spans="1:42" ht="12.75" customHeight="1" x14ac:dyDescent="0.2">
      <c r="A231" s="14"/>
      <c r="B231" s="14"/>
      <c r="C231" s="14"/>
      <c r="D231" s="14"/>
      <c r="E231" s="14"/>
      <c r="F231" s="14"/>
      <c r="G231" s="14"/>
      <c r="H231" s="14"/>
      <c r="I231" s="14"/>
      <c r="J231" s="14"/>
      <c r="K231" s="14"/>
      <c r="L231" s="14"/>
      <c r="M231" s="14"/>
      <c r="N231" s="14"/>
      <c r="R231" s="96" t="s">
        <v>139</v>
      </c>
      <c r="S231" s="97">
        <v>39873</v>
      </c>
      <c r="T231" s="96">
        <f t="array" ref="T231">INDEX($S$159:$AP$161,MATCH(R231,$R$159:$R$161,0),MATCH(S231,$S$158:$AP$158,0))</f>
        <v>51523</v>
      </c>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row>
    <row r="232" spans="1:42" ht="12.75" customHeight="1" x14ac:dyDescent="0.2">
      <c r="A232" s="14"/>
      <c r="B232" s="14"/>
      <c r="C232" s="14"/>
      <c r="D232" s="14"/>
      <c r="E232" s="14"/>
      <c r="F232" s="14"/>
      <c r="G232" s="14"/>
      <c r="H232" s="14"/>
      <c r="I232" s="14"/>
      <c r="J232" s="14"/>
      <c r="K232" s="14"/>
      <c r="L232" s="14"/>
      <c r="M232" s="14"/>
      <c r="N232" s="14"/>
      <c r="R232" s="96" t="s">
        <v>139</v>
      </c>
      <c r="S232" s="97">
        <v>39904</v>
      </c>
      <c r="T232" s="96">
        <f t="array" ref="T232">INDEX($S$159:$AP$161,MATCH(R232,$R$159:$R$161,0),MATCH(S232,$S$158:$AP$158,0))</f>
        <v>53768</v>
      </c>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row>
    <row r="233" spans="1:42" ht="12.75" customHeight="1" x14ac:dyDescent="0.2">
      <c r="A233" s="14"/>
      <c r="B233" s="14"/>
      <c r="C233" s="14"/>
      <c r="D233" s="14"/>
      <c r="E233" s="14"/>
      <c r="F233" s="14"/>
      <c r="G233" s="14"/>
      <c r="H233" s="14"/>
      <c r="I233" s="14"/>
      <c r="J233" s="14"/>
      <c r="K233" s="14"/>
      <c r="L233" s="14"/>
      <c r="M233" s="14"/>
      <c r="N233" s="14"/>
      <c r="R233" s="96" t="s">
        <v>139</v>
      </c>
      <c r="S233" s="97">
        <v>39934</v>
      </c>
      <c r="T233" s="96">
        <f t="array" ref="T233">INDEX($S$159:$AP$161,MATCH(R233,$R$159:$R$161,0),MATCH(S233,$S$158:$AP$158,0))</f>
        <v>56558</v>
      </c>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row>
    <row r="234" spans="1:42" ht="12.75" customHeight="1" x14ac:dyDescent="0.2">
      <c r="A234" s="14"/>
      <c r="B234" s="14"/>
      <c r="C234" s="14"/>
      <c r="D234" s="14"/>
      <c r="E234" s="14"/>
      <c r="F234" s="14"/>
      <c r="G234" s="14"/>
      <c r="H234" s="14"/>
      <c r="I234" s="14"/>
      <c r="J234" s="14"/>
      <c r="K234" s="14"/>
      <c r="L234" s="14"/>
      <c r="M234" s="14"/>
      <c r="N234" s="14"/>
      <c r="R234" s="96" t="s">
        <v>139</v>
      </c>
      <c r="S234" s="97">
        <v>39965</v>
      </c>
      <c r="T234" s="96">
        <f t="array" ref="T234">INDEX($S$159:$AP$161,MATCH(R234,$R$159:$R$161,0),MATCH(S234,$S$158:$AP$158,0))</f>
        <v>58979</v>
      </c>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row>
    <row r="235" spans="1:42" ht="12.75" customHeight="1" x14ac:dyDescent="0.2">
      <c r="A235" s="14"/>
      <c r="B235" s="14"/>
      <c r="C235" s="14"/>
      <c r="D235" s="14"/>
      <c r="E235" s="14"/>
      <c r="F235" s="14"/>
      <c r="G235" s="14"/>
      <c r="H235" s="14"/>
      <c r="I235" s="14"/>
      <c r="J235" s="14"/>
      <c r="K235" s="14"/>
      <c r="L235" s="14"/>
      <c r="M235" s="14"/>
      <c r="N235" s="14"/>
      <c r="R235" s="96" t="s">
        <v>139</v>
      </c>
      <c r="S235" s="97">
        <v>39995</v>
      </c>
      <c r="T235" s="96">
        <f t="array" ref="T235">INDEX($S$159:$AP$161,MATCH(R235,$R$159:$R$161,0),MATCH(S235,$S$158:$AP$158,0))</f>
        <v>61653</v>
      </c>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row>
    <row r="236" spans="1:42" ht="12.75" customHeight="1" x14ac:dyDescent="0.2">
      <c r="A236" s="14"/>
      <c r="B236" s="14"/>
      <c r="C236" s="14"/>
      <c r="D236" s="14"/>
      <c r="E236" s="14"/>
      <c r="F236" s="14"/>
      <c r="G236" s="14"/>
      <c r="H236" s="14"/>
      <c r="I236" s="14"/>
      <c r="J236" s="14"/>
      <c r="K236" s="14"/>
      <c r="L236" s="14"/>
      <c r="M236" s="14"/>
      <c r="N236" s="14"/>
      <c r="R236" s="96" t="s">
        <v>139</v>
      </c>
      <c r="S236" s="97">
        <v>40026</v>
      </c>
      <c r="T236" s="96">
        <f t="array" ref="T236">INDEX($S$159:$AP$161,MATCH(R236,$R$159:$R$161,0),MATCH(S236,$S$158:$AP$158,0))</f>
        <v>64490</v>
      </c>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row>
    <row r="237" spans="1:42" ht="12.75" customHeight="1" x14ac:dyDescent="0.2">
      <c r="A237" s="14"/>
      <c r="B237" s="14"/>
      <c r="C237" s="14"/>
      <c r="D237" s="14"/>
      <c r="E237" s="14"/>
      <c r="F237" s="14"/>
      <c r="G237" s="14"/>
      <c r="H237" s="14"/>
      <c r="I237" s="14"/>
      <c r="J237" s="14"/>
      <c r="K237" s="14"/>
      <c r="L237" s="14"/>
      <c r="M237" s="14"/>
      <c r="N237" s="14"/>
      <c r="R237" s="96" t="s">
        <v>139</v>
      </c>
      <c r="S237" s="97">
        <v>40057</v>
      </c>
      <c r="T237" s="96">
        <f t="array" ref="T237">INDEX($S$159:$AP$161,MATCH(R237,$R$159:$R$161,0),MATCH(S237,$S$158:$AP$158,0))</f>
        <v>67863</v>
      </c>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row>
    <row r="238" spans="1:42" ht="12.75" customHeight="1" x14ac:dyDescent="0.2">
      <c r="A238" s="14"/>
      <c r="B238" s="14"/>
      <c r="C238" s="14"/>
      <c r="D238" s="14"/>
      <c r="E238" s="14"/>
      <c r="F238" s="14"/>
      <c r="G238" s="14"/>
      <c r="H238" s="14"/>
      <c r="I238" s="14"/>
      <c r="J238" s="14"/>
      <c r="K238" s="14"/>
      <c r="L238" s="14"/>
      <c r="M238" s="14"/>
      <c r="N238" s="14"/>
      <c r="R238" s="96" t="s">
        <v>139</v>
      </c>
      <c r="S238" s="97">
        <v>40087</v>
      </c>
      <c r="T238" s="96">
        <f t="array" ref="T238">INDEX($S$159:$AP$161,MATCH(R238,$R$159:$R$161,0),MATCH(S238,$S$158:$AP$158,0))</f>
        <v>70844</v>
      </c>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row>
    <row r="239" spans="1:42" ht="12.75" customHeight="1" x14ac:dyDescent="0.2">
      <c r="A239" s="14"/>
      <c r="B239" s="14"/>
      <c r="C239" s="14"/>
      <c r="D239" s="14"/>
      <c r="E239" s="14"/>
      <c r="F239" s="14"/>
      <c r="G239" s="14"/>
      <c r="H239" s="14"/>
      <c r="I239" s="14"/>
      <c r="J239" s="14"/>
      <c r="K239" s="14"/>
      <c r="L239" s="14"/>
      <c r="M239" s="14"/>
      <c r="N239" s="14"/>
      <c r="R239" s="96" t="s">
        <v>139</v>
      </c>
      <c r="S239" s="97">
        <v>40118</v>
      </c>
      <c r="T239" s="96">
        <f t="array" ref="T239">INDEX($S$159:$AP$161,MATCH(R239,$R$159:$R$161,0),MATCH(S239,$S$158:$AP$158,0))</f>
        <v>74026</v>
      </c>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row>
    <row r="240" spans="1:42" ht="12.75" customHeight="1" x14ac:dyDescent="0.2">
      <c r="A240" s="14"/>
      <c r="B240" s="14"/>
      <c r="C240" s="14"/>
      <c r="D240" s="14"/>
      <c r="E240" s="14"/>
      <c r="F240" s="14"/>
      <c r="G240" s="14"/>
      <c r="H240" s="14"/>
      <c r="I240" s="14"/>
      <c r="J240" s="14"/>
      <c r="K240" s="14"/>
      <c r="L240" s="14"/>
      <c r="M240" s="14"/>
      <c r="N240" s="14"/>
      <c r="R240" s="96" t="s">
        <v>139</v>
      </c>
      <c r="S240" s="97">
        <v>40148</v>
      </c>
      <c r="T240" s="96">
        <f t="array" ref="T240">INDEX($S$159:$AP$161,MATCH(R240,$R$159:$R$161,0),MATCH(S240,$S$158:$AP$158,0))</f>
        <v>77766</v>
      </c>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row>
    <row r="241" spans="1:42" ht="12.75" customHeight="1" x14ac:dyDescent="0.2">
      <c r="A241" s="14"/>
      <c r="B241" s="14"/>
      <c r="C241" s="14"/>
      <c r="D241" s="14"/>
      <c r="E241" s="14"/>
      <c r="F241" s="14"/>
      <c r="G241" s="14"/>
      <c r="H241" s="14"/>
      <c r="I241" s="14"/>
      <c r="J241" s="14"/>
      <c r="K241" s="14"/>
      <c r="L241" s="14"/>
      <c r="M241" s="14"/>
      <c r="N241" s="14"/>
      <c r="R241" s="96" t="s">
        <v>140</v>
      </c>
      <c r="S241" s="97">
        <v>39448</v>
      </c>
      <c r="T241" s="96">
        <f t="array" ref="T241">INDEX($S$159:$AP$161,MATCH(R241,$R$159:$R$161,0),MATCH(S241,$S$158:$AP$158,0))</f>
        <v>27337</v>
      </c>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row>
    <row r="242" spans="1:42" ht="12.75" customHeight="1" x14ac:dyDescent="0.2">
      <c r="A242" s="14"/>
      <c r="B242" s="14"/>
      <c r="C242" s="14"/>
      <c r="D242" s="14"/>
      <c r="E242" s="14"/>
      <c r="F242" s="14"/>
      <c r="G242" s="14"/>
      <c r="H242" s="14"/>
      <c r="I242" s="14"/>
      <c r="J242" s="14"/>
      <c r="K242" s="14"/>
      <c r="L242" s="14"/>
      <c r="M242" s="14"/>
      <c r="N242" s="14"/>
      <c r="R242" s="96" t="s">
        <v>140</v>
      </c>
      <c r="S242" s="97">
        <v>39479</v>
      </c>
      <c r="T242" s="96">
        <f t="array" ref="T242">INDEX($S$159:$AP$161,MATCH(R242,$R$159:$R$161,0),MATCH(S242,$S$158:$AP$158,0))</f>
        <v>28769</v>
      </c>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row>
    <row r="243" spans="1:42" ht="12.75" customHeight="1" x14ac:dyDescent="0.2">
      <c r="A243" s="14"/>
      <c r="B243" s="14"/>
      <c r="C243" s="14"/>
      <c r="D243" s="14"/>
      <c r="E243" s="14"/>
      <c r="F243" s="14"/>
      <c r="G243" s="14"/>
      <c r="H243" s="14"/>
      <c r="I243" s="14"/>
      <c r="J243" s="14"/>
      <c r="K243" s="14"/>
      <c r="L243" s="14"/>
      <c r="M243" s="14"/>
      <c r="N243" s="14"/>
      <c r="R243" s="96" t="s">
        <v>140</v>
      </c>
      <c r="S243" s="97">
        <v>39508</v>
      </c>
      <c r="T243" s="96">
        <f t="array" ref="T243">INDEX($S$159:$AP$161,MATCH(R243,$R$159:$R$161,0),MATCH(S243,$S$158:$AP$158,0))</f>
        <v>30342</v>
      </c>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row>
    <row r="244" spans="1:42" ht="12.75" customHeight="1" x14ac:dyDescent="0.2">
      <c r="A244" s="14"/>
      <c r="B244" s="14"/>
      <c r="C244" s="14"/>
      <c r="D244" s="14"/>
      <c r="E244" s="14"/>
      <c r="F244" s="14"/>
      <c r="G244" s="14"/>
      <c r="H244" s="14"/>
      <c r="I244" s="14"/>
      <c r="J244" s="14"/>
      <c r="K244" s="14"/>
      <c r="L244" s="14"/>
      <c r="M244" s="14"/>
      <c r="N244" s="14"/>
      <c r="R244" s="96" t="s">
        <v>140</v>
      </c>
      <c r="S244" s="97">
        <v>39539</v>
      </c>
      <c r="T244" s="96">
        <f t="array" ref="T244">INDEX($S$159:$AP$161,MATCH(R244,$R$159:$R$161,0),MATCH(S244,$S$158:$AP$158,0))</f>
        <v>31997</v>
      </c>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row>
    <row r="245" spans="1:42" ht="12.75" customHeight="1" x14ac:dyDescent="0.2">
      <c r="A245" s="14"/>
      <c r="B245" s="14"/>
      <c r="C245" s="14"/>
      <c r="D245" s="14"/>
      <c r="E245" s="14"/>
      <c r="F245" s="14"/>
      <c r="G245" s="14"/>
      <c r="H245" s="14"/>
      <c r="I245" s="14"/>
      <c r="J245" s="14"/>
      <c r="K245" s="14"/>
      <c r="L245" s="14"/>
      <c r="M245" s="14"/>
      <c r="N245" s="14"/>
      <c r="R245" s="96" t="s">
        <v>140</v>
      </c>
      <c r="S245" s="97">
        <v>39569</v>
      </c>
      <c r="T245" s="96">
        <f t="array" ref="T245">INDEX($S$159:$AP$161,MATCH(R245,$R$159:$R$161,0),MATCH(S245,$S$158:$AP$158,0))</f>
        <v>33565</v>
      </c>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row>
    <row r="246" spans="1:42" ht="12.75" customHeight="1" x14ac:dyDescent="0.2">
      <c r="A246" s="14"/>
      <c r="B246" s="14"/>
      <c r="C246" s="14"/>
      <c r="D246" s="14"/>
      <c r="E246" s="14"/>
      <c r="F246" s="14"/>
      <c r="G246" s="14"/>
      <c r="H246" s="14"/>
      <c r="I246" s="14"/>
      <c r="J246" s="14"/>
      <c r="K246" s="14"/>
      <c r="L246" s="14"/>
      <c r="M246" s="14"/>
      <c r="N246" s="14"/>
      <c r="R246" s="96" t="s">
        <v>140</v>
      </c>
      <c r="S246" s="97">
        <v>39600</v>
      </c>
      <c r="T246" s="96">
        <f t="array" ref="T246">INDEX($S$159:$AP$161,MATCH(R246,$R$159:$R$161,0),MATCH(S246,$S$158:$AP$158,0))</f>
        <v>35170</v>
      </c>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row>
    <row r="247" spans="1:42" ht="12.75" customHeight="1" x14ac:dyDescent="0.2">
      <c r="A247" s="14"/>
      <c r="B247" s="14"/>
      <c r="C247" s="14"/>
      <c r="D247" s="14"/>
      <c r="E247" s="14"/>
      <c r="F247" s="14"/>
      <c r="G247" s="14"/>
      <c r="H247" s="14"/>
      <c r="I247" s="14"/>
      <c r="J247" s="14"/>
      <c r="K247" s="14"/>
      <c r="L247" s="14"/>
      <c r="M247" s="14"/>
      <c r="N247" s="14"/>
      <c r="R247" s="96" t="s">
        <v>140</v>
      </c>
      <c r="S247" s="97">
        <v>39630</v>
      </c>
      <c r="T247" s="96">
        <f t="array" ref="T247">INDEX($S$159:$AP$161,MATCH(R247,$R$159:$R$161,0),MATCH(S247,$S$158:$AP$158,0))</f>
        <v>37002</v>
      </c>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row>
    <row r="248" spans="1:42" ht="12.75" customHeight="1" x14ac:dyDescent="0.2">
      <c r="A248" s="14"/>
      <c r="B248" s="14"/>
      <c r="C248" s="14"/>
      <c r="D248" s="14"/>
      <c r="E248" s="14"/>
      <c r="F248" s="14"/>
      <c r="G248" s="14"/>
      <c r="H248" s="14"/>
      <c r="I248" s="14"/>
      <c r="J248" s="14"/>
      <c r="K248" s="14"/>
      <c r="L248" s="14"/>
      <c r="M248" s="14"/>
      <c r="N248" s="14"/>
      <c r="P248" s="14"/>
      <c r="R248" s="96" t="s">
        <v>140</v>
      </c>
      <c r="S248" s="97">
        <v>39661</v>
      </c>
      <c r="T248" s="96">
        <f t="array" ref="T248">INDEX($S$159:$AP$161,MATCH(R248,$R$159:$R$161,0),MATCH(S248,$S$158:$AP$158,0))</f>
        <v>38569</v>
      </c>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row>
    <row r="249" spans="1:42" ht="12.75" customHeight="1" x14ac:dyDescent="0.2">
      <c r="A249" s="14"/>
      <c r="B249" s="14"/>
      <c r="C249" s="14"/>
      <c r="D249" s="14"/>
      <c r="E249" s="14"/>
      <c r="F249" s="14"/>
      <c r="G249" s="14"/>
      <c r="H249" s="14"/>
      <c r="I249" s="14"/>
      <c r="J249" s="14"/>
      <c r="K249" s="14"/>
      <c r="L249" s="14"/>
      <c r="M249" s="14"/>
      <c r="N249" s="14"/>
      <c r="P249" s="14"/>
      <c r="R249" s="96" t="s">
        <v>140</v>
      </c>
      <c r="S249" s="97">
        <v>39692</v>
      </c>
      <c r="T249" s="96">
        <f t="array" ref="T249">INDEX($S$159:$AP$161,MATCH(R249,$R$159:$R$161,0),MATCH(S249,$S$158:$AP$158,0))</f>
        <v>40505</v>
      </c>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row>
    <row r="250" spans="1:42" ht="12.75" customHeight="1" x14ac:dyDescent="0.2">
      <c r="A250" s="14"/>
      <c r="B250" s="14"/>
      <c r="C250" s="14"/>
      <c r="D250" s="14"/>
      <c r="E250" s="14"/>
      <c r="F250" s="14"/>
      <c r="G250" s="14"/>
      <c r="H250" s="14"/>
      <c r="I250" s="14"/>
      <c r="J250" s="14"/>
      <c r="K250" s="14"/>
      <c r="L250" s="14"/>
      <c r="M250" s="14"/>
      <c r="N250" s="14"/>
      <c r="P250" s="14"/>
      <c r="R250" s="96" t="s">
        <v>140</v>
      </c>
      <c r="S250" s="97">
        <v>39722</v>
      </c>
      <c r="T250" s="96">
        <f t="array" ref="T250">INDEX($S$159:$AP$161,MATCH(R250,$R$159:$R$161,0),MATCH(S250,$S$158:$AP$158,0))</f>
        <v>42534</v>
      </c>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row>
    <row r="251" spans="1:42" ht="12.75" customHeight="1" x14ac:dyDescent="0.2">
      <c r="A251" s="14"/>
      <c r="B251" s="14"/>
      <c r="C251" s="14"/>
      <c r="D251" s="14"/>
      <c r="E251" s="14"/>
      <c r="F251" s="14"/>
      <c r="G251" s="14"/>
      <c r="H251" s="14"/>
      <c r="I251" s="14"/>
      <c r="J251" s="14"/>
      <c r="K251" s="14"/>
      <c r="L251" s="14"/>
      <c r="M251" s="14"/>
      <c r="N251" s="14"/>
      <c r="P251" s="14"/>
      <c r="R251" s="96" t="s">
        <v>140</v>
      </c>
      <c r="S251" s="97">
        <v>39753</v>
      </c>
      <c r="T251" s="96">
        <f t="array" ref="T251">INDEX($S$159:$AP$161,MATCH(R251,$R$159:$R$161,0),MATCH(S251,$S$158:$AP$158,0))</f>
        <v>44628</v>
      </c>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row>
    <row r="252" spans="1:42" ht="12.75" customHeight="1" x14ac:dyDescent="0.2">
      <c r="A252" s="14"/>
      <c r="B252" s="14"/>
      <c r="C252" s="14"/>
      <c r="D252" s="14"/>
      <c r="E252" s="14"/>
      <c r="F252" s="14"/>
      <c r="G252" s="14"/>
      <c r="H252" s="14"/>
      <c r="I252" s="14"/>
      <c r="J252" s="14"/>
      <c r="K252" s="14"/>
      <c r="L252" s="14"/>
      <c r="M252" s="14"/>
      <c r="N252" s="14"/>
      <c r="P252" s="14"/>
      <c r="R252" s="96" t="s">
        <v>140</v>
      </c>
      <c r="S252" s="97">
        <v>39783</v>
      </c>
      <c r="T252" s="96">
        <f t="array" ref="T252">INDEX($S$159:$AP$161,MATCH(R252,$R$159:$R$161,0),MATCH(S252,$S$158:$AP$158,0))</f>
        <v>46592</v>
      </c>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row>
    <row r="253" spans="1:42" ht="12.75" customHeight="1" x14ac:dyDescent="0.2">
      <c r="A253" s="14"/>
      <c r="B253" s="14"/>
      <c r="C253" s="14"/>
      <c r="D253" s="14"/>
      <c r="E253" s="14"/>
      <c r="F253" s="14"/>
      <c r="G253" s="14"/>
      <c r="H253" s="14"/>
      <c r="I253" s="14"/>
      <c r="J253" s="14"/>
      <c r="K253" s="14"/>
      <c r="L253" s="14"/>
      <c r="M253" s="14"/>
      <c r="N253" s="14"/>
      <c r="P253" s="14"/>
      <c r="R253" s="96" t="s">
        <v>140</v>
      </c>
      <c r="S253" s="97">
        <v>39814</v>
      </c>
      <c r="T253" s="96">
        <f t="array" ref="T253">INDEX($S$159:$AP$161,MATCH(R253,$R$159:$R$161,0),MATCH(S253,$S$158:$AP$158,0))</f>
        <v>49039</v>
      </c>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row>
    <row r="254" spans="1:42" ht="12.75" customHeight="1" x14ac:dyDescent="0.2">
      <c r="A254" s="14"/>
      <c r="B254" s="14"/>
      <c r="C254" s="14"/>
      <c r="D254" s="14"/>
      <c r="E254" s="14"/>
      <c r="F254" s="14"/>
      <c r="G254" s="14"/>
      <c r="H254" s="14"/>
      <c r="I254" s="14"/>
      <c r="J254" s="14"/>
      <c r="K254" s="14"/>
      <c r="L254" s="14"/>
      <c r="M254" s="14"/>
      <c r="N254" s="14"/>
      <c r="P254" s="14"/>
      <c r="R254" s="96" t="s">
        <v>140</v>
      </c>
      <c r="S254" s="97">
        <v>39845</v>
      </c>
      <c r="T254" s="96">
        <f t="array" ref="T254">INDEX($S$159:$AP$161,MATCH(R254,$R$159:$R$161,0),MATCH(S254,$S$158:$AP$158,0))</f>
        <v>51459</v>
      </c>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row>
    <row r="255" spans="1:42" ht="12.75" customHeight="1" x14ac:dyDescent="0.2">
      <c r="A255" s="14"/>
      <c r="B255" s="14"/>
      <c r="C255" s="14"/>
      <c r="D255" s="14"/>
      <c r="E255" s="14"/>
      <c r="F255" s="14"/>
      <c r="G255" s="14"/>
      <c r="H255" s="14"/>
      <c r="I255" s="14"/>
      <c r="J255" s="14"/>
      <c r="K255" s="14"/>
      <c r="L255" s="14"/>
      <c r="M255" s="14"/>
      <c r="N255" s="14"/>
      <c r="P255" s="14"/>
      <c r="R255" s="96" t="s">
        <v>140</v>
      </c>
      <c r="S255" s="97">
        <v>39873</v>
      </c>
      <c r="T255" s="96">
        <f t="array" ref="T255">INDEX($S$159:$AP$161,MATCH(R255,$R$159:$R$161,0),MATCH(S255,$S$158:$AP$158,0))</f>
        <v>53792</v>
      </c>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row>
    <row r="256" spans="1:42" ht="12.75" customHeight="1" x14ac:dyDescent="0.2">
      <c r="A256" s="14"/>
      <c r="B256" s="14"/>
      <c r="C256" s="14"/>
      <c r="D256" s="14"/>
      <c r="E256" s="14"/>
      <c r="F256" s="14"/>
      <c r="G256" s="14"/>
      <c r="H256" s="14"/>
      <c r="I256" s="14"/>
      <c r="J256" s="14"/>
      <c r="K256" s="14"/>
      <c r="L256" s="14"/>
      <c r="M256" s="14"/>
      <c r="N256" s="14"/>
      <c r="P256" s="14"/>
      <c r="R256" s="96" t="s">
        <v>140</v>
      </c>
      <c r="S256" s="97">
        <v>39904</v>
      </c>
      <c r="T256" s="96">
        <f t="array" ref="T256">INDEX($S$159:$AP$161,MATCH(R256,$R$159:$R$161,0),MATCH(S256,$S$158:$AP$158,0))</f>
        <v>56604</v>
      </c>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row>
    <row r="257" spans="1:42" ht="12.75" customHeight="1" x14ac:dyDescent="0.2">
      <c r="A257" s="14"/>
      <c r="B257" s="14"/>
      <c r="C257" s="14"/>
      <c r="D257" s="14"/>
      <c r="E257" s="14"/>
      <c r="F257" s="14"/>
      <c r="G257" s="14"/>
      <c r="H257" s="14"/>
      <c r="I257" s="14"/>
      <c r="J257" s="14"/>
      <c r="K257" s="14"/>
      <c r="L257" s="14"/>
      <c r="M257" s="14"/>
      <c r="N257" s="14"/>
      <c r="P257" s="14"/>
      <c r="R257" s="96" t="s">
        <v>140</v>
      </c>
      <c r="S257" s="97">
        <v>39934</v>
      </c>
      <c r="T257" s="96">
        <f t="array" ref="T257">INDEX($S$159:$AP$161,MATCH(R257,$R$159:$R$161,0),MATCH(S257,$S$158:$AP$158,0))</f>
        <v>59505</v>
      </c>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row>
    <row r="258" spans="1:42" ht="12.75" customHeight="1" x14ac:dyDescent="0.2">
      <c r="A258" s="14"/>
      <c r="B258" s="14"/>
      <c r="C258" s="14"/>
      <c r="D258" s="14"/>
      <c r="E258" s="14"/>
      <c r="F258" s="14"/>
      <c r="G258" s="14"/>
      <c r="H258" s="14"/>
      <c r="I258" s="14"/>
      <c r="J258" s="14"/>
      <c r="K258" s="14"/>
      <c r="L258" s="14"/>
      <c r="M258" s="14"/>
      <c r="N258" s="14"/>
      <c r="P258" s="14"/>
      <c r="R258" s="96" t="s">
        <v>140</v>
      </c>
      <c r="S258" s="97">
        <v>39965</v>
      </c>
      <c r="T258" s="96">
        <f t="array" ref="T258">INDEX($S$159:$AP$161,MATCH(R258,$R$159:$R$161,0),MATCH(S258,$S$158:$AP$158,0))</f>
        <v>62404</v>
      </c>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row>
    <row r="259" spans="1:42" ht="12.75" customHeight="1" x14ac:dyDescent="0.2">
      <c r="A259" s="14"/>
      <c r="B259" s="14"/>
      <c r="C259" s="14"/>
      <c r="D259" s="14"/>
      <c r="E259" s="14"/>
      <c r="F259" s="14"/>
      <c r="G259" s="14"/>
      <c r="H259" s="14"/>
      <c r="I259" s="14"/>
      <c r="J259" s="14"/>
      <c r="K259" s="14"/>
      <c r="L259" s="14"/>
      <c r="M259" s="14"/>
      <c r="N259" s="14"/>
      <c r="P259" s="14"/>
      <c r="R259" s="96" t="s">
        <v>140</v>
      </c>
      <c r="S259" s="97">
        <v>39995</v>
      </c>
      <c r="T259" s="96">
        <f t="array" ref="T259">INDEX($S$159:$AP$161,MATCH(R259,$R$159:$R$161,0),MATCH(S259,$S$158:$AP$158,0))</f>
        <v>64971</v>
      </c>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row>
    <row r="260" spans="1:42" ht="12.75" customHeight="1" x14ac:dyDescent="0.2">
      <c r="A260" s="14"/>
      <c r="B260" s="14"/>
      <c r="C260" s="14"/>
      <c r="D260" s="14"/>
      <c r="E260" s="14"/>
      <c r="F260" s="14"/>
      <c r="G260" s="14"/>
      <c r="H260" s="14"/>
      <c r="I260" s="14"/>
      <c r="J260" s="14"/>
      <c r="K260" s="14"/>
      <c r="L260" s="14"/>
      <c r="M260" s="14"/>
      <c r="N260" s="14"/>
      <c r="P260" s="14"/>
      <c r="R260" s="96" t="s">
        <v>140</v>
      </c>
      <c r="S260" s="97">
        <v>40026</v>
      </c>
      <c r="T260" s="96">
        <f t="array" ref="T260">INDEX($S$159:$AP$161,MATCH(R260,$R$159:$R$161,0),MATCH(S260,$S$158:$AP$158,0))</f>
        <v>68625</v>
      </c>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row>
    <row r="261" spans="1:42" ht="12.75" customHeight="1" x14ac:dyDescent="0.2">
      <c r="A261" s="14"/>
      <c r="B261" s="14"/>
      <c r="C261" s="14"/>
      <c r="D261" s="14"/>
      <c r="E261" s="14"/>
      <c r="F261" s="14"/>
      <c r="G261" s="14"/>
      <c r="H261" s="14"/>
      <c r="I261" s="14"/>
      <c r="J261" s="14"/>
      <c r="K261" s="14"/>
      <c r="L261" s="14"/>
      <c r="M261" s="14"/>
      <c r="N261" s="14"/>
      <c r="P261" s="14"/>
      <c r="R261" s="96" t="s">
        <v>140</v>
      </c>
      <c r="S261" s="97">
        <v>40057</v>
      </c>
      <c r="T261" s="96">
        <f t="array" ref="T261">INDEX($S$159:$AP$161,MATCH(R261,$R$159:$R$161,0),MATCH(S261,$S$158:$AP$158,0))</f>
        <v>71915</v>
      </c>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row>
    <row r="262" spans="1:42" ht="12.75" customHeight="1" x14ac:dyDescent="0.2">
      <c r="A262" s="14"/>
      <c r="B262" s="14"/>
      <c r="C262" s="14"/>
      <c r="D262" s="14"/>
      <c r="E262" s="14"/>
      <c r="F262" s="14"/>
      <c r="G262" s="14"/>
      <c r="H262" s="14"/>
      <c r="I262" s="14"/>
      <c r="J262" s="14"/>
      <c r="K262" s="14"/>
      <c r="L262" s="14"/>
      <c r="M262" s="14"/>
      <c r="N262" s="14"/>
      <c r="P262" s="14"/>
      <c r="R262" s="96" t="s">
        <v>140</v>
      </c>
      <c r="S262" s="97">
        <v>40087</v>
      </c>
      <c r="T262" s="96">
        <f t="array" ref="T262">INDEX($S$159:$AP$161,MATCH(R262,$R$159:$R$161,0),MATCH(S262,$S$158:$AP$158,0))</f>
        <v>75831</v>
      </c>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row>
    <row r="263" spans="1:42" ht="12.75" customHeight="1" x14ac:dyDescent="0.2">
      <c r="A263" s="14"/>
      <c r="B263" s="14"/>
      <c r="C263" s="14"/>
      <c r="D263" s="14"/>
      <c r="E263" s="14"/>
      <c r="F263" s="14"/>
      <c r="G263" s="14"/>
      <c r="H263" s="14"/>
      <c r="I263" s="14"/>
      <c r="J263" s="14"/>
      <c r="K263" s="14"/>
      <c r="L263" s="14"/>
      <c r="M263" s="14"/>
      <c r="N263" s="14"/>
      <c r="P263" s="14"/>
      <c r="R263" s="96" t="s">
        <v>140</v>
      </c>
      <c r="S263" s="97">
        <v>40118</v>
      </c>
      <c r="T263" s="96">
        <f t="array" ref="T263">INDEX($S$159:$AP$161,MATCH(R263,$R$159:$R$161,0),MATCH(S263,$S$158:$AP$158,0))</f>
        <v>79977</v>
      </c>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row>
    <row r="264" spans="1:42" ht="12.75" customHeight="1" x14ac:dyDescent="0.2">
      <c r="A264" s="14"/>
      <c r="B264" s="14"/>
      <c r="C264" s="14"/>
      <c r="D264" s="14"/>
      <c r="E264" s="14"/>
      <c r="F264" s="14"/>
      <c r="G264" s="14"/>
      <c r="H264" s="14"/>
      <c r="I264" s="14"/>
      <c r="J264" s="14"/>
      <c r="K264" s="14"/>
      <c r="L264" s="14"/>
      <c r="M264" s="14"/>
      <c r="N264" s="14"/>
      <c r="P264" s="14"/>
      <c r="R264" s="96" t="s">
        <v>140</v>
      </c>
      <c r="S264" s="97">
        <v>40148</v>
      </c>
      <c r="T264" s="96">
        <f t="array" ref="T264">INDEX($S$159:$AP$161,MATCH(R264,$R$159:$R$161,0),MATCH(S264,$S$158:$AP$158,0))</f>
        <v>84455</v>
      </c>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row>
    <row r="265" spans="1:42" ht="12.75" customHeight="1" x14ac:dyDescent="0.2">
      <c r="A265" s="14"/>
      <c r="B265" s="14"/>
      <c r="C265" s="14"/>
      <c r="D265" s="14"/>
      <c r="E265" s="14"/>
      <c r="F265" s="14"/>
      <c r="G265" s="14"/>
      <c r="H265" s="14"/>
      <c r="I265" s="14"/>
      <c r="J265" s="14"/>
      <c r="K265" s="14"/>
      <c r="L265" s="14"/>
      <c r="M265" s="14"/>
      <c r="N265" s="14"/>
      <c r="P265" s="14"/>
    </row>
    <row r="266" spans="1:42" ht="12.75" customHeight="1" x14ac:dyDescent="0.2">
      <c r="A266" s="14"/>
      <c r="B266" s="14"/>
      <c r="C266" s="14"/>
      <c r="D266" s="14"/>
      <c r="E266" s="14"/>
      <c r="F266" s="14"/>
      <c r="G266" s="14"/>
      <c r="H266" s="14"/>
      <c r="I266" s="14"/>
      <c r="J266" s="14"/>
      <c r="K266" s="14"/>
      <c r="L266" s="14"/>
      <c r="M266" s="14"/>
      <c r="N266" s="14"/>
      <c r="P266" s="14"/>
      <c r="Q266" s="14"/>
    </row>
    <row r="267" spans="1:42" ht="12.75" customHeight="1" x14ac:dyDescent="0.2">
      <c r="A267" s="14"/>
      <c r="B267" s="14"/>
      <c r="C267" s="14"/>
      <c r="D267" s="14"/>
      <c r="E267" s="14"/>
      <c r="F267" s="14"/>
      <c r="G267" s="14"/>
      <c r="H267" s="14"/>
      <c r="I267" s="14"/>
      <c r="J267" s="14"/>
      <c r="K267" s="14"/>
      <c r="L267" s="14"/>
      <c r="M267" s="14"/>
      <c r="N267" s="14"/>
      <c r="P267" s="14"/>
      <c r="Q267" s="14"/>
    </row>
    <row r="268" spans="1:42" ht="12.75" customHeight="1" x14ac:dyDescent="0.2">
      <c r="A268" s="14"/>
      <c r="B268" s="14"/>
      <c r="C268" s="14"/>
      <c r="D268" s="14"/>
      <c r="E268" s="14"/>
      <c r="F268" s="14"/>
      <c r="G268" s="14"/>
      <c r="H268" s="14"/>
      <c r="I268" s="14"/>
      <c r="J268" s="14"/>
      <c r="K268" s="14"/>
      <c r="L268" s="14"/>
      <c r="M268" s="14"/>
      <c r="N268" s="14"/>
      <c r="P268" s="14"/>
      <c r="Q268" s="14"/>
    </row>
    <row r="269" spans="1:42" ht="12.75" customHeight="1" x14ac:dyDescent="0.2">
      <c r="A269" s="14"/>
      <c r="B269" s="14"/>
      <c r="C269" s="14"/>
      <c r="D269" s="14"/>
      <c r="E269" s="14"/>
      <c r="F269" s="14"/>
      <c r="G269" s="14"/>
      <c r="H269" s="14"/>
      <c r="I269" s="14"/>
      <c r="J269" s="14"/>
      <c r="K269" s="14"/>
      <c r="L269" s="14"/>
      <c r="M269" s="14"/>
      <c r="N269" s="14"/>
      <c r="P269" s="14"/>
      <c r="Q269" s="14"/>
    </row>
    <row r="270" spans="1:42" ht="12.75" customHeight="1" x14ac:dyDescent="0.2">
      <c r="A270" s="14"/>
      <c r="B270" s="14"/>
      <c r="C270" s="14"/>
      <c r="D270" s="14"/>
      <c r="E270" s="14"/>
      <c r="F270" s="14"/>
      <c r="G270" s="14"/>
      <c r="H270" s="14"/>
      <c r="I270" s="14"/>
      <c r="J270" s="14"/>
      <c r="K270" s="14"/>
      <c r="L270" s="14"/>
      <c r="M270" s="14"/>
      <c r="N270" s="14"/>
      <c r="P270" s="14"/>
      <c r="Q270" s="14"/>
    </row>
    <row r="271" spans="1:42" ht="12.75" customHeight="1" x14ac:dyDescent="0.2">
      <c r="A271" s="14"/>
      <c r="B271" s="14"/>
      <c r="C271" s="14"/>
      <c r="D271" s="14"/>
      <c r="E271" s="14"/>
      <c r="F271" s="14"/>
      <c r="G271" s="14"/>
      <c r="H271" s="14"/>
      <c r="I271" s="14"/>
      <c r="J271" s="14"/>
      <c r="K271" s="14"/>
      <c r="L271" s="14"/>
      <c r="M271" s="14"/>
      <c r="N271" s="14"/>
      <c r="P271" s="14"/>
      <c r="Q271" s="14"/>
    </row>
    <row r="272" spans="1:42" ht="12.75" customHeight="1" x14ac:dyDescent="0.2">
      <c r="A272" s="14"/>
      <c r="B272" s="14"/>
      <c r="C272" s="14"/>
      <c r="D272" s="14"/>
      <c r="E272" s="14"/>
      <c r="F272" s="14"/>
      <c r="G272" s="14"/>
      <c r="H272" s="14"/>
      <c r="I272" s="14"/>
      <c r="J272" s="14"/>
      <c r="K272" s="14"/>
      <c r="L272" s="14"/>
      <c r="M272" s="14"/>
      <c r="N272" s="14"/>
      <c r="P272" s="14"/>
      <c r="Q272" s="14"/>
    </row>
    <row r="273" spans="1:42" ht="12.75" customHeight="1" x14ac:dyDescent="0.2">
      <c r="A273" s="14"/>
      <c r="B273" s="14"/>
      <c r="C273" s="14"/>
      <c r="D273" s="14"/>
      <c r="E273" s="14"/>
      <c r="F273" s="14"/>
      <c r="G273" s="14"/>
      <c r="H273" s="14"/>
      <c r="I273" s="14"/>
      <c r="J273" s="14"/>
      <c r="K273" s="14"/>
      <c r="L273" s="14"/>
      <c r="M273" s="14"/>
      <c r="N273" s="14"/>
      <c r="P273" s="14"/>
      <c r="Q273" s="14"/>
    </row>
    <row r="274" spans="1:42" ht="12.75" customHeight="1" x14ac:dyDescent="0.2">
      <c r="A274" s="14"/>
      <c r="B274" s="14"/>
      <c r="C274" s="14"/>
      <c r="D274" s="14"/>
      <c r="E274" s="14"/>
      <c r="F274" s="14"/>
      <c r="G274" s="14"/>
      <c r="H274" s="14"/>
      <c r="I274" s="14"/>
      <c r="J274" s="14"/>
      <c r="K274" s="14"/>
      <c r="L274" s="14"/>
      <c r="M274" s="14"/>
      <c r="N274" s="14"/>
      <c r="P274" s="14"/>
      <c r="Q274" s="14"/>
    </row>
    <row r="275" spans="1:42" ht="12.75" customHeight="1" x14ac:dyDescent="0.2">
      <c r="A275" s="14"/>
      <c r="B275" s="14"/>
      <c r="C275" s="14"/>
      <c r="D275" s="14"/>
      <c r="E275" s="14"/>
      <c r="F275" s="14"/>
      <c r="G275" s="14"/>
      <c r="H275" s="14"/>
      <c r="I275" s="14"/>
      <c r="J275" s="14"/>
      <c r="K275" s="14"/>
      <c r="L275" s="14"/>
      <c r="M275" s="14"/>
      <c r="N275" s="14"/>
      <c r="P275" s="14"/>
      <c r="Q275" s="14"/>
    </row>
    <row r="276" spans="1:42" ht="12.75" customHeight="1" x14ac:dyDescent="0.2">
      <c r="A276" s="14"/>
      <c r="B276" s="14"/>
      <c r="C276" s="14"/>
      <c r="D276" s="14"/>
      <c r="E276" s="14"/>
      <c r="F276" s="14"/>
      <c r="G276" s="14"/>
      <c r="H276" s="14"/>
      <c r="I276" s="14"/>
      <c r="J276" s="14"/>
      <c r="K276" s="14"/>
      <c r="L276" s="14"/>
      <c r="M276" s="14"/>
      <c r="N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row>
    <row r="277" spans="1:42" ht="12.75" customHeight="1" x14ac:dyDescent="0.2">
      <c r="A277" s="14"/>
      <c r="B277" s="14"/>
      <c r="C277" s="14"/>
      <c r="D277" s="14"/>
      <c r="E277" s="14"/>
      <c r="F277" s="14"/>
      <c r="G277" s="14"/>
      <c r="H277" s="14"/>
      <c r="I277" s="14"/>
      <c r="J277" s="14"/>
      <c r="K277" s="14"/>
      <c r="L277" s="14"/>
      <c r="M277" s="14"/>
      <c r="N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row>
    <row r="278" spans="1:42" ht="12.75" customHeight="1" x14ac:dyDescent="0.2">
      <c r="A278" s="14"/>
      <c r="B278" s="14"/>
      <c r="C278" s="14"/>
      <c r="D278" s="14"/>
      <c r="E278" s="14"/>
      <c r="F278" s="14"/>
      <c r="G278" s="14"/>
      <c r="H278" s="14"/>
      <c r="I278" s="14"/>
      <c r="J278" s="14"/>
      <c r="K278" s="14"/>
      <c r="L278" s="14"/>
      <c r="M278" s="14"/>
      <c r="N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row>
    <row r="279" spans="1:42" ht="12.75" customHeight="1" x14ac:dyDescent="0.2">
      <c r="A279" s="14"/>
      <c r="B279" s="14"/>
      <c r="C279" s="14"/>
      <c r="D279" s="14"/>
      <c r="E279" s="14"/>
      <c r="F279" s="14"/>
      <c r="G279" s="14"/>
      <c r="H279" s="14"/>
      <c r="I279" s="14"/>
      <c r="J279" s="14"/>
      <c r="K279" s="14"/>
      <c r="L279" s="14"/>
      <c r="M279" s="14"/>
      <c r="N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row>
    <row r="280" spans="1:42" ht="12.75" customHeight="1" x14ac:dyDescent="0.2">
      <c r="A280" s="14"/>
      <c r="B280" s="14"/>
      <c r="C280" s="14"/>
      <c r="D280" s="14"/>
      <c r="E280" s="14"/>
      <c r="F280" s="14"/>
      <c r="G280" s="14"/>
      <c r="H280" s="14"/>
      <c r="I280" s="14"/>
      <c r="J280" s="14"/>
      <c r="K280" s="14"/>
      <c r="L280" s="14"/>
      <c r="M280" s="14"/>
      <c r="N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row>
    <row r="281" spans="1:42" ht="12.75" customHeight="1" x14ac:dyDescent="0.2">
      <c r="A281" s="14"/>
      <c r="B281" s="14"/>
      <c r="C281" s="14"/>
      <c r="D281" s="14"/>
      <c r="E281" s="14"/>
      <c r="F281" s="14"/>
      <c r="G281" s="14"/>
      <c r="H281" s="14"/>
      <c r="I281" s="14"/>
      <c r="J281" s="14"/>
      <c r="K281" s="14"/>
      <c r="L281" s="14"/>
      <c r="M281" s="14"/>
      <c r="N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row>
    <row r="282" spans="1:42" ht="12.75" customHeight="1" x14ac:dyDescent="0.2">
      <c r="A282" s="14"/>
      <c r="B282" s="14"/>
      <c r="C282" s="14"/>
      <c r="D282" s="14"/>
      <c r="E282" s="14"/>
      <c r="F282" s="14"/>
      <c r="G282" s="14"/>
      <c r="H282" s="14"/>
      <c r="I282" s="14"/>
      <c r="J282" s="14"/>
      <c r="K282" s="14"/>
      <c r="L282" s="14"/>
      <c r="M282" s="14"/>
      <c r="N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row>
    <row r="283" spans="1:42" ht="12.75" customHeight="1" x14ac:dyDescent="0.2">
      <c r="A283" s="14"/>
      <c r="B283" s="14"/>
      <c r="C283" s="14"/>
      <c r="D283" s="14"/>
      <c r="E283" s="14"/>
      <c r="F283" s="14"/>
      <c r="G283" s="14"/>
      <c r="H283" s="14"/>
      <c r="I283" s="14"/>
      <c r="J283" s="14"/>
      <c r="K283" s="14"/>
      <c r="L283" s="14"/>
      <c r="M283" s="14"/>
      <c r="N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row>
    <row r="284" spans="1:42" ht="12.75" customHeight="1" x14ac:dyDescent="0.2">
      <c r="A284" s="14"/>
      <c r="B284" s="14"/>
      <c r="C284" s="14"/>
      <c r="D284" s="14"/>
      <c r="E284" s="14"/>
      <c r="F284" s="14"/>
      <c r="G284" s="14"/>
      <c r="H284" s="14"/>
      <c r="I284" s="14"/>
      <c r="J284" s="14"/>
      <c r="K284" s="14"/>
      <c r="L284" s="14"/>
      <c r="M284" s="14"/>
      <c r="N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row>
    <row r="285" spans="1:42" ht="12.75" customHeight="1" x14ac:dyDescent="0.2">
      <c r="A285" s="14"/>
      <c r="B285" s="14"/>
      <c r="C285" s="14"/>
      <c r="D285" s="14"/>
      <c r="E285" s="14"/>
      <c r="F285" s="14"/>
      <c r="G285" s="14"/>
      <c r="H285" s="14"/>
      <c r="I285" s="14"/>
      <c r="J285" s="14"/>
      <c r="K285" s="14"/>
      <c r="L285" s="14"/>
      <c r="M285" s="14"/>
      <c r="N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row>
    <row r="286" spans="1:42" ht="12.75" customHeight="1" x14ac:dyDescent="0.2">
      <c r="A286" s="14"/>
      <c r="B286" s="14"/>
      <c r="C286" s="14"/>
      <c r="D286" s="14"/>
      <c r="E286" s="14"/>
      <c r="F286" s="14"/>
      <c r="G286" s="14"/>
      <c r="H286" s="14"/>
      <c r="I286" s="14"/>
      <c r="J286" s="14"/>
      <c r="K286" s="14"/>
      <c r="L286" s="14"/>
      <c r="M286" s="14"/>
      <c r="N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row>
    <row r="287" spans="1:42" ht="12.75" customHeight="1" x14ac:dyDescent="0.2">
      <c r="A287" s="14"/>
      <c r="B287" s="14"/>
      <c r="C287" s="14"/>
      <c r="D287" s="14"/>
      <c r="E287" s="14"/>
      <c r="F287" s="14"/>
      <c r="G287" s="14"/>
      <c r="H287" s="14"/>
      <c r="I287" s="14"/>
      <c r="J287" s="14"/>
      <c r="K287" s="14"/>
      <c r="L287" s="14"/>
      <c r="M287" s="14"/>
      <c r="N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row>
    <row r="288" spans="1:42" ht="12.75" customHeight="1" x14ac:dyDescent="0.2">
      <c r="A288" s="14"/>
      <c r="B288" s="14"/>
      <c r="C288" s="14"/>
      <c r="D288" s="14"/>
      <c r="E288" s="14"/>
      <c r="F288" s="14"/>
      <c r="G288" s="14"/>
      <c r="H288" s="14"/>
      <c r="I288" s="14"/>
      <c r="J288" s="14"/>
      <c r="K288" s="14"/>
      <c r="L288" s="14"/>
      <c r="M288" s="14"/>
      <c r="N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row>
    <row r="289" spans="1:42" ht="12.75" customHeight="1" x14ac:dyDescent="0.2">
      <c r="A289" s="14"/>
      <c r="B289" s="14"/>
      <c r="C289" s="14"/>
      <c r="D289" s="14"/>
      <c r="E289" s="14"/>
      <c r="F289" s="14"/>
      <c r="G289" s="14"/>
      <c r="H289" s="14"/>
      <c r="I289" s="14"/>
      <c r="J289" s="14"/>
      <c r="K289" s="14"/>
      <c r="L289" s="14"/>
      <c r="M289" s="14"/>
      <c r="N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row>
    <row r="290" spans="1:42" ht="12.75" customHeight="1" x14ac:dyDescent="0.2">
      <c r="A290" s="14"/>
      <c r="B290" s="14"/>
      <c r="C290" s="14"/>
      <c r="D290" s="14"/>
      <c r="E290" s="14"/>
      <c r="F290" s="14"/>
      <c r="G290" s="14"/>
      <c r="H290" s="14"/>
      <c r="I290" s="14"/>
      <c r="J290" s="14"/>
      <c r="K290" s="14"/>
      <c r="L290" s="14"/>
      <c r="M290" s="14"/>
      <c r="N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row>
    <row r="291" spans="1:42" ht="12.75" customHeight="1" x14ac:dyDescent="0.2">
      <c r="A291" s="14"/>
      <c r="B291" s="14"/>
      <c r="C291" s="14"/>
      <c r="D291" s="14"/>
      <c r="E291" s="14"/>
      <c r="F291" s="14"/>
      <c r="G291" s="14"/>
      <c r="H291" s="14"/>
      <c r="I291" s="14"/>
      <c r="J291" s="14"/>
      <c r="K291" s="14"/>
      <c r="L291" s="14"/>
      <c r="M291" s="14"/>
      <c r="N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row>
    <row r="292" spans="1:42" ht="12.75" customHeight="1" x14ac:dyDescent="0.2">
      <c r="A292" s="14"/>
      <c r="B292" s="14"/>
      <c r="C292" s="14"/>
      <c r="D292" s="14"/>
      <c r="E292" s="14"/>
      <c r="F292" s="14"/>
      <c r="G292" s="14"/>
      <c r="H292" s="14"/>
      <c r="I292" s="14"/>
      <c r="J292" s="14"/>
      <c r="K292" s="14"/>
      <c r="L292" s="14"/>
      <c r="M292" s="14"/>
      <c r="N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row>
    <row r="293" spans="1:42" ht="12.75" customHeight="1" x14ac:dyDescent="0.2">
      <c r="A293" s="14"/>
      <c r="B293" s="14"/>
      <c r="C293" s="14"/>
      <c r="D293" s="14"/>
      <c r="E293" s="14"/>
      <c r="F293" s="14"/>
      <c r="G293" s="14"/>
      <c r="H293" s="14"/>
      <c r="I293" s="14"/>
      <c r="J293" s="14"/>
      <c r="K293" s="14"/>
      <c r="L293" s="14"/>
      <c r="M293" s="14"/>
      <c r="N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row>
    <row r="294" spans="1:42" ht="12.75" customHeight="1" x14ac:dyDescent="0.2">
      <c r="A294" s="14"/>
      <c r="B294" s="14"/>
      <c r="C294" s="14"/>
      <c r="D294" s="14"/>
      <c r="E294" s="14"/>
      <c r="F294" s="14"/>
      <c r="G294" s="14"/>
      <c r="H294" s="14"/>
      <c r="I294" s="14"/>
      <c r="J294" s="14"/>
      <c r="K294" s="14"/>
      <c r="L294" s="14"/>
      <c r="M294" s="14"/>
      <c r="N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row>
    <row r="295" spans="1:42" ht="12.75" customHeight="1" x14ac:dyDescent="0.2">
      <c r="A295" s="14"/>
      <c r="B295" s="14"/>
      <c r="C295" s="14"/>
      <c r="D295" s="14"/>
      <c r="E295" s="14"/>
      <c r="F295" s="14"/>
      <c r="G295" s="14"/>
      <c r="H295" s="14"/>
      <c r="I295" s="14"/>
      <c r="J295" s="14"/>
      <c r="K295" s="14"/>
      <c r="L295" s="14"/>
      <c r="M295" s="14"/>
      <c r="N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row>
    <row r="296" spans="1:42" ht="12.75" customHeight="1" x14ac:dyDescent="0.2">
      <c r="A296" s="14"/>
      <c r="B296" s="14"/>
      <c r="C296" s="14"/>
      <c r="D296" s="14"/>
      <c r="E296" s="14"/>
      <c r="F296" s="14"/>
      <c r="G296" s="14"/>
      <c r="H296" s="14"/>
      <c r="I296" s="14"/>
      <c r="J296" s="14"/>
      <c r="K296" s="14"/>
      <c r="L296" s="14"/>
      <c r="M296" s="14"/>
      <c r="N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row>
    <row r="297" spans="1:42" ht="12.75" customHeight="1" x14ac:dyDescent="0.2">
      <c r="A297" s="14"/>
      <c r="B297" s="14"/>
      <c r="C297" s="14"/>
      <c r="D297" s="14"/>
      <c r="E297" s="14"/>
      <c r="F297" s="14"/>
      <c r="G297" s="14"/>
      <c r="H297" s="14"/>
      <c r="I297" s="14"/>
      <c r="J297" s="14"/>
      <c r="K297" s="14"/>
      <c r="L297" s="14"/>
      <c r="M297" s="14"/>
      <c r="N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row>
    <row r="298" spans="1:42" ht="12.75" customHeight="1" x14ac:dyDescent="0.2">
      <c r="A298" s="14"/>
      <c r="B298" s="14"/>
      <c r="C298" s="14"/>
      <c r="D298" s="14"/>
      <c r="E298" s="14"/>
      <c r="F298" s="14"/>
      <c r="G298" s="14"/>
      <c r="H298" s="14"/>
      <c r="I298" s="14"/>
      <c r="J298" s="14"/>
      <c r="K298" s="14"/>
      <c r="L298" s="14"/>
      <c r="M298" s="14"/>
      <c r="N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row>
    <row r="299" spans="1:42" ht="12.75" customHeight="1" x14ac:dyDescent="0.2">
      <c r="A299" s="14"/>
      <c r="B299" s="14"/>
      <c r="C299" s="14"/>
      <c r="D299" s="14"/>
      <c r="E299" s="14"/>
      <c r="F299" s="14"/>
      <c r="G299" s="14"/>
      <c r="H299" s="14"/>
      <c r="I299" s="14"/>
      <c r="J299" s="14"/>
      <c r="K299" s="14"/>
      <c r="L299" s="14"/>
      <c r="M299" s="14"/>
      <c r="N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row>
    <row r="300" spans="1:42" ht="12.75" customHeight="1" x14ac:dyDescent="0.2">
      <c r="A300" s="14"/>
      <c r="B300" s="14"/>
      <c r="C300" s="14"/>
      <c r="D300" s="14"/>
      <c r="E300" s="14"/>
      <c r="F300" s="14"/>
      <c r="G300" s="14"/>
      <c r="H300" s="14"/>
      <c r="I300" s="14"/>
      <c r="J300" s="14"/>
      <c r="K300" s="14"/>
      <c r="L300" s="14"/>
      <c r="M300" s="14"/>
      <c r="N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row>
    <row r="301" spans="1:42" ht="12.75" customHeight="1" x14ac:dyDescent="0.2">
      <c r="A301" s="14"/>
      <c r="B301" s="14"/>
      <c r="C301" s="14"/>
      <c r="D301" s="14"/>
      <c r="E301" s="14"/>
      <c r="F301" s="14"/>
      <c r="G301" s="14"/>
      <c r="H301" s="14"/>
      <c r="I301" s="14"/>
      <c r="J301" s="14"/>
      <c r="K301" s="14"/>
      <c r="L301" s="14"/>
      <c r="M301" s="14"/>
      <c r="N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row>
    <row r="302" spans="1:42" ht="12.75" customHeight="1" x14ac:dyDescent="0.2">
      <c r="A302" s="14"/>
      <c r="B302" s="14"/>
      <c r="C302" s="14"/>
      <c r="D302" s="14"/>
      <c r="E302" s="14"/>
      <c r="F302" s="14"/>
      <c r="G302" s="14"/>
      <c r="H302" s="14"/>
      <c r="I302" s="14"/>
      <c r="J302" s="14"/>
      <c r="K302" s="14"/>
      <c r="L302" s="14"/>
      <c r="M302" s="14"/>
      <c r="N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row>
    <row r="303" spans="1:42" ht="12.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row>
    <row r="304" spans="1:42" ht="12.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row>
    <row r="305" spans="1:42" ht="12.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row>
    <row r="306" spans="1:42" ht="12.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row>
    <row r="307" spans="1:42" ht="12.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row>
    <row r="308" spans="1:42" ht="12.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row>
    <row r="309" spans="1:42" ht="12.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row>
    <row r="310" spans="1:42" ht="12.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row>
    <row r="311" spans="1:42" ht="12.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row>
    <row r="312" spans="1:42" ht="12.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row>
    <row r="313" spans="1:42" ht="12.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row>
    <row r="314" spans="1:42" ht="12.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row>
    <row r="315" spans="1:42" ht="12.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row>
    <row r="316" spans="1:42" ht="12.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row>
    <row r="317" spans="1:42" ht="12.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row>
    <row r="318" spans="1:42" ht="12.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row>
    <row r="319" spans="1:42" ht="12.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row>
    <row r="320" spans="1:42" ht="12.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row>
    <row r="321" spans="1:42" ht="12.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row>
    <row r="322" spans="1:42" ht="12.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row>
    <row r="323" spans="1:42" ht="12.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row>
    <row r="324" spans="1:42" ht="12.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row>
    <row r="325" spans="1:42" ht="12.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row>
    <row r="326" spans="1:42" ht="12.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row>
    <row r="327" spans="1:42" ht="12.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row>
    <row r="328" spans="1:42" ht="12.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row>
    <row r="329" spans="1:42" ht="12.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row>
    <row r="330" spans="1:42" ht="12.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row>
    <row r="331" spans="1:42" ht="12.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row>
    <row r="332" spans="1:42" ht="12.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row>
    <row r="333" spans="1:42" ht="12.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row>
    <row r="334" spans="1:42" ht="12.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row>
    <row r="335" spans="1:42" ht="12.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row>
    <row r="336" spans="1:42" ht="12.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row>
    <row r="337" spans="1:42" ht="12.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row>
    <row r="338" spans="1:42" ht="12.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row>
    <row r="339" spans="1:42" ht="12.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row>
    <row r="340" spans="1:42" ht="12.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row>
    <row r="341" spans="1:42" ht="12.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row>
    <row r="342" spans="1:42" ht="12.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row>
    <row r="343" spans="1:42" ht="12.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row>
    <row r="344" spans="1:42" ht="12.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row>
    <row r="345" spans="1:42" ht="12.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row>
    <row r="346" spans="1:42" ht="12.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row>
    <row r="347" spans="1:42" ht="12.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row>
    <row r="348" spans="1:42" ht="12.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row>
    <row r="349" spans="1:42" ht="12.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row>
    <row r="350" spans="1:42" ht="12.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row>
    <row r="351" spans="1:42" ht="12.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row>
    <row r="352" spans="1:42" ht="12.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row>
    <row r="353" spans="1:42" ht="12.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row>
    <row r="354" spans="1:42" ht="12.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row>
    <row r="355" spans="1:42" ht="12.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row>
    <row r="356" spans="1:42" ht="12.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row>
    <row r="357" spans="1:42" ht="12.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row>
    <row r="358" spans="1:42" ht="12.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row>
    <row r="359" spans="1:42" ht="12.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row>
    <row r="360" spans="1:42" ht="12.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row>
    <row r="361" spans="1:42" ht="12.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row>
    <row r="362" spans="1:42" ht="12.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row>
    <row r="363" spans="1:42" ht="12.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row>
    <row r="364" spans="1:42" ht="12.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row>
    <row r="365" spans="1:42" ht="12.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row>
    <row r="366" spans="1:42" ht="12.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row>
    <row r="367" spans="1:42" ht="12.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row>
    <row r="368" spans="1:42" ht="12.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row>
    <row r="369" spans="1:42" ht="12.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row>
    <row r="370" spans="1:42" ht="12.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row>
    <row r="371" spans="1:42" ht="12.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row>
    <row r="372" spans="1:42" ht="12.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row>
    <row r="373" spans="1:42" ht="12.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row>
    <row r="374" spans="1:42" ht="12.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row>
    <row r="375" spans="1:42" ht="12.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row>
    <row r="376" spans="1:42" ht="12.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row>
    <row r="377" spans="1:42" ht="12.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row>
    <row r="378" spans="1:42" ht="12.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row>
    <row r="379" spans="1:42" ht="12.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row>
    <row r="380" spans="1:42" ht="12.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row>
    <row r="381" spans="1:42" ht="12.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row>
    <row r="382" spans="1:42" ht="12.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row>
    <row r="383" spans="1:42" ht="12.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row>
    <row r="384" spans="1:42" ht="12.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row>
    <row r="385" spans="1:42" ht="12.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row>
    <row r="386" spans="1:42" ht="12.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row>
    <row r="387" spans="1:42" ht="12.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row>
    <row r="388" spans="1:42" ht="12.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row>
    <row r="389" spans="1:42" ht="12.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row>
    <row r="390" spans="1:42" ht="12.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row>
    <row r="391" spans="1:42" ht="12.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row>
    <row r="392" spans="1:42" ht="12.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row>
    <row r="393" spans="1:42" ht="12.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row>
    <row r="394" spans="1:42" ht="12.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row>
    <row r="395" spans="1:42" ht="12.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row>
    <row r="396" spans="1:42" ht="12.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row>
    <row r="397" spans="1:42" ht="12.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row>
    <row r="398" spans="1:42" ht="12.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row>
    <row r="399" spans="1:42" ht="12.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row>
    <row r="400" spans="1:42" ht="12.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row>
    <row r="401" spans="1:42" ht="12.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row>
    <row r="402" spans="1:42" ht="12.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row>
    <row r="403" spans="1:42" ht="12.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row>
    <row r="404" spans="1:42" ht="12.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row>
    <row r="405" spans="1:42" ht="12.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row>
    <row r="406" spans="1:42" ht="12.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row>
    <row r="407" spans="1:42" ht="12.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row>
    <row r="408" spans="1:42" ht="12.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row>
    <row r="409" spans="1:42" ht="12.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row>
    <row r="410" spans="1:42" ht="12.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row>
    <row r="411" spans="1:42" ht="12.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row>
    <row r="412" spans="1:42" ht="12.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row>
    <row r="413" spans="1:42" ht="12.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row>
    <row r="414" spans="1:42" ht="12.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row>
    <row r="415" spans="1:42" ht="12.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row>
    <row r="416" spans="1:42" ht="12.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row>
    <row r="417" spans="1:42" ht="12.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row>
    <row r="418" spans="1:42" ht="12.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row>
    <row r="419" spans="1:42" ht="12.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row>
    <row r="420" spans="1:42" ht="12.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row>
    <row r="421" spans="1:42" ht="12.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row>
    <row r="422" spans="1:42" ht="12.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row>
    <row r="423" spans="1:42" ht="12.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row>
    <row r="424" spans="1:42" ht="12.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row>
    <row r="425" spans="1:42" ht="12.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row>
    <row r="426" spans="1:42" ht="12.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row>
    <row r="427" spans="1:42" ht="12.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row>
    <row r="428" spans="1:42" ht="12.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row>
    <row r="429" spans="1:42" ht="12.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row>
    <row r="430" spans="1:42" ht="12.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row>
    <row r="431" spans="1:42" ht="12.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row>
    <row r="432" spans="1:42" ht="12.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row>
    <row r="433" spans="1:42" ht="12.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row>
    <row r="434" spans="1:42" ht="12.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row>
    <row r="435" spans="1:42" ht="12.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row>
    <row r="436" spans="1:42" ht="12.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row>
    <row r="437" spans="1:42" ht="12.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row>
    <row r="438" spans="1:42" ht="12.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row>
    <row r="439" spans="1:42" ht="12.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row>
    <row r="440" spans="1:42" ht="12.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row>
    <row r="441" spans="1:42" ht="12.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row>
    <row r="442" spans="1:42" ht="12.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row>
    <row r="443" spans="1:42" ht="12.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row>
    <row r="444" spans="1:42" ht="12.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row>
    <row r="445" spans="1:42" ht="12.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ht="12.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row>
    <row r="447" spans="1:42" ht="12.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row>
    <row r="448" spans="1:42" ht="12.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row>
    <row r="449" spans="1:42" ht="12.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row>
    <row r="450" spans="1:42" ht="12.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row>
    <row r="451" spans="1:42" ht="12.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row>
    <row r="452" spans="1:42" ht="12.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row>
    <row r="453" spans="1:42" ht="12.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row>
    <row r="454" spans="1:42" ht="12.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row>
    <row r="455" spans="1:42" ht="12.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row>
    <row r="456" spans="1:42" ht="12.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row>
    <row r="457" spans="1:42" ht="12.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row>
    <row r="458" spans="1:42" ht="12.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row>
    <row r="459" spans="1:42" ht="12.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row>
    <row r="460" spans="1:42" ht="12.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row>
    <row r="461" spans="1:42" ht="12.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row>
    <row r="462" spans="1:42" ht="12.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row>
    <row r="463" spans="1:42" ht="12.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row>
    <row r="464" spans="1:42" ht="12.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row>
    <row r="465" spans="1:42" ht="12.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row>
    <row r="466" spans="1:42" ht="12.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row>
    <row r="467" spans="1:42" ht="12.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row>
    <row r="468" spans="1:42" ht="12.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row>
    <row r="469" spans="1:42" ht="12.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row>
    <row r="470" spans="1:42" ht="12.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row>
    <row r="471" spans="1:42" ht="12.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row>
    <row r="472" spans="1:42" ht="12.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row>
    <row r="473" spans="1:42" ht="12.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row>
    <row r="474" spans="1:42" ht="12.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row>
    <row r="475" spans="1:42" ht="12.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row>
    <row r="476" spans="1:42" ht="12.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row>
    <row r="477" spans="1:42" ht="12.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row>
    <row r="478" spans="1:42" ht="12.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row>
    <row r="479" spans="1:42" ht="12.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row>
    <row r="480" spans="1:42" ht="12.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row>
    <row r="481" spans="1:42" ht="12.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row>
    <row r="482" spans="1:42" ht="12.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row>
    <row r="483" spans="1:42" ht="12.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row>
    <row r="484" spans="1:42" ht="12.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row>
    <row r="485" spans="1:42" ht="12.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row>
    <row r="486" spans="1:42" ht="12.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row>
    <row r="487" spans="1:42" ht="12.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row>
    <row r="488" spans="1:42" ht="12.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row>
    <row r="489" spans="1:42" ht="12.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row>
    <row r="490" spans="1:42" ht="12.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row>
    <row r="491" spans="1:42" ht="12.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row>
    <row r="492" spans="1:42" ht="12.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row>
    <row r="493" spans="1:42" ht="12.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row>
    <row r="494" spans="1:42" ht="12.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row>
    <row r="495" spans="1:42" ht="12.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row>
    <row r="496" spans="1:42" ht="12.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row>
    <row r="497" spans="1:42" ht="12.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row>
    <row r="498" spans="1:42" ht="12.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row>
    <row r="499" spans="1:42" ht="12.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row>
    <row r="500" spans="1:42" ht="12.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row>
    <row r="501" spans="1:42" ht="12.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row>
    <row r="502" spans="1:42" ht="12.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row>
    <row r="503" spans="1:42" ht="12.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row>
    <row r="504" spans="1:42" ht="12.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row>
    <row r="505" spans="1:42" ht="12.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row>
    <row r="506" spans="1:42" ht="12.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row>
    <row r="507" spans="1:42" ht="12.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row>
    <row r="508" spans="1:42" ht="12.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row>
    <row r="509" spans="1:42" ht="12.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row>
    <row r="510" spans="1:42" ht="12.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row>
    <row r="511" spans="1:42" ht="12.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row>
    <row r="512" spans="1:42" ht="12.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row>
    <row r="513" spans="1:42" ht="12.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row>
    <row r="514" spans="1:42" ht="12.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ht="12.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row>
    <row r="516" spans="1:42" ht="12.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row>
    <row r="517" spans="1:42" ht="12.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row>
    <row r="518" spans="1:42" ht="12.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row>
    <row r="519" spans="1:42" ht="12.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row>
    <row r="520" spans="1:42" ht="12.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row>
    <row r="521" spans="1:42" ht="12.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row>
    <row r="522" spans="1:42" ht="12.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row>
    <row r="523" spans="1:42" ht="12.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row>
    <row r="524" spans="1:42" ht="12.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row>
    <row r="525" spans="1:42" ht="12.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row>
    <row r="526" spans="1:42" ht="12.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row>
    <row r="527" spans="1:42" ht="12.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row>
    <row r="528" spans="1:42" ht="12.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row>
    <row r="529" spans="1:42" ht="12.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row>
    <row r="530" spans="1:42" ht="12.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row>
    <row r="531" spans="1:42" ht="12.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row>
    <row r="532" spans="1:42" ht="12.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row>
    <row r="533" spans="1:42" ht="12.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row>
    <row r="534" spans="1:42" ht="12.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row>
    <row r="535" spans="1:42" ht="12.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row>
    <row r="536" spans="1:42" ht="12.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row>
    <row r="537" spans="1:42" ht="12.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row>
    <row r="538" spans="1:42" ht="12.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row>
    <row r="539" spans="1:42" ht="12.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row>
    <row r="540" spans="1:42" ht="12.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row>
    <row r="541" spans="1:42" ht="12.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row>
    <row r="542" spans="1:42" ht="12.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row>
    <row r="543" spans="1:42" ht="12.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row>
    <row r="544" spans="1:42" ht="12.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row>
    <row r="545" spans="1:42" ht="12.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row>
    <row r="546" spans="1:42" ht="12.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row>
    <row r="547" spans="1:42" ht="12.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row>
    <row r="548" spans="1:42" ht="12.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row>
    <row r="549" spans="1:42" ht="12.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row>
    <row r="550" spans="1:42" ht="12.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row>
    <row r="551" spans="1:42" ht="12.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row>
    <row r="552" spans="1:42" ht="12.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row>
    <row r="553" spans="1:42" ht="12.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row>
    <row r="554" spans="1:42" ht="12.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row>
    <row r="555" spans="1:42" ht="12.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row>
    <row r="556" spans="1:42" ht="12.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ht="12.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ht="12.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ht="12.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ht="12.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row>
    <row r="561" spans="1:42" ht="12.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row>
    <row r="562" spans="1:42" ht="12.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row>
    <row r="563" spans="1:42" ht="12.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row>
    <row r="564" spans="1:42" ht="12.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ht="12.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ht="12.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ht="12.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ht="12.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ht="12.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ht="12.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ht="12.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ht="12.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ht="12.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ht="12.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ht="12.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ht="12.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row>
    <row r="577" spans="1:42" ht="12.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row>
    <row r="578" spans="1:42" ht="12.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row>
    <row r="579" spans="1:42" ht="12.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row>
    <row r="580" spans="1:42" ht="12.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row>
    <row r="581" spans="1:42" ht="12.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row>
    <row r="582" spans="1:42" ht="12.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row>
    <row r="583" spans="1:42" ht="12.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row>
    <row r="584" spans="1:42" ht="12.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row>
    <row r="585" spans="1:42" ht="12.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row>
    <row r="586" spans="1:42" ht="12.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row>
    <row r="587" spans="1:42" ht="12.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row>
    <row r="588" spans="1:42" ht="12.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row>
    <row r="589" spans="1:42" ht="12.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row>
    <row r="590" spans="1:42" ht="12.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row>
    <row r="591" spans="1:42" ht="12.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row>
    <row r="592" spans="1:42" ht="12.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row>
    <row r="593" spans="1:42" ht="12.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row>
    <row r="594" spans="1:42" ht="12.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row>
    <row r="595" spans="1:42" ht="12.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row>
    <row r="596" spans="1:42" ht="12.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row>
    <row r="597" spans="1:42" ht="12.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row>
    <row r="598" spans="1:42" ht="12.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row>
    <row r="599" spans="1:42" ht="12.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row>
    <row r="600" spans="1:42" ht="12.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row>
    <row r="601" spans="1:42" ht="12.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row>
    <row r="602" spans="1:42" ht="12.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row>
    <row r="603" spans="1:42" ht="12.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row>
    <row r="604" spans="1:42" ht="12.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row>
    <row r="605" spans="1:42" ht="12.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row>
    <row r="606" spans="1:42" ht="12.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row>
    <row r="607" spans="1:42" ht="12.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row>
    <row r="608" spans="1:42" ht="12.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row>
    <row r="609" spans="1:42" ht="12.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row>
    <row r="610" spans="1:42" ht="12.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row>
    <row r="611" spans="1:42" ht="12.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row>
    <row r="612" spans="1:42" ht="12.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row>
    <row r="613" spans="1:42" ht="12.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row>
    <row r="614" spans="1:42" ht="12.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row>
    <row r="615" spans="1:42" ht="12.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row>
    <row r="616" spans="1:42" ht="12.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row>
    <row r="617" spans="1:42" ht="12.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row>
    <row r="618" spans="1:42" ht="12.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row>
    <row r="619" spans="1:42" ht="12.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row>
    <row r="620" spans="1:42" ht="12.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row>
    <row r="621" spans="1:42" ht="12.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row>
    <row r="622" spans="1:42" ht="12.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row>
    <row r="623" spans="1:42" ht="12.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row>
    <row r="624" spans="1:42" ht="12.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ht="12.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row>
    <row r="626" spans="1:42" ht="12.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row>
    <row r="627" spans="1:42" ht="12.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row>
    <row r="628" spans="1:42" ht="12.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row>
    <row r="629" spans="1:42" ht="12.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ht="12.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ht="12.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row>
    <row r="632" spans="1:42" ht="12.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row>
    <row r="633" spans="1:42" ht="12.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row>
    <row r="634" spans="1:42" ht="12.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row>
    <row r="635" spans="1:42" ht="12.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row>
    <row r="636" spans="1:42" ht="12.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row>
    <row r="637" spans="1:42" ht="12.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row>
    <row r="638" spans="1:42" ht="12.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row>
    <row r="639" spans="1:42" ht="12.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row>
    <row r="640" spans="1:42" ht="12.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row>
    <row r="641" spans="1:42" ht="12.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ht="12.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row>
    <row r="643" spans="1:42" ht="12.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row>
    <row r="644" spans="1:42" ht="12.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row>
    <row r="645" spans="1:42" ht="12.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row>
    <row r="646" spans="1:42" ht="12.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row>
    <row r="647" spans="1:42" ht="12.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row>
    <row r="648" spans="1:42" ht="12.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row>
    <row r="649" spans="1:42" ht="12.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row>
    <row r="650" spans="1:42" ht="12.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row>
    <row r="651" spans="1:42" ht="12.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row>
    <row r="652" spans="1:42" ht="12.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row>
    <row r="653" spans="1:42" ht="12.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row>
    <row r="654" spans="1:42" ht="12.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row>
    <row r="655" spans="1:42" ht="12.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row>
    <row r="656" spans="1:42" ht="12.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row>
    <row r="657" spans="1:42" ht="12.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row>
    <row r="658" spans="1:42" ht="12.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row>
    <row r="659" spans="1:42" ht="12.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row>
    <row r="660" spans="1:42" ht="12.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row>
    <row r="661" spans="1:42" ht="12.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row>
    <row r="662" spans="1:42" ht="12.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row>
    <row r="663" spans="1:42" ht="12.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row>
    <row r="664" spans="1:42" ht="12.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row>
    <row r="665" spans="1:42" ht="12.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row>
    <row r="666" spans="1:42" ht="12.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row>
    <row r="667" spans="1:42" ht="12.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row>
    <row r="668" spans="1:42" ht="12.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row>
    <row r="669" spans="1:42" ht="12.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row>
    <row r="670" spans="1:42" ht="12.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row>
    <row r="671" spans="1:42" ht="12.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row>
    <row r="672" spans="1:42" ht="12.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row>
    <row r="673" spans="1:42" ht="12.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row>
    <row r="674" spans="1:42" ht="12.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row>
    <row r="675" spans="1:42" ht="12.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row>
    <row r="676" spans="1:42" ht="12.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row>
    <row r="677" spans="1:42" ht="12.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row>
    <row r="678" spans="1:42" ht="12.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row>
    <row r="679" spans="1:42" ht="12.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row>
    <row r="680" spans="1:42" ht="12.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row>
    <row r="681" spans="1:42" ht="12.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row>
    <row r="682" spans="1:42" ht="12.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row>
    <row r="683" spans="1:42" ht="12.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row>
    <row r="684" spans="1:42" ht="12.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row>
    <row r="685" spans="1:42" ht="12.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row>
    <row r="686" spans="1:42" ht="12.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row>
    <row r="687" spans="1:42" ht="12.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row>
    <row r="688" spans="1:42" ht="12.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row>
    <row r="689" spans="1:42" ht="12.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row>
    <row r="690" spans="1:42" ht="12.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row>
    <row r="691" spans="1:42" ht="12.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row>
    <row r="692" spans="1:42" ht="12.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row>
    <row r="693" spans="1:42" ht="12.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row>
    <row r="694" spans="1:42" ht="12.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row>
    <row r="695" spans="1:42" ht="12.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row>
    <row r="696" spans="1:42" ht="12.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row>
    <row r="697" spans="1:42" ht="12.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row>
    <row r="698" spans="1:42" ht="12.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row>
    <row r="699" spans="1:42" ht="12.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row>
    <row r="700" spans="1:42" ht="12.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row>
    <row r="701" spans="1:42" ht="12.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row>
    <row r="702" spans="1:42" ht="12.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row>
    <row r="703" spans="1:42" ht="12.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row>
    <row r="704" spans="1:42" ht="12.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row>
    <row r="705" spans="1:42" ht="12.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row>
    <row r="706" spans="1:42" ht="12.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row>
    <row r="707" spans="1:42" ht="12.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row>
    <row r="708" spans="1:42" ht="12.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row>
    <row r="709" spans="1:42" ht="12.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row>
    <row r="710" spans="1:42" ht="12.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row>
    <row r="711" spans="1:42" ht="12.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row>
    <row r="712" spans="1:42" ht="12.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row>
    <row r="713" spans="1:42" ht="12.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row>
    <row r="714" spans="1:42" ht="12.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row>
    <row r="715" spans="1:42" ht="12.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row>
    <row r="716" spans="1:42" ht="12.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row>
    <row r="717" spans="1:42" ht="12.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row>
    <row r="718" spans="1:42" ht="12.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row>
    <row r="719" spans="1:42" ht="12.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row>
    <row r="720" spans="1:42" ht="12.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row>
    <row r="721" spans="1:42" ht="12.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row>
    <row r="722" spans="1:42" ht="12.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row>
    <row r="723" spans="1:42" ht="12.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row>
    <row r="724" spans="1:42" ht="12.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row>
    <row r="725" spans="1:42" ht="12.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row>
    <row r="726" spans="1:42" ht="12.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row>
    <row r="727" spans="1:42" ht="12.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row>
    <row r="728" spans="1:42" ht="12.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row>
    <row r="729" spans="1:42" ht="12.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row>
    <row r="730" spans="1:42" ht="12.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row>
    <row r="731" spans="1:42" ht="12.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row>
    <row r="732" spans="1:42" ht="12.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row>
    <row r="733" spans="1:42" ht="12.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row>
    <row r="734" spans="1:42" ht="12.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row>
    <row r="735" spans="1:42" ht="12.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row>
    <row r="736" spans="1:42" ht="12.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row>
    <row r="737" spans="1:42" ht="12.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row>
    <row r="738" spans="1:42" ht="12.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row>
    <row r="739" spans="1:42" ht="12.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row>
    <row r="740" spans="1:42" ht="12.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row>
    <row r="741" spans="1:42" ht="12.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row>
    <row r="742" spans="1:42" ht="12.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row>
    <row r="743" spans="1:42" ht="12.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row>
    <row r="744" spans="1:42" ht="12.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row>
    <row r="745" spans="1:42" ht="12.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row>
    <row r="746" spans="1:42" ht="12.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row>
    <row r="747" spans="1:42" ht="12.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row>
    <row r="748" spans="1:42" ht="12.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row>
    <row r="749" spans="1:42" ht="12.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row>
    <row r="750" spans="1:42" ht="12.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row>
    <row r="751" spans="1:42" ht="12.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row>
    <row r="752" spans="1:42" ht="12.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row>
    <row r="753" spans="1:42" ht="12.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row>
    <row r="754" spans="1:42" ht="12.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row>
    <row r="755" spans="1:42" ht="12.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row>
    <row r="756" spans="1:42" ht="12.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row>
    <row r="757" spans="1:42" ht="12.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row>
    <row r="758" spans="1:42" ht="12.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row>
    <row r="759" spans="1:42" ht="12.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row>
    <row r="760" spans="1:42" ht="12.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row>
    <row r="761" spans="1:42" ht="12.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row>
    <row r="762" spans="1:42" ht="12.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row>
    <row r="763" spans="1:42" ht="12.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row>
    <row r="764" spans="1:42" ht="12.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row>
    <row r="765" spans="1:42" ht="12.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row>
    <row r="766" spans="1:42" ht="12.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row>
    <row r="767" spans="1:42" ht="12.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row>
    <row r="768" spans="1:42" ht="12.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row>
    <row r="769" spans="1:42" ht="12.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row>
    <row r="770" spans="1:42" ht="12.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row>
    <row r="771" spans="1:42" ht="12.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row>
    <row r="772" spans="1:42" ht="12.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row>
    <row r="773" spans="1:42" ht="12.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row>
    <row r="774" spans="1:42" ht="12.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row>
    <row r="775" spans="1:42" ht="12.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row>
    <row r="776" spans="1:42" ht="12.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row>
    <row r="777" spans="1:42" ht="12.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row>
    <row r="778" spans="1:42" ht="12.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row>
    <row r="779" spans="1:42" ht="12.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row>
    <row r="780" spans="1:42" ht="12.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row>
    <row r="781" spans="1:42" ht="12.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row>
    <row r="782" spans="1:42" ht="12.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row>
    <row r="783" spans="1:42" ht="12.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row>
    <row r="784" spans="1:42" ht="12.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row>
    <row r="785" spans="1:42" ht="12.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row>
    <row r="786" spans="1:42" ht="12.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row>
    <row r="787" spans="1:42" ht="12.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row>
    <row r="788" spans="1:42" ht="12.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row>
    <row r="789" spans="1:42" ht="12.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row>
    <row r="790" spans="1:42" ht="12.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row>
    <row r="791" spans="1:42" ht="12.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row>
    <row r="792" spans="1:42" ht="12.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row>
    <row r="793" spans="1:42" ht="12.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row>
    <row r="794" spans="1:42" ht="12.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row>
    <row r="795" spans="1:42" ht="12.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row>
    <row r="796" spans="1:42" ht="12.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row>
    <row r="797" spans="1:42" ht="12.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row>
    <row r="798" spans="1:42" ht="12.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row>
    <row r="799" spans="1:42" ht="12.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row>
    <row r="800" spans="1:42" ht="12.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row>
    <row r="801" spans="1:42" ht="12.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row>
    <row r="802" spans="1:42" ht="12.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row>
    <row r="803" spans="1:42" ht="12.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row>
    <row r="804" spans="1:42" ht="12.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row>
    <row r="805" spans="1:42" ht="12.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row>
    <row r="806" spans="1:42" ht="12.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row>
    <row r="807" spans="1:42" ht="12.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row>
    <row r="808" spans="1:42" ht="12.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row>
    <row r="809" spans="1:42" ht="12.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row>
    <row r="810" spans="1:42" ht="12.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row>
    <row r="811" spans="1:42" ht="12.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row>
    <row r="812" spans="1:42" ht="12.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row>
    <row r="813" spans="1:42" ht="12.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row>
    <row r="814" spans="1:42" ht="12.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row>
    <row r="815" spans="1:42" ht="12.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row>
    <row r="816" spans="1:42" ht="12.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row>
    <row r="817" spans="1:42" ht="12.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row>
    <row r="818" spans="1:42" ht="12.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row>
    <row r="819" spans="1:42" ht="12.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row>
    <row r="820" spans="1:42" ht="12.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row>
    <row r="821" spans="1:42" ht="12.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row>
    <row r="822" spans="1:42" ht="12.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row>
    <row r="823" spans="1:42" ht="12.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row>
    <row r="824" spans="1:42" ht="12.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row>
    <row r="825" spans="1:42" ht="12.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row>
    <row r="826" spans="1:42" ht="12.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row>
    <row r="827" spans="1:42" ht="12.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row>
    <row r="828" spans="1:42" ht="12.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row>
    <row r="829" spans="1:42" ht="12.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row>
    <row r="830" spans="1:42" ht="12.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row>
    <row r="831" spans="1:42" ht="12.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row>
    <row r="832" spans="1:42" ht="12.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row>
    <row r="833" spans="1:42" ht="12.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row>
    <row r="834" spans="1:42" ht="12.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row>
    <row r="835" spans="1:42" ht="12.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row>
    <row r="836" spans="1:42" ht="12.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row>
    <row r="837" spans="1:42" ht="12.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row>
    <row r="838" spans="1:42" ht="12.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row>
    <row r="839" spans="1:42" ht="12.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row>
    <row r="840" spans="1:42" ht="12.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row>
    <row r="841" spans="1:42" ht="12.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row>
    <row r="842" spans="1:42" ht="12.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row>
    <row r="843" spans="1:42" ht="12.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row>
    <row r="844" spans="1:42" ht="12.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row>
    <row r="845" spans="1:42" ht="12.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row>
    <row r="846" spans="1:42" ht="12.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row>
    <row r="847" spans="1:42" ht="12.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row>
    <row r="848" spans="1:42" ht="12.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row>
    <row r="849" spans="1:42" ht="12.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row>
    <row r="850" spans="1:42" ht="12.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row>
    <row r="851" spans="1:42" ht="12.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row>
    <row r="852" spans="1:42" ht="12.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row>
    <row r="853" spans="1:42" ht="12.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row>
    <row r="854" spans="1:42" ht="12.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row>
    <row r="855" spans="1:42" ht="12.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row>
    <row r="856" spans="1:42" ht="12.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row>
    <row r="857" spans="1:42" ht="12.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row>
    <row r="858" spans="1:42" ht="12.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row>
    <row r="859" spans="1:42" ht="12.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row>
    <row r="860" spans="1:42" ht="12.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row>
    <row r="861" spans="1:42" ht="12.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row>
    <row r="862" spans="1:42" ht="12.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row>
    <row r="863" spans="1:42" ht="12.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row>
    <row r="864" spans="1:42" ht="12.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row>
    <row r="865" spans="1:42" ht="12.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row>
    <row r="866" spans="1:42" ht="12.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row>
    <row r="867" spans="1:42" ht="12.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row>
    <row r="868" spans="1:42" ht="12.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row>
    <row r="869" spans="1:42" ht="12.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row>
    <row r="870" spans="1:42" ht="12.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row>
    <row r="871" spans="1:42" ht="12.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row>
    <row r="872" spans="1:42" ht="12.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row>
    <row r="873" spans="1:42" ht="12.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row>
    <row r="874" spans="1:42" ht="12.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row>
    <row r="875" spans="1:42" ht="12.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row>
    <row r="876" spans="1:42" ht="12.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row>
    <row r="877" spans="1:42" ht="12.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row>
    <row r="878" spans="1:42" ht="12.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row>
    <row r="879" spans="1:42" ht="12.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row>
    <row r="880" spans="1:42" ht="12.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row>
    <row r="881" spans="1:42" ht="12.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row>
    <row r="882" spans="1:42" ht="12.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row>
    <row r="883" spans="1:42" ht="12.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row>
    <row r="884" spans="1:42" ht="12.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row>
    <row r="885" spans="1:42" ht="12.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row>
    <row r="886" spans="1:42" ht="12.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row>
    <row r="887" spans="1:42" ht="12.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row>
    <row r="888" spans="1:42" ht="12.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row>
    <row r="889" spans="1:42" ht="12.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row>
    <row r="890" spans="1:42" ht="12.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row>
    <row r="891" spans="1:42" ht="12.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row>
    <row r="892" spans="1:42" ht="12.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row>
    <row r="893" spans="1:42" ht="12.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row>
    <row r="894" spans="1:42" ht="12.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row>
    <row r="895" spans="1:42" ht="12.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row>
    <row r="896" spans="1:42" ht="12.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row>
    <row r="897" spans="1:42" ht="12.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row>
    <row r="898" spans="1:42" ht="12.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row>
    <row r="899" spans="1:42" ht="12.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row>
    <row r="900" spans="1:42" ht="12.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row>
    <row r="901" spans="1:42" ht="12.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row>
    <row r="902" spans="1:42" ht="12.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row>
    <row r="903" spans="1:42" ht="12.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row>
    <row r="904" spans="1:42" ht="12.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row>
    <row r="905" spans="1:42" ht="12.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row>
    <row r="906" spans="1:42" ht="12.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row>
    <row r="907" spans="1:42" ht="12.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row>
    <row r="908" spans="1:42" ht="12.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row>
    <row r="909" spans="1:42" ht="12.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row>
    <row r="910" spans="1:42" ht="12.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row>
    <row r="911" spans="1:42" ht="12.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row>
    <row r="912" spans="1:42" ht="12.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row>
    <row r="913" spans="1:42" ht="12.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row>
    <row r="914" spans="1:42" ht="12.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row>
    <row r="915" spans="1:42" ht="12.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row>
    <row r="916" spans="1:42" ht="12.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row>
    <row r="917" spans="1:42" ht="12.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row>
    <row r="918" spans="1:42" ht="12.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row>
    <row r="919" spans="1:42" ht="12.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row>
    <row r="920" spans="1:42" ht="12.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row>
    <row r="921" spans="1:42" ht="12.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row>
    <row r="922" spans="1:42" ht="12.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row>
    <row r="923" spans="1:42" ht="12.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row>
    <row r="924" spans="1:42" ht="12.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row>
    <row r="925" spans="1:42" ht="12.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row>
    <row r="926" spans="1:42" ht="12.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row>
    <row r="927" spans="1:42" ht="12.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row>
    <row r="928" spans="1:42" ht="12.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row>
    <row r="929" spans="1:42" ht="12.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row>
    <row r="930" spans="1:42" ht="12.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row>
    <row r="931" spans="1:42" ht="12.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row>
    <row r="932" spans="1:42" ht="12.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row>
    <row r="933" spans="1:42" ht="12.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row>
    <row r="934" spans="1:42" ht="12.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row>
    <row r="935" spans="1:42" ht="12.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row>
    <row r="936" spans="1:42" ht="12.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row>
    <row r="937" spans="1:42" ht="12.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row>
    <row r="938" spans="1:42" ht="12.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row>
    <row r="939" spans="1:42" ht="12.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row>
    <row r="940" spans="1:42" ht="12.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row>
    <row r="941" spans="1:42" ht="12.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row>
    <row r="942" spans="1:42" ht="12.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row>
    <row r="943" spans="1:42" ht="12.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row>
    <row r="944" spans="1:42" ht="12.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row>
    <row r="945" spans="1:42" ht="12.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row>
    <row r="946" spans="1:42" ht="12.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row>
    <row r="947" spans="1:42" ht="12.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row>
    <row r="948" spans="1:42" ht="12.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row>
    <row r="949" spans="1:42" ht="12.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row>
    <row r="950" spans="1:42" ht="12.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row>
    <row r="951" spans="1:42" ht="12.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row>
    <row r="952" spans="1:42" ht="12.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row>
    <row r="953" spans="1:42" ht="12.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row>
    <row r="954" spans="1:42" ht="12.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row>
    <row r="955" spans="1:42" ht="12.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row>
    <row r="956" spans="1:42" ht="12.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row>
    <row r="957" spans="1:42" ht="12.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row>
    <row r="958" spans="1:42" ht="12.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row>
    <row r="959" spans="1:42" ht="12.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row>
    <row r="960" spans="1:42" ht="12.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row>
    <row r="961" spans="1:42" ht="12.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row>
    <row r="962" spans="1:42" ht="12.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row>
    <row r="963" spans="1:42" ht="12.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row>
    <row r="964" spans="1:42" ht="12.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row>
    <row r="965" spans="1:42" ht="12.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row>
    <row r="966" spans="1:42" ht="12.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row>
    <row r="967" spans="1:42" ht="12.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row>
    <row r="968" spans="1:42" ht="12.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row>
    <row r="969" spans="1:42" ht="12.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row>
    <row r="970" spans="1:42" ht="12.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row>
    <row r="971" spans="1:42" ht="12.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row>
    <row r="972" spans="1:42" ht="12.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row>
    <row r="973" spans="1:42" ht="12.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row>
    <row r="974" spans="1:42" ht="12.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row>
    <row r="975" spans="1:42" ht="12.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row>
    <row r="976" spans="1:42" ht="12.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row>
    <row r="977" spans="1:42" ht="12.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row>
    <row r="978" spans="1:42" ht="12.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row>
    <row r="979" spans="1:42" ht="12.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row>
    <row r="980" spans="1:42" ht="12.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row>
    <row r="981" spans="1:42" ht="12.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row>
    <row r="982" spans="1:42" ht="12.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row>
    <row r="983" spans="1:42" ht="12.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row>
    <row r="984" spans="1:42" ht="12.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row>
    <row r="985" spans="1:42" ht="12.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row>
    <row r="986" spans="1:42" ht="12.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row>
    <row r="987" spans="1:42" ht="12.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row>
    <row r="988" spans="1:42" ht="12.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row>
    <row r="989" spans="1:42" ht="12.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row>
    <row r="990" spans="1:42" ht="12.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row>
    <row r="991" spans="1:42" ht="12.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row>
    <row r="992" spans="1:42" ht="12.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row>
    <row r="993" spans="1:42" ht="12.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row>
    <row r="994" spans="1:42" ht="12.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row>
    <row r="995" spans="1:42" ht="12.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row>
    <row r="996" spans="1:42" ht="12.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row>
    <row r="997" spans="1:42" ht="12.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row>
    <row r="998" spans="1:42" ht="12.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row>
    <row r="999" spans="1:42" ht="12.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row>
    <row r="1000" spans="1:42" ht="12.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row>
  </sheetData>
  <mergeCells count="5">
    <mergeCell ref="F3:L3"/>
    <mergeCell ref="H51:I51"/>
    <mergeCell ref="H52:I52"/>
    <mergeCell ref="J51:K51"/>
    <mergeCell ref="J52:K52"/>
  </mergeCells>
  <dataValidations count="3">
    <dataValidation type="list" allowBlank="1" showInputMessage="1" showErrorMessage="1" sqref="G52">
      <formula1>$R$173:$R$176</formula1>
    </dataValidation>
    <dataValidation type="list" allowBlank="1" showInputMessage="1" showErrorMessage="1" sqref="H52:I52">
      <formula1>$R$167:$R$169</formula1>
    </dataValidation>
    <dataValidation type="list" allowBlank="1" showInputMessage="1" showErrorMessage="1" sqref="L52 J52">
      <formula1>$R$179:$R$181</formula1>
    </dataValidation>
  </dataValidations>
  <pageMargins left="0.7" right="0.7" top="0.75" bottom="0.75" header="0" footer="0"/>
  <pageSetup scale="0"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zoomScale="55" zoomScaleNormal="55" workbookViewId="0">
      <selection activeCell="F1" sqref="F1"/>
    </sheetView>
  </sheetViews>
  <sheetFormatPr defaultColWidth="12.625" defaultRowHeight="15" customHeight="1" x14ac:dyDescent="0.2"/>
  <cols>
    <col min="1" max="1" width="15.875" customWidth="1"/>
    <col min="2" max="2" width="20.75" customWidth="1"/>
    <col min="3" max="6" width="8" customWidth="1"/>
    <col min="7" max="26" width="7.625" customWidth="1"/>
  </cols>
  <sheetData>
    <row r="1" spans="1:26" ht="12" customHeight="1" x14ac:dyDescent="0.2">
      <c r="A1" s="73" t="s">
        <v>147</v>
      </c>
      <c r="B1" s="73" t="s">
        <v>8</v>
      </c>
      <c r="C1" s="73" t="s">
        <v>122</v>
      </c>
      <c r="D1" s="74"/>
      <c r="E1" s="74"/>
      <c r="F1" s="74"/>
      <c r="G1" s="74"/>
      <c r="H1" s="74"/>
      <c r="I1" s="74"/>
      <c r="J1" s="74"/>
      <c r="K1" s="74"/>
      <c r="L1" s="74"/>
      <c r="M1" s="74"/>
      <c r="N1" s="74"/>
      <c r="O1" s="74"/>
      <c r="P1" s="74"/>
      <c r="Q1" s="74"/>
      <c r="R1" s="74"/>
      <c r="S1" s="74"/>
      <c r="T1" s="74"/>
      <c r="U1" s="74"/>
      <c r="V1" s="74"/>
      <c r="W1" s="74"/>
      <c r="X1" s="74"/>
      <c r="Y1" s="74"/>
      <c r="Z1" s="74"/>
    </row>
    <row r="2" spans="1:26" ht="12" customHeight="1" x14ac:dyDescent="0.2">
      <c r="A2" s="74"/>
      <c r="B2" s="74" t="s">
        <v>148</v>
      </c>
      <c r="C2" s="74">
        <f t="shared" ref="C2:C21" si="0">IF(A2=B2,1,0)</f>
        <v>0</v>
      </c>
      <c r="D2" s="74"/>
      <c r="E2" s="74"/>
      <c r="F2" s="74"/>
      <c r="G2" s="74"/>
      <c r="H2" s="74"/>
      <c r="I2" s="74"/>
      <c r="J2" s="74"/>
      <c r="K2" s="74"/>
      <c r="L2" s="74"/>
      <c r="M2" s="74"/>
      <c r="N2" s="74"/>
      <c r="O2" s="74"/>
      <c r="P2" s="74"/>
      <c r="Q2" s="74"/>
      <c r="R2" s="74"/>
      <c r="S2" s="74"/>
      <c r="T2" s="74"/>
      <c r="U2" s="74"/>
      <c r="V2" s="74"/>
      <c r="W2" s="74"/>
      <c r="X2" s="74"/>
      <c r="Y2" s="74"/>
      <c r="Z2" s="74"/>
    </row>
    <row r="3" spans="1:26" ht="12" customHeight="1" x14ac:dyDescent="0.2">
      <c r="A3" s="74"/>
      <c r="B3" s="74" t="s">
        <v>149</v>
      </c>
      <c r="C3" s="74">
        <f t="shared" si="0"/>
        <v>0</v>
      </c>
      <c r="D3" s="74"/>
      <c r="E3" s="74"/>
      <c r="F3" s="74"/>
      <c r="G3" s="74"/>
      <c r="H3" s="74"/>
      <c r="I3" s="74"/>
      <c r="J3" s="74"/>
      <c r="K3" s="74"/>
      <c r="L3" s="74"/>
      <c r="M3" s="74"/>
      <c r="N3" s="74"/>
      <c r="O3" s="74"/>
      <c r="P3" s="74"/>
      <c r="Q3" s="74"/>
      <c r="R3" s="74"/>
      <c r="S3" s="74"/>
      <c r="T3" s="74"/>
      <c r="U3" s="74"/>
      <c r="V3" s="74"/>
      <c r="W3" s="74"/>
      <c r="X3" s="74"/>
      <c r="Y3" s="74"/>
      <c r="Z3" s="74"/>
    </row>
    <row r="4" spans="1:26" ht="12" customHeight="1" x14ac:dyDescent="0.2">
      <c r="A4" s="74"/>
      <c r="B4" s="74" t="s">
        <v>150</v>
      </c>
      <c r="C4" s="74">
        <f t="shared" si="0"/>
        <v>0</v>
      </c>
      <c r="D4" s="74"/>
      <c r="E4" s="74"/>
      <c r="F4" s="74"/>
      <c r="G4" s="74"/>
      <c r="H4" s="74"/>
      <c r="I4" s="74"/>
      <c r="J4" s="74"/>
      <c r="K4" s="74"/>
      <c r="L4" s="74"/>
      <c r="M4" s="74"/>
      <c r="N4" s="74"/>
      <c r="O4" s="74"/>
      <c r="P4" s="74"/>
      <c r="Q4" s="74"/>
      <c r="R4" s="74"/>
      <c r="S4" s="74"/>
      <c r="T4" s="74"/>
      <c r="U4" s="74"/>
      <c r="V4" s="74"/>
      <c r="W4" s="74"/>
      <c r="X4" s="74"/>
      <c r="Y4" s="74"/>
      <c r="Z4" s="74"/>
    </row>
    <row r="5" spans="1:26" ht="12" customHeight="1" x14ac:dyDescent="0.2">
      <c r="A5" s="74"/>
      <c r="B5" s="74" t="s">
        <v>151</v>
      </c>
      <c r="C5" s="74">
        <f t="shared" si="0"/>
        <v>0</v>
      </c>
      <c r="D5" s="74"/>
      <c r="E5" s="74"/>
      <c r="F5" s="74"/>
      <c r="G5" s="74"/>
      <c r="H5" s="74"/>
      <c r="I5" s="74"/>
      <c r="J5" s="74"/>
      <c r="K5" s="74"/>
      <c r="L5" s="74"/>
      <c r="M5" s="74"/>
      <c r="N5" s="74"/>
      <c r="O5" s="74"/>
      <c r="P5" s="74"/>
      <c r="Q5" s="74"/>
      <c r="R5" s="74"/>
      <c r="S5" s="74"/>
      <c r="T5" s="74"/>
      <c r="U5" s="74"/>
      <c r="V5" s="74"/>
      <c r="W5" s="74"/>
      <c r="X5" s="74"/>
      <c r="Y5" s="74"/>
      <c r="Z5" s="74"/>
    </row>
    <row r="6" spans="1:26" ht="12" customHeight="1" x14ac:dyDescent="0.2">
      <c r="A6" s="74"/>
      <c r="B6" s="74" t="s">
        <v>152</v>
      </c>
      <c r="C6" s="74">
        <f t="shared" si="0"/>
        <v>0</v>
      </c>
      <c r="D6" s="74"/>
      <c r="E6" s="74"/>
      <c r="F6" s="74"/>
      <c r="G6" s="74"/>
      <c r="H6" s="74"/>
      <c r="I6" s="74"/>
      <c r="J6" s="74"/>
      <c r="K6" s="74"/>
      <c r="L6" s="74"/>
      <c r="M6" s="74"/>
      <c r="N6" s="74"/>
      <c r="O6" s="74"/>
      <c r="P6" s="74"/>
      <c r="Q6" s="74"/>
      <c r="R6" s="74"/>
      <c r="S6" s="74"/>
      <c r="T6" s="74"/>
      <c r="U6" s="74"/>
      <c r="V6" s="74"/>
      <c r="W6" s="74"/>
      <c r="X6" s="74"/>
      <c r="Y6" s="74"/>
      <c r="Z6" s="74"/>
    </row>
    <row r="7" spans="1:26" ht="12" customHeight="1" x14ac:dyDescent="0.2">
      <c r="A7" s="74"/>
      <c r="B7" s="74">
        <v>8</v>
      </c>
      <c r="C7" s="74">
        <f t="shared" si="0"/>
        <v>0</v>
      </c>
      <c r="D7" s="74"/>
      <c r="E7" s="74"/>
      <c r="F7" s="74"/>
      <c r="G7" s="74"/>
      <c r="H7" s="74"/>
      <c r="I7" s="74"/>
      <c r="J7" s="74"/>
      <c r="K7" s="74"/>
      <c r="L7" s="74"/>
      <c r="M7" s="74"/>
      <c r="N7" s="74"/>
      <c r="O7" s="74"/>
      <c r="P7" s="74"/>
      <c r="Q7" s="74"/>
      <c r="R7" s="74"/>
      <c r="S7" s="74"/>
      <c r="T7" s="74"/>
      <c r="U7" s="74"/>
      <c r="V7" s="74"/>
      <c r="W7" s="74"/>
      <c r="X7" s="74"/>
      <c r="Y7" s="74"/>
      <c r="Z7" s="74"/>
    </row>
    <row r="8" spans="1:26" ht="12" customHeight="1" x14ac:dyDescent="0.2">
      <c r="A8" s="74"/>
      <c r="B8" s="74">
        <v>5</v>
      </c>
      <c r="C8" s="74">
        <f t="shared" si="0"/>
        <v>0</v>
      </c>
      <c r="D8" s="74"/>
      <c r="E8" s="74"/>
      <c r="F8" s="74"/>
      <c r="G8" s="74"/>
      <c r="H8" s="74"/>
      <c r="I8" s="74"/>
      <c r="J8" s="74"/>
      <c r="K8" s="74"/>
      <c r="L8" s="74"/>
      <c r="M8" s="74"/>
      <c r="N8" s="74"/>
      <c r="O8" s="74"/>
      <c r="P8" s="74"/>
      <c r="Q8" s="74"/>
      <c r="R8" s="74"/>
      <c r="S8" s="74"/>
      <c r="T8" s="74"/>
      <c r="U8" s="74"/>
      <c r="V8" s="74"/>
      <c r="W8" s="74"/>
      <c r="X8" s="74"/>
      <c r="Y8" s="74"/>
      <c r="Z8" s="74"/>
    </row>
    <row r="9" spans="1:26" ht="12" customHeight="1" x14ac:dyDescent="0.2">
      <c r="A9" s="74"/>
      <c r="B9" s="74">
        <v>400</v>
      </c>
      <c r="C9" s="74">
        <f t="shared" si="0"/>
        <v>0</v>
      </c>
      <c r="D9" s="74"/>
      <c r="E9" s="74"/>
      <c r="F9" s="74"/>
      <c r="G9" s="74"/>
      <c r="H9" s="74"/>
      <c r="I9" s="74"/>
      <c r="J9" s="74"/>
      <c r="K9" s="74"/>
      <c r="L9" s="74"/>
      <c r="M9" s="74"/>
      <c r="N9" s="74"/>
      <c r="O9" s="74"/>
      <c r="P9" s="74"/>
      <c r="Q9" s="74"/>
      <c r="R9" s="74"/>
      <c r="S9" s="74"/>
      <c r="T9" s="74"/>
      <c r="U9" s="74"/>
      <c r="V9" s="74"/>
      <c r="W9" s="74"/>
      <c r="X9" s="74"/>
      <c r="Y9" s="74"/>
      <c r="Z9" s="74"/>
    </row>
    <row r="10" spans="1:26" ht="12" customHeight="1" x14ac:dyDescent="0.2">
      <c r="A10" s="75"/>
      <c r="B10" s="74">
        <v>3200</v>
      </c>
      <c r="C10" s="74">
        <f t="shared" si="0"/>
        <v>0</v>
      </c>
      <c r="D10" s="74"/>
      <c r="E10" s="74"/>
      <c r="F10" s="74"/>
      <c r="G10" s="74"/>
      <c r="H10" s="74"/>
      <c r="I10" s="74"/>
      <c r="J10" s="74"/>
      <c r="K10" s="74"/>
      <c r="L10" s="74"/>
      <c r="M10" s="74"/>
      <c r="N10" s="74"/>
      <c r="O10" s="74"/>
      <c r="P10" s="74"/>
      <c r="Q10" s="74"/>
      <c r="R10" s="74"/>
      <c r="S10" s="74"/>
      <c r="T10" s="74"/>
      <c r="U10" s="74"/>
      <c r="V10" s="74"/>
      <c r="W10" s="74"/>
      <c r="X10" s="74"/>
      <c r="Y10" s="74"/>
      <c r="Z10" s="74"/>
    </row>
    <row r="11" spans="1:26" ht="12" customHeight="1" x14ac:dyDescent="0.2">
      <c r="A11" s="74"/>
      <c r="B11" s="74">
        <v>2</v>
      </c>
      <c r="C11" s="74">
        <f t="shared" si="0"/>
        <v>0</v>
      </c>
      <c r="D11" s="74"/>
      <c r="E11" s="74"/>
      <c r="F11" s="74"/>
      <c r="G11" s="74"/>
      <c r="H11" s="74"/>
      <c r="I11" s="74"/>
      <c r="J11" s="74"/>
      <c r="K11" s="74"/>
      <c r="L11" s="74"/>
      <c r="M11" s="74"/>
      <c r="N11" s="74"/>
      <c r="O11" s="74"/>
      <c r="P11" s="74"/>
      <c r="Q11" s="74"/>
      <c r="R11" s="74"/>
      <c r="S11" s="74"/>
      <c r="T11" s="74"/>
      <c r="U11" s="74"/>
      <c r="V11" s="74"/>
      <c r="W11" s="74"/>
      <c r="X11" s="74"/>
      <c r="Y11" s="74"/>
      <c r="Z11" s="74"/>
    </row>
    <row r="12" spans="1:26" ht="12" customHeight="1" x14ac:dyDescent="0.2">
      <c r="A12" s="74"/>
      <c r="B12" s="74">
        <v>4000</v>
      </c>
      <c r="C12" s="74">
        <f t="shared" si="0"/>
        <v>0</v>
      </c>
      <c r="D12" s="74"/>
      <c r="E12" s="74"/>
      <c r="F12" s="74"/>
      <c r="G12" s="74"/>
      <c r="H12" s="74"/>
      <c r="I12" s="74"/>
      <c r="J12" s="74"/>
      <c r="K12" s="74"/>
      <c r="L12" s="74"/>
      <c r="M12" s="74"/>
      <c r="N12" s="74"/>
      <c r="O12" s="74"/>
      <c r="P12" s="74"/>
      <c r="Q12" s="74"/>
      <c r="R12" s="74"/>
      <c r="S12" s="74"/>
      <c r="T12" s="74"/>
      <c r="U12" s="74"/>
      <c r="V12" s="74"/>
      <c r="W12" s="74"/>
      <c r="X12" s="74"/>
      <c r="Y12" s="74"/>
      <c r="Z12" s="74"/>
    </row>
    <row r="13" spans="1:26" ht="12" customHeight="1" x14ac:dyDescent="0.2">
      <c r="A13" s="74"/>
      <c r="B13" s="74">
        <v>800</v>
      </c>
      <c r="C13" s="74">
        <f t="shared" si="0"/>
        <v>0</v>
      </c>
      <c r="D13" s="74"/>
      <c r="E13" s="74"/>
      <c r="F13" s="74"/>
      <c r="G13" s="74"/>
      <c r="H13" s="74"/>
      <c r="I13" s="74"/>
      <c r="J13" s="74"/>
      <c r="K13" s="74"/>
      <c r="L13" s="74"/>
      <c r="M13" s="74"/>
      <c r="N13" s="74"/>
      <c r="O13" s="74"/>
      <c r="P13" s="74"/>
      <c r="Q13" s="74"/>
      <c r="R13" s="74"/>
      <c r="S13" s="74"/>
      <c r="T13" s="74"/>
      <c r="U13" s="74"/>
      <c r="V13" s="74"/>
      <c r="W13" s="74"/>
      <c r="X13" s="74"/>
      <c r="Y13" s="74"/>
      <c r="Z13" s="74"/>
    </row>
    <row r="14" spans="1:26" ht="12" customHeight="1" x14ac:dyDescent="0.2">
      <c r="A14" s="74"/>
      <c r="B14" s="74" t="s">
        <v>35</v>
      </c>
      <c r="C14" s="74">
        <f t="shared" si="0"/>
        <v>0</v>
      </c>
      <c r="D14" s="74"/>
      <c r="E14" s="74"/>
      <c r="F14" s="74"/>
      <c r="G14" s="74"/>
      <c r="H14" s="74"/>
      <c r="I14" s="74"/>
      <c r="J14" s="74"/>
      <c r="K14" s="74"/>
      <c r="L14" s="74"/>
      <c r="M14" s="74"/>
      <c r="N14" s="74"/>
      <c r="O14" s="74"/>
      <c r="P14" s="74"/>
      <c r="Q14" s="74"/>
      <c r="R14" s="74"/>
      <c r="S14" s="74"/>
      <c r="T14" s="74"/>
      <c r="U14" s="74"/>
      <c r="V14" s="74"/>
      <c r="W14" s="74"/>
      <c r="X14" s="74"/>
      <c r="Y14" s="74"/>
      <c r="Z14" s="74"/>
    </row>
    <row r="15" spans="1:26" ht="12" customHeight="1" x14ac:dyDescent="0.2">
      <c r="A15" s="74"/>
      <c r="B15" s="74">
        <v>400</v>
      </c>
      <c r="C15" s="74">
        <f t="shared" si="0"/>
        <v>0</v>
      </c>
      <c r="D15" s="74"/>
      <c r="E15" s="74"/>
      <c r="F15" s="74"/>
      <c r="G15" s="74"/>
      <c r="H15" s="74"/>
      <c r="I15" s="74"/>
      <c r="J15" s="74"/>
      <c r="K15" s="74"/>
      <c r="L15" s="74"/>
      <c r="M15" s="74"/>
      <c r="N15" s="74"/>
      <c r="O15" s="74"/>
      <c r="P15" s="74"/>
      <c r="Q15" s="74"/>
      <c r="R15" s="74"/>
      <c r="S15" s="74"/>
      <c r="T15" s="74"/>
      <c r="U15" s="74"/>
      <c r="V15" s="74"/>
      <c r="W15" s="74"/>
      <c r="X15" s="74"/>
      <c r="Y15" s="74"/>
      <c r="Z15" s="74"/>
    </row>
    <row r="16" spans="1:26" ht="12" customHeight="1" x14ac:dyDescent="0.2">
      <c r="A16" s="74"/>
      <c r="B16" s="74">
        <v>0</v>
      </c>
      <c r="C16" s="74">
        <f t="shared" si="0"/>
        <v>1</v>
      </c>
      <c r="D16" s="74"/>
      <c r="E16" s="74"/>
      <c r="F16" s="74"/>
      <c r="G16" s="74"/>
      <c r="H16" s="74"/>
      <c r="I16" s="74"/>
      <c r="J16" s="74"/>
      <c r="K16" s="74"/>
      <c r="L16" s="74"/>
      <c r="M16" s="74"/>
      <c r="N16" s="74"/>
      <c r="O16" s="74"/>
      <c r="P16" s="74"/>
      <c r="Q16" s="74"/>
      <c r="R16" s="74"/>
      <c r="S16" s="74"/>
      <c r="T16" s="74"/>
      <c r="U16" s="74"/>
      <c r="V16" s="74"/>
      <c r="W16" s="74"/>
      <c r="X16" s="74"/>
      <c r="Y16" s="74"/>
      <c r="Z16" s="74"/>
    </row>
    <row r="17" spans="1:26" ht="12" customHeight="1" x14ac:dyDescent="0.2">
      <c r="A17" s="74"/>
      <c r="B17" s="74" t="s">
        <v>27</v>
      </c>
      <c r="C17" s="74">
        <f t="shared" si="0"/>
        <v>0</v>
      </c>
      <c r="D17" s="74"/>
      <c r="E17" s="74"/>
      <c r="F17" s="74"/>
      <c r="G17" s="74"/>
      <c r="H17" s="74"/>
      <c r="I17" s="74"/>
      <c r="J17" s="74"/>
      <c r="K17" s="74"/>
      <c r="L17" s="74"/>
      <c r="M17" s="74"/>
      <c r="N17" s="74"/>
      <c r="O17" s="74"/>
      <c r="P17" s="74"/>
      <c r="Q17" s="74"/>
      <c r="R17" s="74"/>
      <c r="S17" s="74"/>
      <c r="T17" s="74"/>
      <c r="U17" s="74"/>
      <c r="V17" s="74"/>
      <c r="W17" s="74"/>
      <c r="X17" s="74"/>
      <c r="Y17" s="74"/>
      <c r="Z17" s="74"/>
    </row>
    <row r="18" spans="1:26" ht="12" customHeight="1" x14ac:dyDescent="0.2">
      <c r="A18" s="74"/>
      <c r="B18" s="74" t="s">
        <v>153</v>
      </c>
      <c r="C18" s="74">
        <f t="shared" si="0"/>
        <v>0</v>
      </c>
      <c r="D18" s="74"/>
      <c r="E18" s="74"/>
      <c r="F18" s="74"/>
      <c r="G18" s="74"/>
      <c r="H18" s="74"/>
      <c r="I18" s="74"/>
      <c r="J18" s="74"/>
      <c r="K18" s="74"/>
      <c r="L18" s="74"/>
      <c r="M18" s="74"/>
      <c r="N18" s="74"/>
      <c r="O18" s="74"/>
      <c r="P18" s="74"/>
      <c r="Q18" s="74"/>
      <c r="R18" s="74"/>
      <c r="S18" s="74"/>
      <c r="T18" s="74"/>
      <c r="U18" s="74"/>
      <c r="V18" s="74"/>
      <c r="W18" s="74"/>
      <c r="X18" s="74"/>
      <c r="Y18" s="74"/>
      <c r="Z18" s="74"/>
    </row>
    <row r="19" spans="1:26" ht="12" customHeight="1" x14ac:dyDescent="0.2">
      <c r="A19" s="74"/>
      <c r="B19" s="74" t="s">
        <v>154</v>
      </c>
      <c r="C19" s="74">
        <f t="shared" si="0"/>
        <v>0</v>
      </c>
      <c r="D19" s="74"/>
      <c r="E19" s="74"/>
      <c r="F19" s="74"/>
      <c r="G19" s="74"/>
      <c r="H19" s="74"/>
      <c r="I19" s="74"/>
      <c r="J19" s="74"/>
      <c r="K19" s="74"/>
      <c r="L19" s="74"/>
      <c r="M19" s="74"/>
      <c r="N19" s="74"/>
      <c r="O19" s="74"/>
      <c r="P19" s="74"/>
      <c r="Q19" s="74"/>
      <c r="R19" s="74"/>
      <c r="S19" s="74"/>
      <c r="T19" s="74"/>
      <c r="U19" s="74"/>
      <c r="V19" s="74"/>
      <c r="W19" s="74"/>
      <c r="X19" s="74"/>
      <c r="Y19" s="74"/>
      <c r="Z19" s="74"/>
    </row>
    <row r="20" spans="1:26" ht="12" customHeight="1" x14ac:dyDescent="0.2">
      <c r="A20" s="74"/>
      <c r="B20" s="74" t="s">
        <v>155</v>
      </c>
      <c r="C20" s="74">
        <f t="shared" si="0"/>
        <v>0</v>
      </c>
      <c r="D20" s="74"/>
      <c r="E20" s="74"/>
      <c r="F20" s="74"/>
      <c r="G20" s="74"/>
      <c r="H20" s="74"/>
      <c r="I20" s="74"/>
      <c r="J20" s="74"/>
      <c r="K20" s="74"/>
      <c r="L20" s="74"/>
      <c r="M20" s="74"/>
      <c r="N20" s="74"/>
      <c r="O20" s="74"/>
      <c r="P20" s="74"/>
      <c r="Q20" s="74"/>
      <c r="R20" s="74"/>
      <c r="S20" s="74"/>
      <c r="T20" s="74"/>
      <c r="U20" s="74"/>
      <c r="V20" s="74"/>
      <c r="W20" s="74"/>
      <c r="X20" s="74"/>
      <c r="Y20" s="74"/>
      <c r="Z20" s="74"/>
    </row>
    <row r="21" spans="1:26" ht="12" customHeight="1" x14ac:dyDescent="0.2">
      <c r="A21" s="74"/>
      <c r="B21" s="74"/>
      <c r="C21" s="74">
        <f t="shared" si="0"/>
        <v>1</v>
      </c>
      <c r="D21" s="74"/>
      <c r="E21" s="74"/>
      <c r="F21" s="74"/>
      <c r="G21" s="74"/>
      <c r="H21" s="74"/>
      <c r="I21" s="74"/>
      <c r="J21" s="74"/>
      <c r="K21" s="74"/>
      <c r="L21" s="74"/>
      <c r="M21" s="74"/>
      <c r="N21" s="74"/>
      <c r="O21" s="74"/>
      <c r="P21" s="74"/>
      <c r="Q21" s="74"/>
      <c r="R21" s="74"/>
      <c r="S21" s="74"/>
      <c r="T21" s="74"/>
      <c r="U21" s="74"/>
      <c r="V21" s="74"/>
      <c r="W21" s="74"/>
      <c r="X21" s="74"/>
      <c r="Y21" s="74"/>
      <c r="Z21" s="74"/>
    </row>
    <row r="22" spans="1:26" ht="12" customHeight="1" x14ac:dyDescent="0.2">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12" customHeight="1" x14ac:dyDescent="0.2">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2" customHeight="1" x14ac:dyDescent="0.2">
      <c r="A24" s="74"/>
      <c r="B24" s="74">
        <v>276</v>
      </c>
      <c r="C24" s="74">
        <f t="shared" ref="C24:C61" si="1">IF(A24=B24,1,0)</f>
        <v>0</v>
      </c>
      <c r="D24" s="74"/>
      <c r="E24" s="74"/>
      <c r="F24" s="74"/>
      <c r="G24" s="74"/>
      <c r="H24" s="74"/>
      <c r="I24" s="74"/>
      <c r="J24" s="74"/>
      <c r="K24" s="74"/>
      <c r="L24" s="74"/>
      <c r="M24" s="74"/>
      <c r="N24" s="74"/>
      <c r="O24" s="74"/>
      <c r="P24" s="74"/>
      <c r="Q24" s="74"/>
      <c r="R24" s="74"/>
      <c r="S24" s="74"/>
      <c r="T24" s="74"/>
      <c r="U24" s="74"/>
      <c r="V24" s="74"/>
      <c r="W24" s="74"/>
      <c r="X24" s="74"/>
      <c r="Y24" s="74"/>
      <c r="Z24" s="74"/>
    </row>
    <row r="25" spans="1:26" ht="12" customHeight="1" x14ac:dyDescent="0.2">
      <c r="A25" s="74"/>
      <c r="B25" s="74">
        <v>67</v>
      </c>
      <c r="C25" s="74">
        <f t="shared" si="1"/>
        <v>0</v>
      </c>
      <c r="D25" s="74"/>
      <c r="E25" s="74"/>
      <c r="F25" s="74"/>
      <c r="G25" s="74"/>
      <c r="H25" s="74"/>
      <c r="I25" s="74"/>
      <c r="J25" s="74"/>
      <c r="K25" s="74"/>
      <c r="L25" s="74"/>
      <c r="M25" s="74"/>
      <c r="N25" s="74"/>
      <c r="O25" s="74"/>
      <c r="P25" s="74"/>
      <c r="Q25" s="74"/>
      <c r="R25" s="74"/>
      <c r="S25" s="74"/>
      <c r="T25" s="74"/>
      <c r="U25" s="74"/>
      <c r="V25" s="74"/>
      <c r="W25" s="74"/>
      <c r="X25" s="74"/>
      <c r="Y25" s="74"/>
      <c r="Z25" s="74"/>
    </row>
    <row r="26" spans="1:26" ht="12" customHeight="1" x14ac:dyDescent="0.2">
      <c r="A26" s="74"/>
      <c r="B26" s="74">
        <v>64</v>
      </c>
      <c r="C26" s="74">
        <f t="shared" si="1"/>
        <v>0</v>
      </c>
      <c r="D26" s="74"/>
      <c r="E26" s="74"/>
      <c r="F26" s="74"/>
      <c r="G26" s="74"/>
      <c r="H26" s="74"/>
      <c r="I26" s="74"/>
      <c r="J26" s="74"/>
      <c r="K26" s="74"/>
      <c r="L26" s="74"/>
      <c r="M26" s="74"/>
      <c r="N26" s="74"/>
      <c r="O26" s="74"/>
      <c r="P26" s="74"/>
      <c r="Q26" s="74"/>
      <c r="R26" s="74"/>
      <c r="S26" s="74"/>
      <c r="T26" s="74"/>
      <c r="U26" s="74"/>
      <c r="V26" s="74"/>
      <c r="W26" s="74"/>
      <c r="X26" s="74"/>
      <c r="Y26" s="74"/>
      <c r="Z26" s="74"/>
    </row>
    <row r="27" spans="1:26" ht="12" customHeight="1" x14ac:dyDescent="0.2">
      <c r="A27" s="74"/>
      <c r="B27" s="74"/>
      <c r="C27" s="74">
        <f t="shared" si="1"/>
        <v>1</v>
      </c>
      <c r="D27" s="74"/>
      <c r="E27" s="74"/>
      <c r="F27" s="74"/>
      <c r="G27" s="74"/>
      <c r="H27" s="74"/>
      <c r="I27" s="74"/>
      <c r="J27" s="74"/>
      <c r="K27" s="74"/>
      <c r="L27" s="74"/>
      <c r="M27" s="74"/>
      <c r="N27" s="74"/>
      <c r="O27" s="74"/>
      <c r="P27" s="74"/>
      <c r="Q27" s="74"/>
      <c r="R27" s="74"/>
      <c r="S27" s="74"/>
      <c r="T27" s="74"/>
      <c r="U27" s="74"/>
      <c r="V27" s="74"/>
      <c r="W27" s="74"/>
      <c r="X27" s="74"/>
      <c r="Y27" s="74"/>
      <c r="Z27" s="74"/>
    </row>
    <row r="28" spans="1:26" ht="12" customHeight="1" x14ac:dyDescent="0.2">
      <c r="A28" s="74"/>
      <c r="B28" s="74">
        <v>150</v>
      </c>
      <c r="C28" s="74">
        <f t="shared" si="1"/>
        <v>0</v>
      </c>
      <c r="D28" s="74"/>
      <c r="E28" s="74"/>
      <c r="F28" s="74"/>
      <c r="G28" s="74"/>
      <c r="H28" s="74"/>
      <c r="I28" s="74"/>
      <c r="J28" s="74"/>
      <c r="K28" s="74"/>
      <c r="L28" s="74"/>
      <c r="M28" s="74"/>
      <c r="N28" s="74"/>
      <c r="O28" s="74"/>
      <c r="P28" s="74"/>
      <c r="Q28" s="74"/>
      <c r="R28" s="74"/>
      <c r="S28" s="74"/>
      <c r="T28" s="74"/>
      <c r="U28" s="74"/>
      <c r="V28" s="74"/>
      <c r="W28" s="74"/>
      <c r="X28" s="74"/>
      <c r="Y28" s="74"/>
      <c r="Z28" s="74"/>
    </row>
    <row r="29" spans="1:26" ht="12" customHeight="1" x14ac:dyDescent="0.2">
      <c r="A29" s="74"/>
      <c r="B29" s="74">
        <v>0</v>
      </c>
      <c r="C29" s="74">
        <f t="shared" si="1"/>
        <v>1</v>
      </c>
      <c r="D29" s="74"/>
      <c r="E29" s="74"/>
      <c r="F29" s="74"/>
      <c r="G29" s="74"/>
      <c r="H29" s="74"/>
      <c r="I29" s="74"/>
      <c r="J29" s="74"/>
      <c r="K29" s="74"/>
      <c r="L29" s="74"/>
      <c r="M29" s="74"/>
      <c r="N29" s="74"/>
      <c r="O29" s="74"/>
      <c r="P29" s="74"/>
      <c r="Q29" s="74"/>
      <c r="R29" s="74"/>
      <c r="S29" s="74"/>
      <c r="T29" s="74"/>
      <c r="U29" s="74"/>
      <c r="V29" s="74"/>
      <c r="W29" s="74"/>
      <c r="X29" s="74"/>
      <c r="Y29" s="74"/>
      <c r="Z29" s="74"/>
    </row>
    <row r="30" spans="1:26" ht="12" customHeight="1" x14ac:dyDescent="0.2">
      <c r="A30" s="74"/>
      <c r="B30" s="74">
        <v>40</v>
      </c>
      <c r="C30" s="74">
        <f t="shared" si="1"/>
        <v>0</v>
      </c>
      <c r="D30" s="74"/>
      <c r="E30" s="74"/>
      <c r="F30" s="74"/>
      <c r="G30" s="74"/>
      <c r="H30" s="74"/>
      <c r="I30" s="74"/>
      <c r="J30" s="74"/>
      <c r="K30" s="74"/>
      <c r="L30" s="74"/>
      <c r="M30" s="74"/>
      <c r="N30" s="74"/>
      <c r="O30" s="74"/>
      <c r="P30" s="74"/>
      <c r="Q30" s="74"/>
      <c r="R30" s="74"/>
      <c r="S30" s="74"/>
      <c r="T30" s="74"/>
      <c r="U30" s="74"/>
      <c r="V30" s="74"/>
      <c r="W30" s="74"/>
      <c r="X30" s="74"/>
      <c r="Y30" s="74"/>
      <c r="Z30" s="74"/>
    </row>
    <row r="31" spans="1:26" ht="12" customHeight="1" x14ac:dyDescent="0.2">
      <c r="A31" s="74"/>
      <c r="B31" s="74">
        <v>24</v>
      </c>
      <c r="C31" s="74">
        <f t="shared" si="1"/>
        <v>0</v>
      </c>
      <c r="D31" s="74"/>
      <c r="E31" s="74"/>
      <c r="F31" s="74"/>
      <c r="G31" s="74"/>
      <c r="H31" s="74"/>
      <c r="I31" s="74"/>
      <c r="J31" s="74"/>
      <c r="K31" s="74"/>
      <c r="L31" s="74"/>
      <c r="M31" s="74"/>
      <c r="N31" s="74"/>
      <c r="O31" s="74"/>
      <c r="P31" s="74"/>
      <c r="Q31" s="74"/>
      <c r="R31" s="74"/>
      <c r="S31" s="74"/>
      <c r="T31" s="74"/>
      <c r="U31" s="74"/>
      <c r="V31" s="74"/>
      <c r="W31" s="74"/>
      <c r="X31" s="74"/>
      <c r="Y31" s="74"/>
      <c r="Z31" s="74"/>
    </row>
    <row r="32" spans="1:26" ht="12" customHeight="1" x14ac:dyDescent="0.2">
      <c r="A32" s="74"/>
      <c r="B32" s="74">
        <v>40</v>
      </c>
      <c r="C32" s="74">
        <f t="shared" si="1"/>
        <v>0</v>
      </c>
      <c r="D32" s="74"/>
      <c r="E32" s="74"/>
      <c r="F32" s="74"/>
      <c r="G32" s="74"/>
      <c r="H32" s="74"/>
      <c r="I32" s="74"/>
      <c r="J32" s="74"/>
      <c r="K32" s="74"/>
      <c r="L32" s="74"/>
      <c r="M32" s="74"/>
      <c r="N32" s="74"/>
      <c r="O32" s="74"/>
      <c r="P32" s="74"/>
      <c r="Q32" s="74"/>
      <c r="R32" s="74"/>
      <c r="S32" s="74"/>
      <c r="T32" s="74"/>
      <c r="U32" s="74"/>
      <c r="V32" s="74"/>
      <c r="W32" s="74"/>
      <c r="X32" s="74"/>
      <c r="Y32" s="74"/>
      <c r="Z32" s="74"/>
    </row>
    <row r="33" spans="1:26" ht="12" customHeight="1" x14ac:dyDescent="0.2">
      <c r="A33" s="74"/>
      <c r="B33" s="74">
        <v>0</v>
      </c>
      <c r="C33" s="74">
        <f t="shared" si="1"/>
        <v>1</v>
      </c>
      <c r="D33" s="74"/>
      <c r="E33" s="74"/>
      <c r="F33" s="74"/>
      <c r="G33" s="74"/>
      <c r="H33" s="74"/>
      <c r="I33" s="74"/>
      <c r="J33" s="74"/>
      <c r="K33" s="74"/>
      <c r="L33" s="74"/>
      <c r="M33" s="74"/>
      <c r="N33" s="74"/>
      <c r="O33" s="74"/>
      <c r="P33" s="74"/>
      <c r="Q33" s="74"/>
      <c r="R33" s="74"/>
      <c r="S33" s="74"/>
      <c r="T33" s="74"/>
      <c r="U33" s="74"/>
      <c r="V33" s="74"/>
      <c r="W33" s="74"/>
      <c r="X33" s="74"/>
      <c r="Y33" s="74"/>
      <c r="Z33" s="74"/>
    </row>
    <row r="34" spans="1:26" ht="12" customHeight="1" x14ac:dyDescent="0.2">
      <c r="A34" s="74"/>
      <c r="B34" s="74">
        <v>14</v>
      </c>
      <c r="C34" s="74">
        <f t="shared" si="1"/>
        <v>0</v>
      </c>
      <c r="D34" s="74"/>
      <c r="E34" s="74"/>
      <c r="F34" s="74"/>
      <c r="G34" s="74"/>
      <c r="H34" s="74"/>
      <c r="I34" s="74"/>
      <c r="J34" s="74"/>
      <c r="K34" s="74"/>
      <c r="L34" s="74"/>
      <c r="M34" s="74"/>
      <c r="N34" s="74"/>
      <c r="O34" s="74"/>
      <c r="P34" s="74"/>
      <c r="Q34" s="74"/>
      <c r="R34" s="74"/>
      <c r="S34" s="74"/>
      <c r="T34" s="74"/>
      <c r="U34" s="74"/>
      <c r="V34" s="74"/>
      <c r="W34" s="74"/>
      <c r="X34" s="74"/>
      <c r="Y34" s="74"/>
      <c r="Z34" s="74"/>
    </row>
    <row r="35" spans="1:26" ht="12" customHeight="1" x14ac:dyDescent="0.2">
      <c r="A35" s="74"/>
      <c r="B35" s="74">
        <v>12</v>
      </c>
      <c r="C35" s="74">
        <f t="shared" si="1"/>
        <v>0</v>
      </c>
      <c r="D35" s="74"/>
      <c r="E35" s="74"/>
      <c r="F35" s="74"/>
      <c r="G35" s="74"/>
      <c r="H35" s="74"/>
      <c r="I35" s="74"/>
      <c r="J35" s="74"/>
      <c r="K35" s="74"/>
      <c r="L35" s="74"/>
      <c r="M35" s="74"/>
      <c r="N35" s="74"/>
      <c r="O35" s="74"/>
      <c r="P35" s="74"/>
      <c r="Q35" s="74"/>
      <c r="R35" s="74"/>
      <c r="S35" s="74"/>
      <c r="T35" s="74"/>
      <c r="U35" s="74"/>
      <c r="V35" s="74"/>
      <c r="W35" s="74"/>
      <c r="X35" s="74"/>
      <c r="Y35" s="74"/>
      <c r="Z35" s="74"/>
    </row>
    <row r="36" spans="1:26" ht="12" customHeight="1" x14ac:dyDescent="0.2">
      <c r="A36" s="74"/>
      <c r="B36" s="74">
        <v>25</v>
      </c>
      <c r="C36" s="74">
        <f t="shared" si="1"/>
        <v>0</v>
      </c>
      <c r="D36" s="74"/>
      <c r="E36" s="74"/>
      <c r="F36" s="74"/>
      <c r="G36" s="74"/>
      <c r="H36" s="74"/>
      <c r="I36" s="74"/>
      <c r="J36" s="74"/>
      <c r="K36" s="74"/>
      <c r="L36" s="74"/>
      <c r="M36" s="74"/>
      <c r="N36" s="74"/>
      <c r="O36" s="74"/>
      <c r="P36" s="74"/>
      <c r="Q36" s="74"/>
      <c r="R36" s="74"/>
      <c r="S36" s="74"/>
      <c r="T36" s="74"/>
      <c r="U36" s="74"/>
      <c r="V36" s="74"/>
      <c r="W36" s="74"/>
      <c r="X36" s="74"/>
      <c r="Y36" s="74"/>
      <c r="Z36" s="74"/>
    </row>
    <row r="37" spans="1:26" ht="12" customHeight="1" x14ac:dyDescent="0.2">
      <c r="A37" s="74"/>
      <c r="B37" s="74">
        <v>0</v>
      </c>
      <c r="C37" s="74">
        <f t="shared" si="1"/>
        <v>1</v>
      </c>
      <c r="D37" s="74"/>
      <c r="E37" s="74"/>
      <c r="F37" s="74"/>
      <c r="G37" s="74"/>
      <c r="H37" s="74"/>
      <c r="I37" s="74"/>
      <c r="J37" s="74"/>
      <c r="K37" s="74"/>
      <c r="L37" s="74"/>
      <c r="M37" s="74"/>
      <c r="N37" s="74"/>
      <c r="O37" s="74"/>
      <c r="P37" s="74"/>
      <c r="Q37" s="74"/>
      <c r="R37" s="74"/>
      <c r="S37" s="74"/>
      <c r="T37" s="74"/>
      <c r="U37" s="74"/>
      <c r="V37" s="74"/>
      <c r="W37" s="74"/>
      <c r="X37" s="74"/>
      <c r="Y37" s="74"/>
      <c r="Z37" s="74"/>
    </row>
    <row r="38" spans="1:26" ht="12" customHeight="1" x14ac:dyDescent="0.2">
      <c r="A38" s="74"/>
      <c r="B38" s="74">
        <v>0</v>
      </c>
      <c r="C38" s="74">
        <f t="shared" si="1"/>
        <v>1</v>
      </c>
      <c r="D38" s="74"/>
      <c r="E38" s="74"/>
      <c r="F38" s="74"/>
      <c r="G38" s="74"/>
      <c r="H38" s="74"/>
      <c r="I38" s="74"/>
      <c r="J38" s="74"/>
      <c r="K38" s="74"/>
      <c r="L38" s="74"/>
      <c r="M38" s="74"/>
      <c r="N38" s="74"/>
      <c r="O38" s="74"/>
      <c r="P38" s="74"/>
      <c r="Q38" s="74"/>
      <c r="R38" s="74"/>
      <c r="S38" s="74"/>
      <c r="T38" s="74"/>
      <c r="U38" s="74"/>
      <c r="V38" s="74"/>
      <c r="W38" s="74"/>
      <c r="X38" s="74"/>
      <c r="Y38" s="74"/>
      <c r="Z38" s="74"/>
    </row>
    <row r="39" spans="1:26" ht="12" customHeight="1" x14ac:dyDescent="0.2">
      <c r="A39" s="74"/>
      <c r="B39" s="74">
        <v>0</v>
      </c>
      <c r="C39" s="74">
        <f t="shared" si="1"/>
        <v>1</v>
      </c>
      <c r="D39" s="74"/>
      <c r="E39" s="74"/>
      <c r="F39" s="74"/>
      <c r="G39" s="74"/>
      <c r="H39" s="74"/>
      <c r="I39" s="74"/>
      <c r="J39" s="74"/>
      <c r="K39" s="74"/>
      <c r="L39" s="74"/>
      <c r="M39" s="74"/>
      <c r="N39" s="74"/>
      <c r="O39" s="74"/>
      <c r="P39" s="74"/>
      <c r="Q39" s="74"/>
      <c r="R39" s="74"/>
      <c r="S39" s="74"/>
      <c r="T39" s="74"/>
      <c r="U39" s="74"/>
      <c r="V39" s="74"/>
      <c r="W39" s="74"/>
      <c r="X39" s="74"/>
      <c r="Y39" s="74"/>
      <c r="Z39" s="74"/>
    </row>
    <row r="40" spans="1:26" ht="12" customHeight="1" x14ac:dyDescent="0.2">
      <c r="A40" s="76"/>
      <c r="B40" s="76">
        <v>0.125</v>
      </c>
      <c r="C40" s="74">
        <f t="shared" si="1"/>
        <v>0</v>
      </c>
      <c r="D40" s="74"/>
      <c r="E40" s="74"/>
      <c r="F40" s="74"/>
      <c r="G40" s="74"/>
      <c r="H40" s="74"/>
      <c r="I40" s="74"/>
      <c r="J40" s="74"/>
      <c r="K40" s="74"/>
      <c r="L40" s="74"/>
      <c r="M40" s="74"/>
      <c r="N40" s="74"/>
      <c r="O40" s="74"/>
      <c r="P40" s="74"/>
      <c r="Q40" s="74"/>
      <c r="R40" s="74"/>
      <c r="S40" s="74"/>
      <c r="T40" s="74"/>
      <c r="U40" s="74"/>
      <c r="V40" s="74"/>
      <c r="W40" s="74"/>
      <c r="X40" s="74"/>
      <c r="Y40" s="74"/>
      <c r="Z40" s="74"/>
    </row>
    <row r="41" spans="1:26" ht="12" customHeight="1" x14ac:dyDescent="0.2">
      <c r="A41" s="76"/>
      <c r="B41" s="76" t="s">
        <v>156</v>
      </c>
      <c r="C41" s="74">
        <f t="shared" si="1"/>
        <v>0</v>
      </c>
      <c r="D41" s="74"/>
      <c r="E41" s="74"/>
      <c r="F41" s="74"/>
      <c r="G41" s="74"/>
      <c r="H41" s="74"/>
      <c r="I41" s="74"/>
      <c r="J41" s="74"/>
      <c r="K41" s="74"/>
      <c r="L41" s="74"/>
      <c r="M41" s="74"/>
      <c r="N41" s="74"/>
      <c r="O41" s="74"/>
      <c r="P41" s="74"/>
      <c r="Q41" s="74"/>
      <c r="R41" s="74"/>
      <c r="S41" s="74"/>
      <c r="T41" s="74"/>
      <c r="U41" s="74"/>
      <c r="V41" s="74"/>
      <c r="W41" s="74"/>
      <c r="X41" s="74"/>
      <c r="Y41" s="74"/>
      <c r="Z41" s="74"/>
    </row>
    <row r="42" spans="1:26" ht="12" customHeight="1" x14ac:dyDescent="0.2">
      <c r="A42" s="76"/>
      <c r="B42" s="76">
        <v>1</v>
      </c>
      <c r="C42" s="74">
        <f t="shared" si="1"/>
        <v>0</v>
      </c>
      <c r="D42" s="74"/>
      <c r="E42" s="74"/>
      <c r="F42" s="74"/>
      <c r="G42" s="74"/>
      <c r="H42" s="74"/>
      <c r="I42" s="74"/>
      <c r="J42" s="74"/>
      <c r="K42" s="74"/>
      <c r="L42" s="74"/>
      <c r="M42" s="74"/>
      <c r="N42" s="74"/>
      <c r="O42" s="74"/>
      <c r="P42" s="74"/>
      <c r="Q42" s="74"/>
      <c r="R42" s="74"/>
      <c r="S42" s="74"/>
      <c r="T42" s="74"/>
      <c r="U42" s="74"/>
      <c r="V42" s="74"/>
      <c r="W42" s="74"/>
      <c r="X42" s="74"/>
      <c r="Y42" s="74"/>
      <c r="Z42" s="74"/>
    </row>
    <row r="43" spans="1:26" ht="12" customHeight="1" x14ac:dyDescent="0.2">
      <c r="A43" s="76"/>
      <c r="B43" s="76">
        <v>1</v>
      </c>
      <c r="C43" s="74">
        <f t="shared" si="1"/>
        <v>0</v>
      </c>
      <c r="D43" s="74"/>
      <c r="E43" s="74"/>
      <c r="F43" s="74"/>
      <c r="G43" s="74"/>
      <c r="H43" s="74"/>
      <c r="I43" s="74"/>
      <c r="J43" s="74"/>
      <c r="K43" s="74"/>
      <c r="L43" s="74"/>
      <c r="M43" s="74"/>
      <c r="N43" s="74"/>
      <c r="O43" s="74"/>
      <c r="P43" s="74"/>
      <c r="Q43" s="74"/>
      <c r="R43" s="74"/>
      <c r="S43" s="74"/>
      <c r="T43" s="74"/>
      <c r="U43" s="74"/>
      <c r="V43" s="74"/>
      <c r="W43" s="74"/>
      <c r="X43" s="74"/>
      <c r="Y43" s="74"/>
      <c r="Z43" s="74"/>
    </row>
    <row r="44" spans="1:26" ht="12" customHeight="1" x14ac:dyDescent="0.2">
      <c r="A44" s="76"/>
      <c r="B44" s="76">
        <v>1</v>
      </c>
      <c r="C44" s="74">
        <f t="shared" si="1"/>
        <v>0</v>
      </c>
      <c r="D44" s="74"/>
      <c r="E44" s="74"/>
      <c r="F44" s="74"/>
      <c r="G44" s="74"/>
      <c r="H44" s="74"/>
      <c r="I44" s="74"/>
      <c r="J44" s="74"/>
      <c r="K44" s="74"/>
      <c r="L44" s="74"/>
      <c r="M44" s="74"/>
      <c r="N44" s="74"/>
      <c r="O44" s="74"/>
      <c r="P44" s="74"/>
      <c r="Q44" s="74"/>
      <c r="R44" s="74"/>
      <c r="S44" s="74"/>
      <c r="T44" s="74"/>
      <c r="U44" s="74"/>
      <c r="V44" s="74"/>
      <c r="W44" s="74"/>
      <c r="X44" s="74"/>
      <c r="Y44" s="74"/>
      <c r="Z44" s="74"/>
    </row>
    <row r="45" spans="1:26" ht="12" customHeight="1" x14ac:dyDescent="0.2">
      <c r="A45" s="76"/>
      <c r="B45" s="76" t="s">
        <v>156</v>
      </c>
      <c r="C45" s="74">
        <f t="shared" si="1"/>
        <v>0</v>
      </c>
      <c r="D45" s="74"/>
      <c r="E45" s="74"/>
      <c r="F45" s="74"/>
      <c r="G45" s="74"/>
      <c r="H45" s="74"/>
      <c r="I45" s="74"/>
      <c r="J45" s="74"/>
      <c r="K45" s="74"/>
      <c r="L45" s="74"/>
      <c r="M45" s="74"/>
      <c r="N45" s="74"/>
      <c r="O45" s="74"/>
      <c r="P45" s="74"/>
      <c r="Q45" s="74"/>
      <c r="R45" s="74"/>
      <c r="S45" s="74"/>
      <c r="T45" s="74"/>
      <c r="U45" s="74"/>
      <c r="V45" s="74"/>
      <c r="W45" s="74"/>
      <c r="X45" s="74"/>
      <c r="Y45" s="74"/>
      <c r="Z45" s="74"/>
    </row>
    <row r="46" spans="1:26" ht="12" customHeight="1" x14ac:dyDescent="0.2">
      <c r="A46" s="76"/>
      <c r="B46" s="76" t="s">
        <v>156</v>
      </c>
      <c r="C46" s="74">
        <f t="shared" si="1"/>
        <v>0</v>
      </c>
      <c r="D46" s="74"/>
      <c r="E46" s="74"/>
      <c r="F46" s="74"/>
      <c r="G46" s="74"/>
      <c r="H46" s="74"/>
      <c r="I46" s="74"/>
      <c r="J46" s="74"/>
      <c r="K46" s="74"/>
      <c r="L46" s="74"/>
      <c r="M46" s="74"/>
      <c r="N46" s="74"/>
      <c r="O46" s="74"/>
      <c r="P46" s="74"/>
      <c r="Q46" s="74"/>
      <c r="R46" s="74"/>
      <c r="S46" s="74"/>
      <c r="T46" s="74"/>
      <c r="U46" s="74"/>
      <c r="V46" s="74"/>
      <c r="W46" s="74"/>
      <c r="X46" s="74"/>
      <c r="Y46" s="74"/>
      <c r="Z46" s="74"/>
    </row>
    <row r="47" spans="1:26" ht="12" customHeight="1" x14ac:dyDescent="0.2">
      <c r="A47" s="76"/>
      <c r="B47" s="76">
        <v>1</v>
      </c>
      <c r="C47" s="74">
        <f t="shared" si="1"/>
        <v>0</v>
      </c>
      <c r="D47" s="74"/>
      <c r="E47" s="74"/>
      <c r="F47" s="74"/>
      <c r="G47" s="74"/>
      <c r="H47" s="74"/>
      <c r="I47" s="74"/>
      <c r="J47" s="74"/>
      <c r="K47" s="74"/>
      <c r="L47" s="74"/>
      <c r="M47" s="74"/>
      <c r="N47" s="74"/>
      <c r="O47" s="74"/>
      <c r="P47" s="74"/>
      <c r="Q47" s="74"/>
      <c r="R47" s="74"/>
      <c r="S47" s="74"/>
      <c r="T47" s="74"/>
      <c r="U47" s="74"/>
      <c r="V47" s="74"/>
      <c r="W47" s="74"/>
      <c r="X47" s="74"/>
      <c r="Y47" s="74"/>
      <c r="Z47" s="74"/>
    </row>
    <row r="48" spans="1:26" ht="12" customHeight="1" x14ac:dyDescent="0.2">
      <c r="A48" s="76"/>
      <c r="B48" s="76">
        <v>9.0909090909090912E-2</v>
      </c>
      <c r="C48" s="74">
        <f t="shared" si="1"/>
        <v>0</v>
      </c>
      <c r="D48" s="74"/>
      <c r="E48" s="74"/>
      <c r="F48" s="74"/>
      <c r="G48" s="74"/>
      <c r="H48" s="74"/>
      <c r="I48" s="74"/>
      <c r="J48" s="74"/>
      <c r="K48" s="74"/>
      <c r="L48" s="74"/>
      <c r="M48" s="74"/>
      <c r="N48" s="74"/>
      <c r="O48" s="74"/>
      <c r="P48" s="74"/>
      <c r="Q48" s="74"/>
      <c r="R48" s="74"/>
      <c r="S48" s="74"/>
      <c r="T48" s="74"/>
      <c r="U48" s="74"/>
      <c r="V48" s="74"/>
      <c r="W48" s="74"/>
      <c r="X48" s="74"/>
      <c r="Y48" s="74"/>
      <c r="Z48" s="74"/>
    </row>
    <row r="49" spans="1:26" ht="12" customHeight="1" x14ac:dyDescent="0.2">
      <c r="A49" s="74"/>
      <c r="B49" s="76" t="s">
        <v>156</v>
      </c>
      <c r="C49" s="74">
        <f t="shared" si="1"/>
        <v>0</v>
      </c>
      <c r="D49" s="74"/>
      <c r="E49" s="74"/>
      <c r="F49" s="74"/>
      <c r="G49" s="74"/>
      <c r="H49" s="74"/>
      <c r="I49" s="74"/>
      <c r="J49" s="74"/>
      <c r="K49" s="74"/>
      <c r="L49" s="74"/>
      <c r="M49" s="74"/>
      <c r="N49" s="74"/>
      <c r="O49" s="74"/>
      <c r="P49" s="74"/>
      <c r="Q49" s="74"/>
      <c r="R49" s="74"/>
      <c r="S49" s="74"/>
      <c r="T49" s="74"/>
      <c r="U49" s="74"/>
      <c r="V49" s="74"/>
      <c r="W49" s="74"/>
      <c r="X49" s="74"/>
      <c r="Y49" s="74"/>
      <c r="Z49" s="74"/>
    </row>
    <row r="50" spans="1:26" ht="12" customHeight="1" x14ac:dyDescent="0.2">
      <c r="A50" s="74"/>
      <c r="B50" s="76" t="s">
        <v>156</v>
      </c>
      <c r="C50" s="74">
        <f t="shared" si="1"/>
        <v>0</v>
      </c>
      <c r="D50" s="74"/>
      <c r="E50" s="74"/>
      <c r="F50" s="74"/>
      <c r="G50" s="74"/>
      <c r="H50" s="74"/>
      <c r="I50" s="74"/>
      <c r="J50" s="74"/>
      <c r="K50" s="74"/>
      <c r="L50" s="74"/>
      <c r="M50" s="74"/>
      <c r="N50" s="74"/>
      <c r="O50" s="74"/>
      <c r="P50" s="74"/>
      <c r="Q50" s="74"/>
      <c r="R50" s="74"/>
      <c r="S50" s="74"/>
      <c r="T50" s="74"/>
      <c r="U50" s="74"/>
      <c r="V50" s="74"/>
      <c r="W50" s="74"/>
      <c r="X50" s="74"/>
      <c r="Y50" s="74"/>
      <c r="Z50" s="74"/>
    </row>
    <row r="51" spans="1:26" ht="12" customHeight="1" x14ac:dyDescent="0.2">
      <c r="A51" s="74"/>
      <c r="B51" s="74">
        <v>2000</v>
      </c>
      <c r="C51" s="74">
        <f t="shared" si="1"/>
        <v>0</v>
      </c>
      <c r="D51" s="74"/>
      <c r="E51" s="74"/>
      <c r="F51" s="74"/>
      <c r="G51" s="74"/>
      <c r="H51" s="74"/>
      <c r="I51" s="74"/>
      <c r="J51" s="74"/>
      <c r="K51" s="74"/>
      <c r="L51" s="74"/>
      <c r="M51" s="74"/>
      <c r="N51" s="74"/>
      <c r="O51" s="74"/>
      <c r="P51" s="74"/>
      <c r="Q51" s="74"/>
      <c r="R51" s="74"/>
      <c r="S51" s="74"/>
      <c r="T51" s="74"/>
      <c r="U51" s="74"/>
      <c r="V51" s="74"/>
      <c r="W51" s="74"/>
      <c r="X51" s="74"/>
      <c r="Y51" s="74"/>
      <c r="Z51" s="74"/>
    </row>
    <row r="52" spans="1:26" ht="12" customHeight="1" x14ac:dyDescent="0.2">
      <c r="A52" s="74"/>
      <c r="B52" s="74">
        <v>0</v>
      </c>
      <c r="C52" s="74">
        <f t="shared" si="1"/>
        <v>1</v>
      </c>
      <c r="D52" s="74"/>
      <c r="E52" s="74"/>
      <c r="F52" s="74"/>
      <c r="G52" s="74"/>
      <c r="H52" s="74"/>
      <c r="I52" s="74"/>
      <c r="J52" s="74"/>
      <c r="K52" s="74"/>
      <c r="L52" s="74"/>
      <c r="M52" s="74"/>
      <c r="N52" s="74"/>
      <c r="O52" s="74"/>
      <c r="P52" s="74"/>
      <c r="Q52" s="74"/>
      <c r="R52" s="74"/>
      <c r="S52" s="74"/>
      <c r="T52" s="74"/>
      <c r="U52" s="74"/>
      <c r="V52" s="74"/>
      <c r="W52" s="74"/>
      <c r="X52" s="74"/>
      <c r="Y52" s="74"/>
      <c r="Z52" s="74"/>
    </row>
    <row r="53" spans="1:26" ht="12" customHeight="1" x14ac:dyDescent="0.2">
      <c r="A53" s="74"/>
      <c r="B53" s="74">
        <v>400</v>
      </c>
      <c r="C53" s="74">
        <f t="shared" si="1"/>
        <v>0</v>
      </c>
      <c r="D53" s="74"/>
      <c r="E53" s="74"/>
      <c r="F53" s="74"/>
      <c r="G53" s="74"/>
      <c r="H53" s="74"/>
      <c r="I53" s="74"/>
      <c r="J53" s="74"/>
      <c r="K53" s="74"/>
      <c r="L53" s="74"/>
      <c r="M53" s="74"/>
      <c r="N53" s="74"/>
      <c r="O53" s="74"/>
      <c r="P53" s="74"/>
      <c r="Q53" s="74"/>
      <c r="R53" s="74"/>
      <c r="S53" s="74"/>
      <c r="T53" s="74"/>
      <c r="U53" s="74"/>
      <c r="V53" s="74"/>
      <c r="W53" s="74"/>
      <c r="X53" s="74"/>
      <c r="Y53" s="74"/>
      <c r="Z53" s="74"/>
    </row>
    <row r="54" spans="1:26" ht="12" customHeight="1" x14ac:dyDescent="0.2">
      <c r="A54" s="74"/>
      <c r="B54" s="74">
        <v>1200</v>
      </c>
      <c r="C54" s="74">
        <f t="shared" si="1"/>
        <v>0</v>
      </c>
      <c r="D54" s="74"/>
      <c r="E54" s="74"/>
      <c r="F54" s="74"/>
      <c r="G54" s="74"/>
      <c r="H54" s="74"/>
      <c r="I54" s="74"/>
      <c r="J54" s="74"/>
      <c r="K54" s="74"/>
      <c r="L54" s="74"/>
      <c r="M54" s="74"/>
      <c r="N54" s="74"/>
      <c r="O54" s="74"/>
      <c r="P54" s="74"/>
      <c r="Q54" s="74"/>
      <c r="R54" s="74"/>
      <c r="S54" s="74"/>
      <c r="T54" s="74"/>
      <c r="U54" s="74"/>
      <c r="V54" s="74"/>
      <c r="W54" s="74"/>
      <c r="X54" s="74"/>
      <c r="Y54" s="74"/>
      <c r="Z54" s="74"/>
    </row>
    <row r="55" spans="1:26" ht="12" customHeight="1" x14ac:dyDescent="0.2">
      <c r="A55" s="74"/>
      <c r="B55" s="74">
        <v>400</v>
      </c>
      <c r="C55" s="74">
        <f t="shared" si="1"/>
        <v>0</v>
      </c>
      <c r="D55" s="74"/>
      <c r="E55" s="74"/>
      <c r="F55" s="74"/>
      <c r="G55" s="74"/>
      <c r="H55" s="74"/>
      <c r="I55" s="74"/>
      <c r="J55" s="74"/>
      <c r="K55" s="74"/>
      <c r="L55" s="74"/>
      <c r="M55" s="74"/>
      <c r="N55" s="74"/>
      <c r="O55" s="74"/>
      <c r="P55" s="74"/>
      <c r="Q55" s="74"/>
      <c r="R55" s="74"/>
      <c r="S55" s="74"/>
      <c r="T55" s="74"/>
      <c r="U55" s="74"/>
      <c r="V55" s="74"/>
      <c r="W55" s="74"/>
      <c r="X55" s="74"/>
      <c r="Y55" s="74"/>
      <c r="Z55" s="74"/>
    </row>
    <row r="56" spans="1:26" ht="12" customHeight="1" x14ac:dyDescent="0.2">
      <c r="A56" s="74"/>
      <c r="B56" s="74">
        <v>0</v>
      </c>
      <c r="C56" s="74">
        <f t="shared" si="1"/>
        <v>1</v>
      </c>
      <c r="D56" s="74"/>
      <c r="E56" s="74"/>
      <c r="F56" s="74"/>
      <c r="G56" s="74"/>
      <c r="H56" s="74"/>
      <c r="I56" s="74"/>
      <c r="J56" s="74"/>
      <c r="K56" s="74"/>
      <c r="L56" s="74"/>
      <c r="M56" s="74"/>
      <c r="N56" s="74"/>
      <c r="O56" s="74"/>
      <c r="P56" s="74"/>
      <c r="Q56" s="74"/>
      <c r="R56" s="74"/>
      <c r="S56" s="74"/>
      <c r="T56" s="74"/>
      <c r="U56" s="74"/>
      <c r="V56" s="74"/>
      <c r="W56" s="74"/>
      <c r="X56" s="74"/>
      <c r="Y56" s="74"/>
      <c r="Z56" s="74"/>
    </row>
    <row r="57" spans="1:26" ht="12" customHeight="1" x14ac:dyDescent="0.2">
      <c r="A57" s="74"/>
      <c r="B57" s="74">
        <v>0</v>
      </c>
      <c r="C57" s="74">
        <f t="shared" si="1"/>
        <v>1</v>
      </c>
      <c r="D57" s="74"/>
      <c r="E57" s="74"/>
      <c r="F57" s="74"/>
      <c r="G57" s="74"/>
      <c r="H57" s="74"/>
      <c r="I57" s="74"/>
      <c r="J57" s="74"/>
      <c r="K57" s="74"/>
      <c r="L57" s="74"/>
      <c r="M57" s="74"/>
      <c r="N57" s="74"/>
      <c r="O57" s="74"/>
      <c r="P57" s="74"/>
      <c r="Q57" s="74"/>
      <c r="R57" s="74"/>
      <c r="S57" s="74"/>
      <c r="T57" s="74"/>
      <c r="U57" s="74"/>
      <c r="V57" s="74"/>
      <c r="W57" s="74"/>
      <c r="X57" s="74"/>
      <c r="Y57" s="74"/>
      <c r="Z57" s="74"/>
    </row>
    <row r="58" spans="1:26" ht="12" customHeight="1" x14ac:dyDescent="0.2">
      <c r="A58" s="74"/>
      <c r="B58" s="74">
        <v>2800</v>
      </c>
      <c r="C58" s="74">
        <f t="shared" si="1"/>
        <v>0</v>
      </c>
      <c r="D58" s="74"/>
      <c r="E58" s="74"/>
      <c r="F58" s="74"/>
      <c r="G58" s="74"/>
      <c r="H58" s="74"/>
      <c r="I58" s="74"/>
      <c r="J58" s="74"/>
      <c r="K58" s="74"/>
      <c r="L58" s="74"/>
      <c r="M58" s="74"/>
      <c r="N58" s="74"/>
      <c r="O58" s="74"/>
      <c r="P58" s="74"/>
      <c r="Q58" s="74"/>
      <c r="R58" s="74"/>
      <c r="S58" s="74"/>
      <c r="T58" s="74"/>
      <c r="U58" s="74"/>
      <c r="V58" s="74"/>
      <c r="W58" s="74"/>
      <c r="X58" s="74"/>
      <c r="Y58" s="74"/>
      <c r="Z58" s="74"/>
    </row>
    <row r="59" spans="1:26" ht="12" customHeight="1" x14ac:dyDescent="0.2">
      <c r="A59" s="74"/>
      <c r="B59" s="74">
        <v>4000</v>
      </c>
      <c r="C59" s="74">
        <f t="shared" si="1"/>
        <v>0</v>
      </c>
      <c r="D59" s="74"/>
      <c r="E59" s="74"/>
      <c r="F59" s="74"/>
      <c r="G59" s="74"/>
      <c r="H59" s="74"/>
      <c r="I59" s="74"/>
      <c r="J59" s="74"/>
      <c r="K59" s="74"/>
      <c r="L59" s="74"/>
      <c r="M59" s="74"/>
      <c r="N59" s="74"/>
      <c r="O59" s="74"/>
      <c r="P59" s="74"/>
      <c r="Q59" s="74"/>
      <c r="R59" s="74"/>
      <c r="S59" s="74"/>
      <c r="T59" s="74"/>
      <c r="U59" s="74"/>
      <c r="V59" s="74"/>
      <c r="W59" s="74"/>
      <c r="X59" s="74"/>
      <c r="Y59" s="74"/>
      <c r="Z59" s="74"/>
    </row>
    <row r="60" spans="1:26" ht="12" customHeight="1" x14ac:dyDescent="0.2">
      <c r="A60" s="74"/>
      <c r="B60" s="74">
        <v>0</v>
      </c>
      <c r="C60" s="74">
        <f t="shared" si="1"/>
        <v>1</v>
      </c>
      <c r="D60" s="74"/>
      <c r="E60" s="74"/>
      <c r="F60" s="74"/>
      <c r="G60" s="74"/>
      <c r="H60" s="74"/>
      <c r="I60" s="74"/>
      <c r="J60" s="74"/>
      <c r="K60" s="74"/>
      <c r="L60" s="74"/>
      <c r="M60" s="74"/>
      <c r="N60" s="74"/>
      <c r="O60" s="74"/>
      <c r="P60" s="74"/>
      <c r="Q60" s="74"/>
      <c r="R60" s="74"/>
      <c r="S60" s="74"/>
      <c r="T60" s="74"/>
      <c r="U60" s="74"/>
      <c r="V60" s="74"/>
      <c r="W60" s="74"/>
      <c r="X60" s="74"/>
      <c r="Y60" s="74"/>
      <c r="Z60" s="74"/>
    </row>
    <row r="61" spans="1:26" ht="12" customHeight="1" x14ac:dyDescent="0.2">
      <c r="A61" s="74"/>
      <c r="B61" s="74">
        <v>0</v>
      </c>
      <c r="C61" s="74">
        <f t="shared" si="1"/>
        <v>1</v>
      </c>
      <c r="D61" s="74"/>
      <c r="E61" s="74"/>
      <c r="F61" s="74"/>
      <c r="G61" s="74"/>
      <c r="H61" s="74"/>
      <c r="I61" s="74"/>
      <c r="J61" s="74"/>
      <c r="K61" s="74"/>
      <c r="L61" s="74"/>
      <c r="M61" s="74"/>
      <c r="N61" s="74"/>
      <c r="O61" s="74"/>
      <c r="P61" s="74"/>
      <c r="Q61" s="74"/>
      <c r="R61" s="74"/>
      <c r="S61" s="74"/>
      <c r="T61" s="74"/>
      <c r="U61" s="74"/>
      <c r="V61" s="74"/>
      <c r="W61" s="74"/>
      <c r="X61" s="74"/>
      <c r="Y61" s="74"/>
      <c r="Z61" s="74"/>
    </row>
    <row r="62" spans="1:26" ht="12" customHeight="1" x14ac:dyDescent="0.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12" customHeight="1" x14ac:dyDescent="0.2">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12" customHeight="1" x14ac:dyDescent="0.2">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12" customHeight="1" x14ac:dyDescent="0.2">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12" customHeight="1" x14ac:dyDescent="0.2">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12" customHeight="1" x14ac:dyDescent="0.2">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12" customHeight="1" x14ac:dyDescent="0.2">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12" customHeight="1" x14ac:dyDescent="0.2">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2" customHeight="1" x14ac:dyDescent="0.2">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12" customHeight="1" x14ac:dyDescent="0.2">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12" customHeight="1" x14ac:dyDescent="0.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12" customHeight="1" x14ac:dyDescent="0.2">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12" customHeight="1" x14ac:dyDescent="0.2">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2" customHeight="1" x14ac:dyDescent="0.2">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12" customHeight="1" x14ac:dyDescent="0.2">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12" customHeight="1" x14ac:dyDescent="0.2">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12" customHeight="1" x14ac:dyDescent="0.2">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12" customHeight="1" x14ac:dyDescent="0.2">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12" customHeight="1" x14ac:dyDescent="0.2">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12" customHeight="1" x14ac:dyDescent="0.2">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12" customHeight="1" x14ac:dyDescent="0.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12" customHeight="1" x14ac:dyDescent="0.2">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12" customHeight="1" x14ac:dyDescent="0.2">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12" customHeight="1" x14ac:dyDescent="0.2">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12" customHeight="1" x14ac:dyDescent="0.2">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12" customHeight="1" x14ac:dyDescent="0.2">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12" customHeight="1" x14ac:dyDescent="0.2">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12" customHeight="1" x14ac:dyDescent="0.2">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12" customHeight="1" x14ac:dyDescent="0.2">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12" customHeight="1"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12" customHeight="1"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12" customHeight="1" x14ac:dyDescent="0.2">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12" customHeight="1" x14ac:dyDescent="0.2">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12" customHeight="1" x14ac:dyDescent="0.2">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12" customHeight="1" x14ac:dyDescent="0.2">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12" customHeight="1" x14ac:dyDescent="0.2">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12" customHeight="1" x14ac:dyDescent="0.2">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12" customHeight="1" x14ac:dyDescent="0.2">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12" customHeight="1" x14ac:dyDescent="0.2">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2" customHeight="1" x14ac:dyDescent="0.2">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2" customHeight="1" x14ac:dyDescent="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2" customHeight="1" x14ac:dyDescent="0.2">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2" customHeight="1" x14ac:dyDescent="0.2">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2" customHeight="1" x14ac:dyDescent="0.2">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2" customHeight="1" x14ac:dyDescent="0.2">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2" customHeight="1" x14ac:dyDescent="0.2">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2" customHeight="1" x14ac:dyDescent="0.2">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2" customHeight="1" x14ac:dyDescent="0.2">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2" customHeight="1" x14ac:dyDescent="0.2">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2" customHeight="1" x14ac:dyDescent="0.2">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2" customHeight="1" x14ac:dyDescent="0.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2" customHeight="1" x14ac:dyDescent="0.2">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2" customHeight="1" x14ac:dyDescent="0.2">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2" customHeight="1" x14ac:dyDescent="0.2">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2" customHeight="1" x14ac:dyDescent="0.2">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2" customHeight="1" x14ac:dyDescent="0.2">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2" customHeight="1" x14ac:dyDescent="0.2">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2" customHeight="1" x14ac:dyDescent="0.2">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2" customHeight="1" x14ac:dyDescent="0.2">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2" customHeight="1" x14ac:dyDescent="0.2">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2" customHeight="1" x14ac:dyDescent="0.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2" customHeight="1" x14ac:dyDescent="0.2">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2" customHeight="1" x14ac:dyDescent="0.2">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2" customHeight="1" x14ac:dyDescent="0.2">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2" customHeight="1" x14ac:dyDescent="0.2">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2" customHeight="1" x14ac:dyDescent="0.2">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2" customHeight="1" x14ac:dyDescent="0.2">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2" customHeight="1" x14ac:dyDescent="0.2">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2" customHeight="1" x14ac:dyDescent="0.2">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2" customHeight="1" x14ac:dyDescent="0.2">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2" customHeight="1" x14ac:dyDescent="0.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2" customHeight="1" x14ac:dyDescent="0.2">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2" customHeight="1" x14ac:dyDescent="0.2">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2" customHeight="1" x14ac:dyDescent="0.2">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2" customHeight="1" x14ac:dyDescent="0.2">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2" customHeight="1" x14ac:dyDescent="0.2">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2" customHeight="1" x14ac:dyDescent="0.2">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2" customHeight="1" x14ac:dyDescent="0.2">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2" customHeight="1" x14ac:dyDescent="0.2">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2" customHeight="1" x14ac:dyDescent="0.2">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2" customHeight="1" x14ac:dyDescent="0.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2" customHeight="1" x14ac:dyDescent="0.2">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2" customHeight="1" x14ac:dyDescent="0.2">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2" customHeight="1" x14ac:dyDescent="0.2">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2" customHeight="1" x14ac:dyDescent="0.2">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2" customHeight="1" x14ac:dyDescent="0.2">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2" customHeight="1" x14ac:dyDescent="0.2">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2" customHeight="1" x14ac:dyDescent="0.2">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2" customHeight="1" x14ac:dyDescent="0.2">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2" customHeight="1" x14ac:dyDescent="0.2">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2" customHeight="1" x14ac:dyDescent="0.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2" customHeight="1" x14ac:dyDescent="0.2">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2" customHeight="1" x14ac:dyDescent="0.2">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2" customHeight="1" x14ac:dyDescent="0.2">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2" customHeight="1" x14ac:dyDescent="0.2">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2" customHeight="1" x14ac:dyDescent="0.2">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2" customHeight="1" x14ac:dyDescent="0.2">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2" customHeight="1" x14ac:dyDescent="0.2">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2" customHeight="1" x14ac:dyDescent="0.2">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2" customHeight="1" x14ac:dyDescent="0.2">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2" customHeight="1" x14ac:dyDescent="0.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2" customHeight="1" x14ac:dyDescent="0.2">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2" customHeight="1" x14ac:dyDescent="0.2">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2" customHeight="1" x14ac:dyDescent="0.2">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2" customHeight="1" x14ac:dyDescent="0.2">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2" customHeight="1" x14ac:dyDescent="0.2">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2" customHeight="1" x14ac:dyDescent="0.2">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2" customHeight="1" x14ac:dyDescent="0.2">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2" customHeight="1" x14ac:dyDescent="0.2">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2" customHeight="1" x14ac:dyDescent="0.2">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2" customHeight="1" x14ac:dyDescent="0.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2" customHeight="1" x14ac:dyDescent="0.2">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2" customHeight="1" x14ac:dyDescent="0.2">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2" customHeight="1" x14ac:dyDescent="0.2">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2" customHeight="1" x14ac:dyDescent="0.2">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2" customHeight="1" x14ac:dyDescent="0.2">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2" customHeight="1" x14ac:dyDescent="0.2">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2" customHeight="1" x14ac:dyDescent="0.2">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2" customHeight="1" x14ac:dyDescent="0.2">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2" customHeight="1" x14ac:dyDescent="0.2">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2" customHeight="1" x14ac:dyDescent="0.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2" customHeight="1" x14ac:dyDescent="0.2">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2" customHeight="1" x14ac:dyDescent="0.2">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2" customHeight="1" x14ac:dyDescent="0.2">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2" customHeight="1" x14ac:dyDescent="0.2">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2" customHeight="1" x14ac:dyDescent="0.2">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2" customHeight="1" x14ac:dyDescent="0.2">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2" customHeight="1" x14ac:dyDescent="0.2">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2" customHeight="1" x14ac:dyDescent="0.2">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2" customHeight="1" x14ac:dyDescent="0.2">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2" customHeight="1" x14ac:dyDescent="0.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2" customHeight="1" x14ac:dyDescent="0.2">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2" customHeight="1" x14ac:dyDescent="0.2">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2" customHeight="1" x14ac:dyDescent="0.2">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2" customHeight="1" x14ac:dyDescent="0.2">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2" customHeight="1" x14ac:dyDescent="0.2">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2" customHeight="1" x14ac:dyDescent="0.2">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2" customHeight="1" x14ac:dyDescent="0.2">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2" customHeight="1" x14ac:dyDescent="0.2">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2" customHeight="1" x14ac:dyDescent="0.2">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2" customHeight="1" x14ac:dyDescent="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2" customHeight="1" x14ac:dyDescent="0.2">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2" customHeight="1" x14ac:dyDescent="0.2">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2" customHeight="1" x14ac:dyDescent="0.2">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2" customHeight="1" x14ac:dyDescent="0.2">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2" customHeight="1" x14ac:dyDescent="0.2">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2" customHeight="1" x14ac:dyDescent="0.2">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2" customHeight="1" x14ac:dyDescent="0.2">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2" customHeight="1" x14ac:dyDescent="0.2">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2" customHeight="1" x14ac:dyDescent="0.2">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2" customHeight="1" x14ac:dyDescent="0.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2" customHeight="1" x14ac:dyDescent="0.2">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2" customHeight="1" x14ac:dyDescent="0.2">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2" customHeight="1" x14ac:dyDescent="0.2">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2" customHeight="1" x14ac:dyDescent="0.2">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2" customHeight="1" x14ac:dyDescent="0.2">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2" customHeight="1" x14ac:dyDescent="0.2">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2" customHeight="1" x14ac:dyDescent="0.2">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2" customHeight="1" x14ac:dyDescent="0.2">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2" customHeight="1" x14ac:dyDescent="0.2">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2" customHeight="1" x14ac:dyDescent="0.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2" customHeight="1" x14ac:dyDescent="0.2">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2" customHeight="1" x14ac:dyDescent="0.2">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2" customHeight="1" x14ac:dyDescent="0.2">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2" customHeight="1" x14ac:dyDescent="0.2">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2" customHeight="1" x14ac:dyDescent="0.2">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2" customHeight="1" x14ac:dyDescent="0.2">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2" customHeight="1" x14ac:dyDescent="0.2">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2" customHeight="1" x14ac:dyDescent="0.2">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2" customHeight="1" x14ac:dyDescent="0.2">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2" customHeight="1" x14ac:dyDescent="0.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2" customHeight="1" x14ac:dyDescent="0.2">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2" customHeight="1" x14ac:dyDescent="0.2">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2" customHeight="1" x14ac:dyDescent="0.2">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2" customHeight="1" x14ac:dyDescent="0.2">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2" customHeight="1" x14ac:dyDescent="0.2">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2" customHeight="1" x14ac:dyDescent="0.2">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2" customHeight="1" x14ac:dyDescent="0.2">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2" customHeight="1" x14ac:dyDescent="0.2">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2" customHeight="1" x14ac:dyDescent="0.2">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2" customHeight="1" x14ac:dyDescent="0.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2" customHeight="1" x14ac:dyDescent="0.2">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2" customHeight="1" x14ac:dyDescent="0.2">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2" customHeight="1" x14ac:dyDescent="0.2">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2" customHeight="1" x14ac:dyDescent="0.2">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2" customHeight="1" x14ac:dyDescent="0.2">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2" customHeight="1" x14ac:dyDescent="0.2">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2" customHeight="1" x14ac:dyDescent="0.2">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2" customHeight="1" x14ac:dyDescent="0.2">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2" customHeight="1" x14ac:dyDescent="0.2">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2" customHeight="1" x14ac:dyDescent="0.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2" customHeight="1" x14ac:dyDescent="0.2">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2" customHeight="1" x14ac:dyDescent="0.2">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2" customHeight="1" x14ac:dyDescent="0.2">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2" customHeight="1" x14ac:dyDescent="0.2">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2" customHeight="1" x14ac:dyDescent="0.2">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2" customHeight="1" x14ac:dyDescent="0.2">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2" customHeight="1" x14ac:dyDescent="0.2">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2" customHeight="1" x14ac:dyDescent="0.2">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2" customHeight="1" x14ac:dyDescent="0.2">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2" customHeight="1" x14ac:dyDescent="0.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2" customHeight="1" x14ac:dyDescent="0.2">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2" customHeight="1" x14ac:dyDescent="0.2">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2" customHeight="1" x14ac:dyDescent="0.2">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2" customHeight="1" x14ac:dyDescent="0.2">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2" customHeight="1" x14ac:dyDescent="0.2">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2" customHeight="1" x14ac:dyDescent="0.2">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2" customHeight="1" x14ac:dyDescent="0.2">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2" customHeight="1" x14ac:dyDescent="0.2">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2" customHeight="1" x14ac:dyDescent="0.2">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2" customHeight="1" x14ac:dyDescent="0.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2" customHeight="1" x14ac:dyDescent="0.2">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2" customHeight="1" x14ac:dyDescent="0.2">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2" customHeight="1" x14ac:dyDescent="0.2">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2" customHeight="1" x14ac:dyDescent="0.2">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2" customHeight="1" x14ac:dyDescent="0.2">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2" customHeight="1" x14ac:dyDescent="0.2">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2" customHeight="1" x14ac:dyDescent="0.2">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2" customHeight="1" x14ac:dyDescent="0.2">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2" customHeight="1" x14ac:dyDescent="0.2">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2" customHeight="1" x14ac:dyDescent="0.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2" customHeight="1" x14ac:dyDescent="0.2">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2" customHeight="1" x14ac:dyDescent="0.2">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2" customHeight="1" x14ac:dyDescent="0.2">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2" customHeight="1" x14ac:dyDescent="0.2">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2" customHeight="1" x14ac:dyDescent="0.2">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2" customHeight="1" x14ac:dyDescent="0.2">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2" customHeight="1" x14ac:dyDescent="0.2">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2" customHeight="1" x14ac:dyDescent="0.2">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2" customHeight="1" x14ac:dyDescent="0.2">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2" customHeight="1" x14ac:dyDescent="0.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2" customHeight="1" x14ac:dyDescent="0.2">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2" customHeight="1" x14ac:dyDescent="0.2">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2" customHeight="1" x14ac:dyDescent="0.2">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2" customHeight="1" x14ac:dyDescent="0.2">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2" customHeight="1" x14ac:dyDescent="0.2">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2" customHeight="1" x14ac:dyDescent="0.2">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2" customHeight="1" x14ac:dyDescent="0.2">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2" customHeight="1" x14ac:dyDescent="0.2">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2" customHeight="1" x14ac:dyDescent="0.2">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2" customHeight="1" x14ac:dyDescent="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2" customHeight="1" x14ac:dyDescent="0.2">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2" customHeight="1" x14ac:dyDescent="0.2">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2" customHeight="1" x14ac:dyDescent="0.2">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2" customHeight="1" x14ac:dyDescent="0.2">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2" customHeight="1" x14ac:dyDescent="0.2">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2" customHeight="1" x14ac:dyDescent="0.2">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2" customHeight="1" x14ac:dyDescent="0.2">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2" customHeight="1" x14ac:dyDescent="0.2">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2" customHeight="1" x14ac:dyDescent="0.2">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2" customHeight="1" x14ac:dyDescent="0.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2" customHeight="1" x14ac:dyDescent="0.2">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2" customHeight="1" x14ac:dyDescent="0.2">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2" customHeight="1" x14ac:dyDescent="0.2">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2" customHeight="1" x14ac:dyDescent="0.2">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2" customHeight="1" x14ac:dyDescent="0.2">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2" customHeight="1" x14ac:dyDescent="0.2">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2" customHeight="1" x14ac:dyDescent="0.2">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2" customHeight="1" x14ac:dyDescent="0.2">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2" customHeight="1" x14ac:dyDescent="0.2">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2" customHeight="1" x14ac:dyDescent="0.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2" customHeight="1" x14ac:dyDescent="0.2">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2" customHeight="1" x14ac:dyDescent="0.2">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2" customHeight="1" x14ac:dyDescent="0.2">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2" customHeight="1" x14ac:dyDescent="0.2">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2" customHeight="1" x14ac:dyDescent="0.2">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2" customHeight="1" x14ac:dyDescent="0.2">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2" customHeight="1" x14ac:dyDescent="0.2">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2" customHeight="1" x14ac:dyDescent="0.2">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2" customHeight="1" x14ac:dyDescent="0.2">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2" customHeight="1" x14ac:dyDescent="0.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2" customHeight="1" x14ac:dyDescent="0.2">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2" customHeight="1" x14ac:dyDescent="0.2">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2" customHeight="1" x14ac:dyDescent="0.2">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2" customHeight="1" x14ac:dyDescent="0.2">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2" customHeight="1" x14ac:dyDescent="0.2">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2" customHeight="1" x14ac:dyDescent="0.2">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2" customHeight="1" x14ac:dyDescent="0.2">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2" customHeight="1" x14ac:dyDescent="0.2">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2" customHeight="1" x14ac:dyDescent="0.2">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2" customHeight="1" x14ac:dyDescent="0.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2" customHeight="1" x14ac:dyDescent="0.2">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2" customHeight="1" x14ac:dyDescent="0.2">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2" customHeight="1" x14ac:dyDescent="0.2">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2" customHeight="1" x14ac:dyDescent="0.2">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2" customHeight="1" x14ac:dyDescent="0.2">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2" customHeight="1" x14ac:dyDescent="0.2">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2" customHeight="1" x14ac:dyDescent="0.2">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2" customHeight="1" x14ac:dyDescent="0.2">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2" customHeight="1" x14ac:dyDescent="0.2">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2" customHeight="1" x14ac:dyDescent="0.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2" customHeight="1" x14ac:dyDescent="0.2">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2" customHeight="1" x14ac:dyDescent="0.2">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2" customHeight="1" x14ac:dyDescent="0.2">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2" customHeight="1" x14ac:dyDescent="0.2">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2" customHeight="1" x14ac:dyDescent="0.2">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2" customHeight="1" x14ac:dyDescent="0.2">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2" customHeight="1" x14ac:dyDescent="0.2">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2" customHeight="1" x14ac:dyDescent="0.2">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2" customHeight="1" x14ac:dyDescent="0.2">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2" customHeight="1" x14ac:dyDescent="0.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2" customHeight="1" x14ac:dyDescent="0.2">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2" customHeight="1" x14ac:dyDescent="0.2">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2" customHeight="1" x14ac:dyDescent="0.2">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2" customHeight="1" x14ac:dyDescent="0.2">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2" customHeight="1" x14ac:dyDescent="0.2">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2" customHeight="1" x14ac:dyDescent="0.2">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2" customHeight="1" x14ac:dyDescent="0.2">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2" customHeight="1" x14ac:dyDescent="0.2">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2" customHeight="1" x14ac:dyDescent="0.2">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2" customHeight="1" x14ac:dyDescent="0.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2" customHeight="1" x14ac:dyDescent="0.2">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2" customHeight="1" x14ac:dyDescent="0.2">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2" customHeight="1" x14ac:dyDescent="0.2">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2" customHeight="1" x14ac:dyDescent="0.2">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2" customHeight="1" x14ac:dyDescent="0.2">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2" customHeight="1" x14ac:dyDescent="0.2">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2" customHeight="1" x14ac:dyDescent="0.2">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2" customHeight="1" x14ac:dyDescent="0.2">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2" customHeight="1" x14ac:dyDescent="0.2">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2" customHeight="1" x14ac:dyDescent="0.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2" customHeight="1" x14ac:dyDescent="0.2">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2" customHeight="1" x14ac:dyDescent="0.2">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2" customHeight="1" x14ac:dyDescent="0.2">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2" customHeight="1" x14ac:dyDescent="0.2">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2" customHeight="1" x14ac:dyDescent="0.2">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2" customHeight="1" x14ac:dyDescent="0.2">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2" customHeight="1" x14ac:dyDescent="0.2">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2" customHeight="1" x14ac:dyDescent="0.2">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2" customHeight="1" x14ac:dyDescent="0.2">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2" customHeight="1" x14ac:dyDescent="0.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2" customHeight="1" x14ac:dyDescent="0.2">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2" customHeight="1" x14ac:dyDescent="0.2">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2" customHeight="1" x14ac:dyDescent="0.2">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2" customHeight="1" x14ac:dyDescent="0.2">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2" customHeight="1" x14ac:dyDescent="0.2">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2" customHeight="1" x14ac:dyDescent="0.2">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2" customHeight="1" x14ac:dyDescent="0.2">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2" customHeight="1" x14ac:dyDescent="0.2">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2" customHeight="1" x14ac:dyDescent="0.2">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2" customHeight="1" x14ac:dyDescent="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2" customHeight="1" x14ac:dyDescent="0.2">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2" customHeight="1" x14ac:dyDescent="0.2">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2" customHeight="1" x14ac:dyDescent="0.2">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2" customHeight="1" x14ac:dyDescent="0.2">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2" customHeight="1" x14ac:dyDescent="0.2">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2" customHeight="1" x14ac:dyDescent="0.2">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2" customHeight="1" x14ac:dyDescent="0.2">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2" customHeight="1" x14ac:dyDescent="0.2">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2" customHeight="1" x14ac:dyDescent="0.2">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2" customHeight="1" x14ac:dyDescent="0.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2" customHeight="1" x14ac:dyDescent="0.2">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2" customHeight="1" x14ac:dyDescent="0.2">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2" customHeight="1" x14ac:dyDescent="0.2">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2" customHeight="1" x14ac:dyDescent="0.2">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2" customHeight="1" x14ac:dyDescent="0.2">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2" customHeight="1" x14ac:dyDescent="0.2">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2" customHeight="1" x14ac:dyDescent="0.2">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2" customHeight="1" x14ac:dyDescent="0.2">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2" customHeight="1" x14ac:dyDescent="0.2">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2" customHeight="1" x14ac:dyDescent="0.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2" customHeight="1" x14ac:dyDescent="0.2">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2" customHeight="1" x14ac:dyDescent="0.2">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2" customHeight="1" x14ac:dyDescent="0.2">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2" customHeight="1" x14ac:dyDescent="0.2">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2" customHeight="1" x14ac:dyDescent="0.2">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2" customHeight="1" x14ac:dyDescent="0.2">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2" customHeight="1" x14ac:dyDescent="0.2">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2" customHeight="1" x14ac:dyDescent="0.2">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2" customHeight="1" x14ac:dyDescent="0.2">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2" customHeight="1" x14ac:dyDescent="0.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2" customHeight="1" x14ac:dyDescent="0.2">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2" customHeight="1" x14ac:dyDescent="0.2">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2" customHeight="1" x14ac:dyDescent="0.2">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2" customHeight="1" x14ac:dyDescent="0.2">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2" customHeight="1" x14ac:dyDescent="0.2">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2" customHeight="1" x14ac:dyDescent="0.2">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2" customHeight="1" x14ac:dyDescent="0.2">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2" customHeight="1" x14ac:dyDescent="0.2">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2" customHeight="1" x14ac:dyDescent="0.2">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2" customHeight="1" x14ac:dyDescent="0.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2" customHeight="1" x14ac:dyDescent="0.2">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2" customHeight="1" x14ac:dyDescent="0.2">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2" customHeight="1" x14ac:dyDescent="0.2">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2" customHeight="1" x14ac:dyDescent="0.2">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2" customHeight="1" x14ac:dyDescent="0.2">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2" customHeight="1" x14ac:dyDescent="0.2">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2" customHeight="1" x14ac:dyDescent="0.2">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2" customHeight="1" x14ac:dyDescent="0.2">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2" customHeight="1" x14ac:dyDescent="0.2">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2" customHeight="1" x14ac:dyDescent="0.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2" customHeight="1" x14ac:dyDescent="0.2">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2" customHeight="1" x14ac:dyDescent="0.2">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2" customHeight="1" x14ac:dyDescent="0.2">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2" customHeight="1" x14ac:dyDescent="0.2">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2" customHeight="1" x14ac:dyDescent="0.2">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2" customHeight="1" x14ac:dyDescent="0.2">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2" customHeight="1" x14ac:dyDescent="0.2">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2" customHeight="1" x14ac:dyDescent="0.2">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2" customHeight="1" x14ac:dyDescent="0.2">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2" customHeight="1" x14ac:dyDescent="0.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2" customHeight="1" x14ac:dyDescent="0.2">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2" customHeight="1" x14ac:dyDescent="0.2">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2" customHeight="1" x14ac:dyDescent="0.2">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2" customHeight="1" x14ac:dyDescent="0.2">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2" customHeight="1" x14ac:dyDescent="0.2">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2" customHeight="1" x14ac:dyDescent="0.2">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2" customHeight="1" x14ac:dyDescent="0.2">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2" customHeight="1" x14ac:dyDescent="0.2">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2" customHeight="1" x14ac:dyDescent="0.2">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2" customHeight="1" x14ac:dyDescent="0.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2" customHeight="1" x14ac:dyDescent="0.2">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2" customHeight="1" x14ac:dyDescent="0.2">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2" customHeight="1" x14ac:dyDescent="0.2">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2" customHeight="1" x14ac:dyDescent="0.2">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2" customHeight="1" x14ac:dyDescent="0.2">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2" customHeight="1" x14ac:dyDescent="0.2">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2" customHeight="1" x14ac:dyDescent="0.2">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2" customHeight="1" x14ac:dyDescent="0.2">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2" customHeight="1" x14ac:dyDescent="0.2">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2" customHeight="1" x14ac:dyDescent="0.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2" customHeight="1" x14ac:dyDescent="0.2">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2" customHeight="1" x14ac:dyDescent="0.2">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2" customHeight="1" x14ac:dyDescent="0.2">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2" customHeight="1" x14ac:dyDescent="0.2">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2" customHeight="1" x14ac:dyDescent="0.2">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2" customHeight="1" x14ac:dyDescent="0.2">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2" customHeight="1" x14ac:dyDescent="0.2">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2" customHeight="1" x14ac:dyDescent="0.2">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2" customHeight="1" x14ac:dyDescent="0.2">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2" customHeight="1" x14ac:dyDescent="0.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2" customHeight="1" x14ac:dyDescent="0.2">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2" customHeight="1" x14ac:dyDescent="0.2">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2" customHeight="1" x14ac:dyDescent="0.2">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2" customHeight="1" x14ac:dyDescent="0.2">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2" customHeight="1" x14ac:dyDescent="0.2">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2" customHeight="1" x14ac:dyDescent="0.2">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2" customHeight="1" x14ac:dyDescent="0.2">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2" customHeight="1" x14ac:dyDescent="0.2">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2" customHeight="1" x14ac:dyDescent="0.2">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2" customHeight="1" x14ac:dyDescent="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2" customHeight="1" x14ac:dyDescent="0.2">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2" customHeight="1" x14ac:dyDescent="0.2">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2" customHeight="1" x14ac:dyDescent="0.2">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2" customHeight="1" x14ac:dyDescent="0.2">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2" customHeight="1" x14ac:dyDescent="0.2">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2" customHeight="1" x14ac:dyDescent="0.2">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2" customHeight="1" x14ac:dyDescent="0.2">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2" customHeight="1" x14ac:dyDescent="0.2">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2" customHeight="1" x14ac:dyDescent="0.2">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2" customHeight="1" x14ac:dyDescent="0.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2" customHeight="1" x14ac:dyDescent="0.2">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2" customHeight="1" x14ac:dyDescent="0.2">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2" customHeight="1" x14ac:dyDescent="0.2">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2" customHeight="1" x14ac:dyDescent="0.2">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2" customHeight="1" x14ac:dyDescent="0.2">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2" customHeight="1" x14ac:dyDescent="0.2">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2" customHeight="1" x14ac:dyDescent="0.2">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2" customHeight="1" x14ac:dyDescent="0.2">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2" customHeight="1" x14ac:dyDescent="0.2">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2" customHeight="1" x14ac:dyDescent="0.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2" customHeight="1" x14ac:dyDescent="0.2">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2" customHeight="1" x14ac:dyDescent="0.2">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2" customHeight="1" x14ac:dyDescent="0.2">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2" customHeight="1" x14ac:dyDescent="0.2">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2" customHeight="1" x14ac:dyDescent="0.2">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2" customHeight="1" x14ac:dyDescent="0.2">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2" customHeight="1" x14ac:dyDescent="0.2">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2" customHeight="1" x14ac:dyDescent="0.2">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2" customHeight="1" x14ac:dyDescent="0.2">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2" customHeight="1" x14ac:dyDescent="0.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2" customHeight="1" x14ac:dyDescent="0.2">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2" customHeight="1" x14ac:dyDescent="0.2">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2" customHeight="1" x14ac:dyDescent="0.2">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2" customHeight="1" x14ac:dyDescent="0.2">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2" customHeight="1" x14ac:dyDescent="0.2">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2" customHeight="1" x14ac:dyDescent="0.2">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2" customHeight="1" x14ac:dyDescent="0.2">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2" customHeight="1" x14ac:dyDescent="0.2">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2" customHeight="1" x14ac:dyDescent="0.2">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2" customHeight="1" x14ac:dyDescent="0.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2" customHeight="1" x14ac:dyDescent="0.2">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2" customHeight="1" x14ac:dyDescent="0.2">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2" customHeight="1" x14ac:dyDescent="0.2">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2" customHeight="1" x14ac:dyDescent="0.2">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2" customHeight="1" x14ac:dyDescent="0.2">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2" customHeight="1" x14ac:dyDescent="0.2">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2" customHeight="1" x14ac:dyDescent="0.2">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2" customHeight="1" x14ac:dyDescent="0.2">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2" customHeight="1" x14ac:dyDescent="0.2">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2" customHeight="1" x14ac:dyDescent="0.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2" customHeight="1" x14ac:dyDescent="0.2">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2" customHeight="1" x14ac:dyDescent="0.2">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2" customHeight="1" x14ac:dyDescent="0.2">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2" customHeight="1" x14ac:dyDescent="0.2">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2" customHeight="1" x14ac:dyDescent="0.2">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2" customHeight="1" x14ac:dyDescent="0.2">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2" customHeight="1" x14ac:dyDescent="0.2">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2" customHeight="1" x14ac:dyDescent="0.2">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2" customHeight="1" x14ac:dyDescent="0.2">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2" customHeight="1" x14ac:dyDescent="0.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2" customHeight="1" x14ac:dyDescent="0.2">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2" customHeight="1" x14ac:dyDescent="0.2">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2" customHeight="1" x14ac:dyDescent="0.2">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2" customHeight="1" x14ac:dyDescent="0.2">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2" customHeight="1" x14ac:dyDescent="0.2">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2" customHeight="1" x14ac:dyDescent="0.2">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2" customHeight="1" x14ac:dyDescent="0.2">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2" customHeight="1" x14ac:dyDescent="0.2">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2" customHeight="1" x14ac:dyDescent="0.2">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2" customHeight="1" x14ac:dyDescent="0.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2" customHeight="1" x14ac:dyDescent="0.2">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2" customHeight="1" x14ac:dyDescent="0.2">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2" customHeight="1" x14ac:dyDescent="0.2">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2" customHeight="1" x14ac:dyDescent="0.2">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2" customHeight="1" x14ac:dyDescent="0.2">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2" customHeight="1" x14ac:dyDescent="0.2">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2" customHeight="1" x14ac:dyDescent="0.2">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2" customHeight="1" x14ac:dyDescent="0.2">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2" customHeight="1" x14ac:dyDescent="0.2">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2" customHeight="1" x14ac:dyDescent="0.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2" customHeight="1" x14ac:dyDescent="0.2">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2" customHeight="1" x14ac:dyDescent="0.2">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2" customHeight="1" x14ac:dyDescent="0.2">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2" customHeight="1" x14ac:dyDescent="0.2">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2" customHeight="1" x14ac:dyDescent="0.2">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2" customHeight="1" x14ac:dyDescent="0.2">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2" customHeight="1" x14ac:dyDescent="0.2">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2" customHeight="1" x14ac:dyDescent="0.2">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2" customHeight="1" x14ac:dyDescent="0.2">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2" customHeight="1" x14ac:dyDescent="0.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2" customHeight="1" x14ac:dyDescent="0.2">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2" customHeight="1" x14ac:dyDescent="0.2">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2" customHeight="1" x14ac:dyDescent="0.2">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2" customHeight="1" x14ac:dyDescent="0.2">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2" customHeight="1" x14ac:dyDescent="0.2">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2" customHeight="1" x14ac:dyDescent="0.2">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2" customHeight="1" x14ac:dyDescent="0.2">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2" customHeight="1" x14ac:dyDescent="0.2">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2" customHeight="1" x14ac:dyDescent="0.2">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2" customHeight="1" x14ac:dyDescent="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2" customHeight="1" x14ac:dyDescent="0.2">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2" customHeight="1" x14ac:dyDescent="0.2">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2" customHeight="1" x14ac:dyDescent="0.2">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2" customHeight="1" x14ac:dyDescent="0.2">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2" customHeight="1" x14ac:dyDescent="0.2">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2" customHeight="1" x14ac:dyDescent="0.2">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2" customHeight="1" x14ac:dyDescent="0.2">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2" customHeight="1" x14ac:dyDescent="0.2">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2" customHeight="1" x14ac:dyDescent="0.2">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2" customHeight="1" x14ac:dyDescent="0.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2" customHeight="1" x14ac:dyDescent="0.2">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2" customHeight="1" x14ac:dyDescent="0.2">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2" customHeight="1" x14ac:dyDescent="0.2">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2" customHeight="1" x14ac:dyDescent="0.2">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2" customHeight="1" x14ac:dyDescent="0.2">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2" customHeight="1" x14ac:dyDescent="0.2">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2" customHeight="1" x14ac:dyDescent="0.2">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2" customHeight="1" x14ac:dyDescent="0.2">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2" customHeight="1" x14ac:dyDescent="0.2">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2" customHeight="1" x14ac:dyDescent="0.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2" customHeight="1" x14ac:dyDescent="0.2">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2" customHeight="1" x14ac:dyDescent="0.2">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2" customHeight="1" x14ac:dyDescent="0.2">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2" customHeight="1" x14ac:dyDescent="0.2">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2" customHeight="1" x14ac:dyDescent="0.2">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2" customHeight="1" x14ac:dyDescent="0.2">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2" customHeight="1" x14ac:dyDescent="0.2">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2" customHeight="1" x14ac:dyDescent="0.2">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2" customHeight="1" x14ac:dyDescent="0.2">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2" customHeight="1" x14ac:dyDescent="0.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2" customHeight="1" x14ac:dyDescent="0.2">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2" customHeight="1" x14ac:dyDescent="0.2">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2" customHeight="1" x14ac:dyDescent="0.2">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2" customHeight="1" x14ac:dyDescent="0.2">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2" customHeight="1" x14ac:dyDescent="0.2">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2" customHeight="1" x14ac:dyDescent="0.2">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2" customHeight="1" x14ac:dyDescent="0.2">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2" customHeight="1" x14ac:dyDescent="0.2">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2" customHeight="1" x14ac:dyDescent="0.2">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2" customHeight="1" x14ac:dyDescent="0.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2" customHeight="1" x14ac:dyDescent="0.2">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2" customHeight="1" x14ac:dyDescent="0.2">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2" customHeight="1" x14ac:dyDescent="0.2">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2" customHeight="1" x14ac:dyDescent="0.2">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2" customHeight="1" x14ac:dyDescent="0.2">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2" customHeight="1" x14ac:dyDescent="0.2">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2" customHeight="1" x14ac:dyDescent="0.2">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2" customHeight="1" x14ac:dyDescent="0.2">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2" customHeight="1" x14ac:dyDescent="0.2">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2" customHeight="1" x14ac:dyDescent="0.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2" customHeight="1" x14ac:dyDescent="0.2">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2" customHeight="1" x14ac:dyDescent="0.2">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2" customHeight="1" x14ac:dyDescent="0.2">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2" customHeight="1" x14ac:dyDescent="0.2">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2" customHeight="1" x14ac:dyDescent="0.2">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2" customHeight="1" x14ac:dyDescent="0.2">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2" customHeight="1" x14ac:dyDescent="0.2">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2" customHeight="1" x14ac:dyDescent="0.2">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2" customHeight="1" x14ac:dyDescent="0.2">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2" customHeight="1" x14ac:dyDescent="0.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2" customHeight="1" x14ac:dyDescent="0.2">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2" customHeight="1" x14ac:dyDescent="0.2">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2" customHeight="1" x14ac:dyDescent="0.2">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2" customHeight="1" x14ac:dyDescent="0.2">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2" customHeight="1" x14ac:dyDescent="0.2">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2" customHeight="1" x14ac:dyDescent="0.2">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2" customHeight="1" x14ac:dyDescent="0.2">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2" customHeight="1" x14ac:dyDescent="0.2">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2" customHeight="1" x14ac:dyDescent="0.2">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2" customHeight="1" x14ac:dyDescent="0.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2" customHeight="1" x14ac:dyDescent="0.2">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2" customHeight="1" x14ac:dyDescent="0.2">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2" customHeight="1" x14ac:dyDescent="0.2">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2" customHeight="1" x14ac:dyDescent="0.2">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2" customHeight="1" x14ac:dyDescent="0.2">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2" customHeight="1" x14ac:dyDescent="0.2">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2" customHeight="1" x14ac:dyDescent="0.2">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2" customHeight="1" x14ac:dyDescent="0.2">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2" customHeight="1" x14ac:dyDescent="0.2">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2" customHeight="1" x14ac:dyDescent="0.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2" customHeight="1" x14ac:dyDescent="0.2">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2" customHeight="1" x14ac:dyDescent="0.2">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2" customHeight="1" x14ac:dyDescent="0.2">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2" customHeight="1" x14ac:dyDescent="0.2">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2" customHeight="1" x14ac:dyDescent="0.2">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2" customHeight="1" x14ac:dyDescent="0.2">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2" customHeight="1" x14ac:dyDescent="0.2">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2" customHeight="1" x14ac:dyDescent="0.2">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2" customHeight="1" x14ac:dyDescent="0.2">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2" customHeight="1" x14ac:dyDescent="0.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2" customHeight="1" x14ac:dyDescent="0.2">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2" customHeight="1" x14ac:dyDescent="0.2">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2" customHeight="1" x14ac:dyDescent="0.2">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2" customHeight="1" x14ac:dyDescent="0.2">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2" customHeight="1" x14ac:dyDescent="0.2">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2" customHeight="1" x14ac:dyDescent="0.2">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2" customHeight="1" x14ac:dyDescent="0.2">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2" customHeight="1" x14ac:dyDescent="0.2">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2" customHeight="1" x14ac:dyDescent="0.2">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2" customHeight="1" x14ac:dyDescent="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2" customHeight="1" x14ac:dyDescent="0.2">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2" customHeight="1" x14ac:dyDescent="0.2">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2" customHeight="1" x14ac:dyDescent="0.2">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2" customHeight="1" x14ac:dyDescent="0.2">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2" customHeight="1" x14ac:dyDescent="0.2">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2" customHeight="1" x14ac:dyDescent="0.2">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2" customHeight="1" x14ac:dyDescent="0.2">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2" customHeight="1" x14ac:dyDescent="0.2">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2" customHeight="1" x14ac:dyDescent="0.2">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2" customHeight="1" x14ac:dyDescent="0.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2" customHeight="1" x14ac:dyDescent="0.2">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2" customHeight="1" x14ac:dyDescent="0.2">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2" customHeight="1" x14ac:dyDescent="0.2">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2" customHeight="1" x14ac:dyDescent="0.2">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2" customHeight="1" x14ac:dyDescent="0.2">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2" customHeight="1" x14ac:dyDescent="0.2">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2" customHeight="1" x14ac:dyDescent="0.2">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2" customHeight="1" x14ac:dyDescent="0.2">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2" customHeight="1" x14ac:dyDescent="0.2">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2" customHeight="1" x14ac:dyDescent="0.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2" customHeight="1" x14ac:dyDescent="0.2">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2" customHeight="1" x14ac:dyDescent="0.2">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2" customHeight="1" x14ac:dyDescent="0.2">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2" customHeight="1" x14ac:dyDescent="0.2">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2" customHeight="1" x14ac:dyDescent="0.2">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2" customHeight="1" x14ac:dyDescent="0.2">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2" customHeight="1" x14ac:dyDescent="0.2">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2" customHeight="1" x14ac:dyDescent="0.2">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2" customHeight="1" x14ac:dyDescent="0.2">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2" customHeight="1" x14ac:dyDescent="0.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2" customHeight="1" x14ac:dyDescent="0.2">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2" customHeight="1" x14ac:dyDescent="0.2">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2" customHeight="1" x14ac:dyDescent="0.2">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2" customHeight="1" x14ac:dyDescent="0.2">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2" customHeight="1" x14ac:dyDescent="0.2">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2" customHeight="1" x14ac:dyDescent="0.2">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2" customHeight="1" x14ac:dyDescent="0.2">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2" customHeight="1" x14ac:dyDescent="0.2">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2" customHeight="1" x14ac:dyDescent="0.2">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2" customHeight="1" x14ac:dyDescent="0.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2" customHeight="1" x14ac:dyDescent="0.2">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2" customHeight="1" x14ac:dyDescent="0.2">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2" customHeight="1" x14ac:dyDescent="0.2">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2" customHeight="1" x14ac:dyDescent="0.2">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2" customHeight="1" x14ac:dyDescent="0.2">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2" customHeight="1" x14ac:dyDescent="0.2">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2" customHeight="1" x14ac:dyDescent="0.2">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2" customHeight="1" x14ac:dyDescent="0.2">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2" customHeight="1" x14ac:dyDescent="0.2">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2" customHeight="1" x14ac:dyDescent="0.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2" customHeight="1" x14ac:dyDescent="0.2">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2" customHeight="1" x14ac:dyDescent="0.2">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2" customHeight="1" x14ac:dyDescent="0.2">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2" customHeight="1" x14ac:dyDescent="0.2">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2" customHeight="1" x14ac:dyDescent="0.2">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2" customHeight="1" x14ac:dyDescent="0.2">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2" customHeight="1" x14ac:dyDescent="0.2">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2" customHeight="1" x14ac:dyDescent="0.2">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2" customHeight="1" x14ac:dyDescent="0.2">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2" customHeight="1" x14ac:dyDescent="0.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2" customHeight="1" x14ac:dyDescent="0.2">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2" customHeight="1" x14ac:dyDescent="0.2">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2" customHeight="1" x14ac:dyDescent="0.2">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2" customHeight="1" x14ac:dyDescent="0.2">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2" customHeight="1" x14ac:dyDescent="0.2">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2" customHeight="1" x14ac:dyDescent="0.2">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2" customHeight="1" x14ac:dyDescent="0.2">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2" customHeight="1" x14ac:dyDescent="0.2">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2" customHeight="1" x14ac:dyDescent="0.2">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2" customHeight="1" x14ac:dyDescent="0.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2" customHeight="1" x14ac:dyDescent="0.2">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2" customHeight="1" x14ac:dyDescent="0.2">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2" customHeight="1" x14ac:dyDescent="0.2">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2" customHeight="1" x14ac:dyDescent="0.2">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2" customHeight="1" x14ac:dyDescent="0.2">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2" customHeight="1" x14ac:dyDescent="0.2">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2" customHeight="1" x14ac:dyDescent="0.2">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2" customHeight="1" x14ac:dyDescent="0.2">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2" customHeight="1" x14ac:dyDescent="0.2">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2" customHeight="1" x14ac:dyDescent="0.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2" customHeight="1" x14ac:dyDescent="0.2">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2" customHeight="1" x14ac:dyDescent="0.2">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2" customHeight="1" x14ac:dyDescent="0.2">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2" customHeight="1" x14ac:dyDescent="0.2">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2" customHeight="1" x14ac:dyDescent="0.2">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2" customHeight="1" x14ac:dyDescent="0.2">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2" customHeight="1" x14ac:dyDescent="0.2">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2" customHeight="1" x14ac:dyDescent="0.2">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2" customHeight="1" x14ac:dyDescent="0.2">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2" customHeight="1" x14ac:dyDescent="0.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2" customHeight="1" x14ac:dyDescent="0.2">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2" customHeight="1" x14ac:dyDescent="0.2">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2" customHeight="1" x14ac:dyDescent="0.2">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2" customHeight="1" x14ac:dyDescent="0.2">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2" customHeight="1" x14ac:dyDescent="0.2">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2" customHeight="1" x14ac:dyDescent="0.2">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2" customHeight="1" x14ac:dyDescent="0.2">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2" customHeight="1" x14ac:dyDescent="0.2">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2" customHeight="1" x14ac:dyDescent="0.2">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2" customHeight="1" x14ac:dyDescent="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2" customHeight="1" x14ac:dyDescent="0.2">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2" customHeight="1" x14ac:dyDescent="0.2">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2" customHeight="1" x14ac:dyDescent="0.2">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2" customHeight="1" x14ac:dyDescent="0.2">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2" customHeight="1" x14ac:dyDescent="0.2">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2" customHeight="1" x14ac:dyDescent="0.2">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2" customHeight="1" x14ac:dyDescent="0.2">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2" customHeight="1" x14ac:dyDescent="0.2">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2" customHeight="1" x14ac:dyDescent="0.2">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2" customHeight="1" x14ac:dyDescent="0.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2" customHeight="1" x14ac:dyDescent="0.2">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2" customHeight="1" x14ac:dyDescent="0.2">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2" customHeight="1" x14ac:dyDescent="0.2">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2" customHeight="1" x14ac:dyDescent="0.2">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2" customHeight="1" x14ac:dyDescent="0.2">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2" customHeight="1" x14ac:dyDescent="0.2">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2" customHeight="1" x14ac:dyDescent="0.2">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2" customHeight="1" x14ac:dyDescent="0.2">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2" customHeight="1" x14ac:dyDescent="0.2">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2" customHeight="1" x14ac:dyDescent="0.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2" customHeight="1" x14ac:dyDescent="0.2">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2" customHeight="1" x14ac:dyDescent="0.2">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2" customHeight="1" x14ac:dyDescent="0.2">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2" customHeight="1" x14ac:dyDescent="0.2">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2" customHeight="1" x14ac:dyDescent="0.2">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2" customHeight="1" x14ac:dyDescent="0.2">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2" customHeight="1" x14ac:dyDescent="0.2">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2" customHeight="1" x14ac:dyDescent="0.2">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2" customHeight="1" x14ac:dyDescent="0.2">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2" customHeight="1" x14ac:dyDescent="0.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2" customHeight="1" x14ac:dyDescent="0.2">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2" customHeight="1" x14ac:dyDescent="0.2">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2" customHeight="1" x14ac:dyDescent="0.2">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2" customHeight="1" x14ac:dyDescent="0.2">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2" customHeight="1" x14ac:dyDescent="0.2">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2" customHeight="1" x14ac:dyDescent="0.2">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2" customHeight="1" x14ac:dyDescent="0.2">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2" customHeight="1" x14ac:dyDescent="0.2">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2" customHeight="1" x14ac:dyDescent="0.2">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2" customHeight="1" x14ac:dyDescent="0.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2" customHeight="1" x14ac:dyDescent="0.2">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2" customHeight="1" x14ac:dyDescent="0.2">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2" customHeight="1" x14ac:dyDescent="0.2">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2" customHeight="1" x14ac:dyDescent="0.2">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2" customHeight="1" x14ac:dyDescent="0.2">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2" customHeight="1" x14ac:dyDescent="0.2">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2" customHeight="1" x14ac:dyDescent="0.2">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2" customHeight="1" x14ac:dyDescent="0.2">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2" customHeight="1" x14ac:dyDescent="0.2">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2" customHeight="1" x14ac:dyDescent="0.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2" customHeight="1" x14ac:dyDescent="0.2">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2" customHeight="1" x14ac:dyDescent="0.2">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2" customHeight="1" x14ac:dyDescent="0.2">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2" customHeight="1" x14ac:dyDescent="0.2">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2" customHeight="1" x14ac:dyDescent="0.2">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2" customHeight="1" x14ac:dyDescent="0.2">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2" customHeight="1" x14ac:dyDescent="0.2">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2" customHeight="1" x14ac:dyDescent="0.2">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2" customHeight="1" x14ac:dyDescent="0.2">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2" customHeight="1" x14ac:dyDescent="0.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2" customHeight="1" x14ac:dyDescent="0.2">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2" customHeight="1" x14ac:dyDescent="0.2">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2" customHeight="1" x14ac:dyDescent="0.2">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2" customHeight="1" x14ac:dyDescent="0.2">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2" customHeight="1" x14ac:dyDescent="0.2">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2" customHeight="1" x14ac:dyDescent="0.2">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2" customHeight="1" x14ac:dyDescent="0.2">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2" customHeight="1" x14ac:dyDescent="0.2">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2" customHeight="1" x14ac:dyDescent="0.2">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2" customHeight="1" x14ac:dyDescent="0.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2" customHeight="1" x14ac:dyDescent="0.2">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2" customHeight="1" x14ac:dyDescent="0.2">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2" customHeight="1" x14ac:dyDescent="0.2">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2" customHeight="1" x14ac:dyDescent="0.2">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2" customHeight="1" x14ac:dyDescent="0.2">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2" customHeight="1" x14ac:dyDescent="0.2">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2" customHeight="1" x14ac:dyDescent="0.2">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2" customHeight="1" x14ac:dyDescent="0.2">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2" customHeight="1" x14ac:dyDescent="0.2">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2" customHeight="1" x14ac:dyDescent="0.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2" customHeight="1" x14ac:dyDescent="0.2">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2" customHeight="1" x14ac:dyDescent="0.2">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2" customHeight="1" x14ac:dyDescent="0.2">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2" customHeight="1" x14ac:dyDescent="0.2">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2" customHeight="1" x14ac:dyDescent="0.2">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2" customHeight="1" x14ac:dyDescent="0.2">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2" customHeight="1" x14ac:dyDescent="0.2">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2" customHeight="1" x14ac:dyDescent="0.2">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2" customHeight="1" x14ac:dyDescent="0.2">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2" customHeight="1" x14ac:dyDescent="0.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2" customHeight="1" x14ac:dyDescent="0.2">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2" customHeight="1" x14ac:dyDescent="0.2">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2" customHeight="1" x14ac:dyDescent="0.2">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2" customHeight="1" x14ac:dyDescent="0.2">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2" customHeight="1" x14ac:dyDescent="0.2">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2" customHeight="1" x14ac:dyDescent="0.2">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2" customHeight="1" x14ac:dyDescent="0.2">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2" customHeight="1" x14ac:dyDescent="0.2">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2" customHeight="1" x14ac:dyDescent="0.2">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2" customHeight="1" x14ac:dyDescent="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2" customHeight="1" x14ac:dyDescent="0.2">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2" customHeight="1" x14ac:dyDescent="0.2">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2" customHeight="1" x14ac:dyDescent="0.2">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2" customHeight="1" x14ac:dyDescent="0.2">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2" customHeight="1" x14ac:dyDescent="0.2">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2" customHeight="1" x14ac:dyDescent="0.2">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2" customHeight="1" x14ac:dyDescent="0.2">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2" customHeight="1" x14ac:dyDescent="0.2">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2" customHeight="1" x14ac:dyDescent="0.2">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2" customHeight="1" x14ac:dyDescent="0.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2" customHeight="1" x14ac:dyDescent="0.2">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2" customHeight="1" x14ac:dyDescent="0.2">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2" customHeight="1" x14ac:dyDescent="0.2">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2" customHeight="1" x14ac:dyDescent="0.2">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2" customHeight="1" x14ac:dyDescent="0.2">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2" customHeight="1" x14ac:dyDescent="0.2">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2" customHeight="1" x14ac:dyDescent="0.2">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2" customHeight="1" x14ac:dyDescent="0.2">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2" customHeight="1" x14ac:dyDescent="0.2">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2" customHeight="1" x14ac:dyDescent="0.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2" customHeight="1" x14ac:dyDescent="0.2">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2" customHeight="1" x14ac:dyDescent="0.2">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2" customHeight="1" x14ac:dyDescent="0.2">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2" customHeight="1" x14ac:dyDescent="0.2">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2" customHeight="1" x14ac:dyDescent="0.2">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2" customHeight="1" x14ac:dyDescent="0.2">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2" customHeight="1" x14ac:dyDescent="0.2">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2" customHeight="1" x14ac:dyDescent="0.2">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2" customHeight="1" x14ac:dyDescent="0.2">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2" customHeight="1" x14ac:dyDescent="0.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2" customHeight="1" x14ac:dyDescent="0.2">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2" customHeight="1" x14ac:dyDescent="0.2">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2" customHeight="1" x14ac:dyDescent="0.2">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2" customHeight="1" x14ac:dyDescent="0.2">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2" customHeight="1" x14ac:dyDescent="0.2">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2" customHeight="1" x14ac:dyDescent="0.2">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2" customHeight="1" x14ac:dyDescent="0.2">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2" customHeight="1" x14ac:dyDescent="0.2">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2" customHeight="1" x14ac:dyDescent="0.2">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2" customHeight="1" x14ac:dyDescent="0.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2" customHeight="1" x14ac:dyDescent="0.2">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2" customHeight="1" x14ac:dyDescent="0.2">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2" customHeight="1" x14ac:dyDescent="0.2">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2" customHeight="1" x14ac:dyDescent="0.2">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2" customHeight="1" x14ac:dyDescent="0.2">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2" customHeight="1" x14ac:dyDescent="0.2">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2" customHeight="1" x14ac:dyDescent="0.2">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2" customHeight="1" x14ac:dyDescent="0.2">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2" customHeight="1" x14ac:dyDescent="0.2">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2" customHeight="1" x14ac:dyDescent="0.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2" customHeight="1" x14ac:dyDescent="0.2">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2" customHeight="1" x14ac:dyDescent="0.2">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2" customHeight="1" x14ac:dyDescent="0.2">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2" customHeight="1" x14ac:dyDescent="0.2">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2" customHeight="1" x14ac:dyDescent="0.2">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2" customHeight="1" x14ac:dyDescent="0.2">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2" customHeight="1" x14ac:dyDescent="0.2">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2" customHeight="1" x14ac:dyDescent="0.2">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2" customHeight="1" x14ac:dyDescent="0.2">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2" customHeight="1" x14ac:dyDescent="0.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2" customHeight="1" x14ac:dyDescent="0.2">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2" customHeight="1" x14ac:dyDescent="0.2">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2" customHeight="1" x14ac:dyDescent="0.2">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2" customHeight="1" x14ac:dyDescent="0.2">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2" customHeight="1" x14ac:dyDescent="0.2">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2" customHeight="1" x14ac:dyDescent="0.2">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2" customHeight="1" x14ac:dyDescent="0.2">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2" customHeight="1" x14ac:dyDescent="0.2">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2" customHeight="1" x14ac:dyDescent="0.2">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2" customHeight="1" x14ac:dyDescent="0.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2" customHeight="1" x14ac:dyDescent="0.2">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2" customHeight="1" x14ac:dyDescent="0.2">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2" customHeight="1" x14ac:dyDescent="0.2">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2" customHeight="1" x14ac:dyDescent="0.2">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2" customHeight="1" x14ac:dyDescent="0.2">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2" customHeight="1" x14ac:dyDescent="0.2">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2" customHeight="1" x14ac:dyDescent="0.2">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2" customHeight="1" x14ac:dyDescent="0.2">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2" customHeight="1" x14ac:dyDescent="0.2">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2" customHeight="1" x14ac:dyDescent="0.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2" customHeight="1" x14ac:dyDescent="0.2">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2" customHeight="1" x14ac:dyDescent="0.2">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2" customHeight="1" x14ac:dyDescent="0.2">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2" customHeight="1" x14ac:dyDescent="0.2">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2" customHeight="1" x14ac:dyDescent="0.2">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2" customHeight="1" x14ac:dyDescent="0.2">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2" customHeight="1" x14ac:dyDescent="0.2">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2" customHeight="1" x14ac:dyDescent="0.2">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2" customHeight="1" x14ac:dyDescent="0.2">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2" customHeight="1" x14ac:dyDescent="0.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2" customHeight="1" x14ac:dyDescent="0.2">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2" customHeight="1" x14ac:dyDescent="0.2">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2" customHeight="1" x14ac:dyDescent="0.2">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2" customHeight="1" x14ac:dyDescent="0.2">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2" customHeight="1" x14ac:dyDescent="0.2">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2" customHeight="1" x14ac:dyDescent="0.2">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2" customHeight="1" x14ac:dyDescent="0.2">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2" customHeight="1" x14ac:dyDescent="0.2">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Summary Sheet</vt:lpstr>
      <vt:lpstr>Basic</vt:lpstr>
      <vt:lpstr>Intermediate  </vt:lpstr>
      <vt:lpstr>Expert</vt:lpstr>
      <vt:lpstr>Answers Sheet</vt:lpstr>
      <vt:lpstr>'Intermediate  '!Excel_test_support_4.1</vt:lpstr>
      <vt:lpstr>'Intermediate  '!Excel_test_support_4.1_1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chaitra</dc:creator>
  <cp:lastModifiedBy>Murali</cp:lastModifiedBy>
  <dcterms:created xsi:type="dcterms:W3CDTF">2014-02-09T13:49:50Z</dcterms:created>
  <dcterms:modified xsi:type="dcterms:W3CDTF">2022-12-09T11:40:41Z</dcterms:modified>
</cp:coreProperties>
</file>