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k/Desktop/"/>
    </mc:Choice>
  </mc:AlternateContent>
  <xr:revisionPtr revIDLastSave="0" documentId="13_ncr:1_{FD21A500-43AB-F34A-88A1-E409A9BD3E1D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MK - İnsan Gün Hesap v3" sheetId="2" r:id="rId1"/>
    <sheet name="MK - İnsan-Gün (SabitEkip" sheetId="3" r:id="rId2"/>
    <sheet name="v1" sheetId="1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B9" i="2"/>
  <c r="C9" i="2" s="1"/>
  <c r="E9" i="2" s="1"/>
  <c r="F9" i="2" s="1"/>
  <c r="G9" i="2" s="1"/>
  <c r="H9" i="2" s="1"/>
  <c r="I9" i="2" s="1"/>
  <c r="M9" i="2"/>
  <c r="B15" i="2"/>
  <c r="M3" i="2"/>
  <c r="M4" i="2"/>
  <c r="M5" i="2"/>
  <c r="M6" i="2"/>
  <c r="M7" i="2"/>
  <c r="M8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" i="2"/>
  <c r="C18" i="2"/>
  <c r="E18" i="2" s="1"/>
  <c r="F18" i="2" s="1"/>
  <c r="G18" i="2" s="1"/>
  <c r="H18" i="2" s="1"/>
  <c r="I18" i="2" s="1"/>
  <c r="B3" i="2"/>
  <c r="C3" i="2" s="1"/>
  <c r="E3" i="2" s="1"/>
  <c r="F3" i="2" s="1"/>
  <c r="B17" i="2"/>
  <c r="C15" i="2"/>
  <c r="E15" i="2" s="1"/>
  <c r="F15" i="2" s="1"/>
  <c r="G15" i="2" s="1"/>
  <c r="H15" i="2" s="1"/>
  <c r="I15" i="2" s="1"/>
  <c r="B14" i="2"/>
  <c r="C14" i="2" s="1"/>
  <c r="E14" i="2" s="1"/>
  <c r="F14" i="2" s="1"/>
  <c r="G14" i="2" s="1"/>
  <c r="H14" i="2" s="1"/>
  <c r="I14" i="2" s="1"/>
  <c r="B13" i="2"/>
  <c r="C13" i="2" s="1"/>
  <c r="E13" i="2" s="1"/>
  <c r="F13" i="2" s="1"/>
  <c r="G13" i="2" s="1"/>
  <c r="H13" i="2" s="1"/>
  <c r="I13" i="2" s="1"/>
  <c r="B8" i="2"/>
  <c r="C8" i="2" s="1"/>
  <c r="E8" i="2" s="1"/>
  <c r="F8" i="2" s="1"/>
  <c r="G8" i="2" s="1"/>
  <c r="H8" i="2" s="1"/>
  <c r="I8" i="2" s="1"/>
  <c r="C4" i="2"/>
  <c r="E4" i="2" s="1"/>
  <c r="F4" i="2" s="1"/>
  <c r="G4" i="2" s="1"/>
  <c r="H4" i="2" s="1"/>
  <c r="I4" i="2" s="1"/>
  <c r="B7" i="2"/>
  <c r="C7" i="2" s="1"/>
  <c r="E7" i="2" s="1"/>
  <c r="F7" i="2" s="1"/>
  <c r="G7" i="2" s="1"/>
  <c r="H7" i="2" s="1"/>
  <c r="I7" i="2" s="1"/>
  <c r="B6" i="2"/>
  <c r="C6" i="2" s="1"/>
  <c r="E6" i="2" s="1"/>
  <c r="F6" i="2" s="1"/>
  <c r="G6" i="2" s="1"/>
  <c r="H6" i="2" s="1"/>
  <c r="I6" i="2" s="1"/>
  <c r="B5" i="2"/>
  <c r="C5" i="2" s="1"/>
  <c r="E5" i="2" s="1"/>
  <c r="F5" i="2" s="1"/>
  <c r="B2" i="2"/>
  <c r="C2" i="2" s="1"/>
  <c r="E2" i="2" s="1"/>
  <c r="F2" i="2" s="1"/>
  <c r="G2" i="2" s="1"/>
  <c r="C6" i="3"/>
  <c r="E6" i="3" s="1"/>
  <c r="F6" i="3" s="1"/>
  <c r="G6" i="3" s="1"/>
  <c r="H6" i="3" s="1"/>
  <c r="I6" i="3" s="1"/>
  <c r="C10" i="3"/>
  <c r="E10" i="3" s="1"/>
  <c r="F10" i="3" s="1"/>
  <c r="G10" i="3" s="1"/>
  <c r="H10" i="3" s="1"/>
  <c r="I10" i="3" s="1"/>
  <c r="C12" i="3"/>
  <c r="E12" i="3" s="1"/>
  <c r="F12" i="3" s="1"/>
  <c r="G12" i="3" s="1"/>
  <c r="H12" i="3" s="1"/>
  <c r="I12" i="3" s="1"/>
  <c r="C11" i="3"/>
  <c r="E11" i="3" s="1"/>
  <c r="F11" i="3" s="1"/>
  <c r="G11" i="3" s="1"/>
  <c r="H11" i="3" s="1"/>
  <c r="I11" i="3" s="1"/>
  <c r="C9" i="3"/>
  <c r="E9" i="3" s="1"/>
  <c r="F9" i="3" s="1"/>
  <c r="G9" i="3" s="1"/>
  <c r="H9" i="3" s="1"/>
  <c r="I9" i="3" s="1"/>
  <c r="C8" i="3"/>
  <c r="E8" i="3" s="1"/>
  <c r="F8" i="3" s="1"/>
  <c r="G8" i="3" s="1"/>
  <c r="H8" i="3" s="1"/>
  <c r="I8" i="3" s="1"/>
  <c r="C7" i="3"/>
  <c r="E7" i="3" s="1"/>
  <c r="F7" i="3" s="1"/>
  <c r="G7" i="3" s="1"/>
  <c r="H7" i="3" s="1"/>
  <c r="I7" i="3" s="1"/>
  <c r="C5" i="3"/>
  <c r="E5" i="3" s="1"/>
  <c r="F5" i="3" s="1"/>
  <c r="G5" i="3" s="1"/>
  <c r="H5" i="3" s="1"/>
  <c r="I5" i="3" s="1"/>
  <c r="C4" i="3"/>
  <c r="E4" i="3" s="1"/>
  <c r="F4" i="3" s="1"/>
  <c r="G4" i="3" s="1"/>
  <c r="H4" i="3" s="1"/>
  <c r="I4" i="3" s="1"/>
  <c r="C3" i="3"/>
  <c r="E3" i="3" s="1"/>
  <c r="F3" i="3" s="1"/>
  <c r="G3" i="3" s="1"/>
  <c r="H3" i="3" s="1"/>
  <c r="I3" i="3" s="1"/>
  <c r="C2" i="3"/>
  <c r="E2" i="3" s="1"/>
  <c r="F2" i="3" s="1"/>
  <c r="G2" i="3" s="1"/>
  <c r="H2" i="3" s="1"/>
  <c r="I2" i="3" s="1"/>
  <c r="C10" i="2"/>
  <c r="E10" i="2" s="1"/>
  <c r="F10" i="2" s="1"/>
  <c r="G10" i="2" s="1"/>
  <c r="H10" i="2" s="1"/>
  <c r="I10" i="2" s="1"/>
  <c r="C11" i="2"/>
  <c r="E11" i="2" s="1"/>
  <c r="F11" i="2" s="1"/>
  <c r="G11" i="2" s="1"/>
  <c r="H11" i="2" s="1"/>
  <c r="I11" i="2" s="1"/>
  <c r="C12" i="2"/>
  <c r="E12" i="2" s="1"/>
  <c r="F12" i="2" s="1"/>
  <c r="G12" i="2" s="1"/>
  <c r="H12" i="2" s="1"/>
  <c r="I12" i="2" s="1"/>
  <c r="C16" i="2"/>
  <c r="E16" i="2" s="1"/>
  <c r="F16" i="2" s="1"/>
  <c r="G16" i="2" s="1"/>
  <c r="H16" i="2" s="1"/>
  <c r="I16" i="2" s="1"/>
  <c r="C17" i="2"/>
  <c r="E17" i="2" s="1"/>
  <c r="F17" i="2" s="1"/>
  <c r="G17" i="2" s="1"/>
  <c r="H17" i="2" s="1"/>
  <c r="I17" i="2" s="1"/>
  <c r="C19" i="2"/>
  <c r="E19" i="2" s="1"/>
  <c r="F19" i="2" s="1"/>
  <c r="G19" i="2" s="1"/>
  <c r="H19" i="2" s="1"/>
  <c r="I19" i="2" s="1"/>
  <c r="C20" i="2"/>
  <c r="E20" i="2" s="1"/>
  <c r="F20" i="2" s="1"/>
  <c r="G20" i="2" s="1"/>
  <c r="H20" i="2" s="1"/>
  <c r="I20" i="2" s="1"/>
  <c r="C21" i="2"/>
  <c r="E21" i="2" s="1"/>
  <c r="F21" i="2" s="1"/>
  <c r="G21" i="2" s="1"/>
  <c r="H21" i="2" s="1"/>
  <c r="I21" i="2" s="1"/>
  <c r="C22" i="2"/>
  <c r="E22" i="2" s="1"/>
  <c r="F22" i="2" s="1"/>
  <c r="G22" i="2" s="1"/>
  <c r="H22" i="2" s="1"/>
  <c r="I22" i="2" s="1"/>
  <c r="C23" i="2"/>
  <c r="E23" i="2" s="1"/>
  <c r="F23" i="2" s="1"/>
  <c r="G23" i="2" s="1"/>
  <c r="H23" i="2" s="1"/>
  <c r="I23" i="2" s="1"/>
  <c r="C24" i="2"/>
  <c r="E24" i="2" s="1"/>
  <c r="F24" i="2" s="1"/>
  <c r="G24" i="2" s="1"/>
  <c r="H24" i="2" s="1"/>
  <c r="I24" i="2" s="1"/>
  <c r="C25" i="2"/>
  <c r="E25" i="2" s="1"/>
  <c r="F25" i="2" s="1"/>
  <c r="G25" i="2" s="1"/>
  <c r="H25" i="2" s="1"/>
  <c r="I25" i="2" s="1"/>
  <c r="G5" i="2" l="1"/>
  <c r="H5" i="2" s="1"/>
  <c r="I5" i="2" s="1"/>
  <c r="G3" i="2"/>
  <c r="H3" i="2" s="1"/>
  <c r="I3" i="2" s="1"/>
  <c r="H2" i="2"/>
  <c r="I2" i="2" s="1"/>
</calcChain>
</file>

<file path=xl/sharedStrings.xml><?xml version="1.0" encoding="utf-8"?>
<sst xmlns="http://schemas.openxmlformats.org/spreadsheetml/2006/main" count="101" uniqueCount="53">
  <si>
    <t>Görev</t>
  </si>
  <si>
    <t>Aylık Net Maaş</t>
  </si>
  <si>
    <t>Brüt Maaş Tahmini</t>
  </si>
  <si>
    <t>Yemek Ücreti</t>
  </si>
  <si>
    <t>Toplam İşveren Maliyeti Tahmini</t>
  </si>
  <si>
    <t>Toplam İşveren Maliyeti Yemek Dahil</t>
  </si>
  <si>
    <t>Sermaye Harcamaları (CAPEX)</t>
  </si>
  <si>
    <t>Genel İşletme Giderleri (OPEX)</t>
  </si>
  <si>
    <t>Kar Oranı (Profit Margin)</t>
  </si>
  <si>
    <t>Güncellenmiş İnsan/Gün Ücreti</t>
  </si>
  <si>
    <t>Güncellenmiş İnsan/Saat Ücreti</t>
  </si>
  <si>
    <t>Nihai Toplam İşveren Maliyeti</t>
  </si>
  <si>
    <t>Nihai Güncellenmiş İnsan/Gün Ücreti</t>
  </si>
  <si>
    <t>Nihai Güncellenmiş İnsan/Saat Ücreti</t>
  </si>
  <si>
    <t>İnovasyon / Proje / Teknik Lider</t>
  </si>
  <si>
    <t>Yapay Zeka Mühendisi</t>
  </si>
  <si>
    <t>Veri Bilimci</t>
  </si>
  <si>
    <t>Çözüm Mimarı</t>
  </si>
  <si>
    <t>Kıdemli Mobil Yazılım Geliştirici</t>
  </si>
  <si>
    <t>Kıdemli Çapraz Platform Geliştirici</t>
  </si>
  <si>
    <t>Mobil Yazılım Geliştirici</t>
  </si>
  <si>
    <t>UI / UX Tasarımcısı</t>
  </si>
  <si>
    <t>Backend Geliştirici / DevOps</t>
  </si>
  <si>
    <t>Dijital Yaratıcı Direktör</t>
  </si>
  <si>
    <t>Dijital Sanat Direktörü</t>
  </si>
  <si>
    <t>Dijital Stratejist</t>
  </si>
  <si>
    <t>Sadakat Programı Stratejisti</t>
  </si>
  <si>
    <t>İş Analisti</t>
  </si>
  <si>
    <t>Proje Yöneticisi</t>
  </si>
  <si>
    <t>Kalite Güvence Test Uzmanı</t>
  </si>
  <si>
    <t>Veritabanı Yöneticisi</t>
  </si>
  <si>
    <t>Sistem Yöneticisi</t>
  </si>
  <si>
    <t>Veri Analizi Uzmanı</t>
  </si>
  <si>
    <t>Entegrasyon Uzmanı</t>
  </si>
  <si>
    <t>Otomasyon Mühendisi</t>
  </si>
  <si>
    <t>Bulut Hizmetleri Uzmanı</t>
  </si>
  <si>
    <t xml:space="preserve">Sermaye Harcamaları (CAPEX - Capital Expenditures) Oranı: %20.0 </t>
  </si>
  <si>
    <t xml:space="preserve">Genel İşletme Giderleri (OPEX - Operational Expenditures) Oranı : %25.0 </t>
  </si>
  <si>
    <t xml:space="preserve">Kar (Profit Margin) Oranı  %25.0 </t>
  </si>
  <si>
    <t>Mevcut  İnsan/Gün Ücreti</t>
  </si>
  <si>
    <t>Mevcut İnsan/Saat Ücreti</t>
  </si>
  <si>
    <t>Müşteri Deneyimi Uzmanı</t>
  </si>
  <si>
    <t>Jr. Mobil Yazılım Geliştirici</t>
  </si>
  <si>
    <t>2024  İnsan/Gün Ücreti - Yeni</t>
  </si>
  <si>
    <t>2024  İnsan/Saat Ücreti - Yeni</t>
  </si>
  <si>
    <t>2024 - İlk Tablo  İnsan/Gün Ücreti</t>
  </si>
  <si>
    <t>Mobil Yazılım Geliştirici (Jr.)</t>
  </si>
  <si>
    <t>2024 - İlk Tablo  İnsan/Saat Ücreti</t>
  </si>
  <si>
    <t xml:space="preserve">Sermaye Harcamaları (CAPEX) Oranı: %20.0 </t>
  </si>
  <si>
    <t xml:space="preserve">Genel İşletme Giderleri (OPEX) Oranı : %25.0 </t>
  </si>
  <si>
    <t>Nihai Güncellenmiş İnsan/Gün Maliyet</t>
  </si>
  <si>
    <t>Nihai Güncellenmiş İnsan/Saat Maliyet</t>
  </si>
  <si>
    <t>Applogist Ekip Rolü / Görevi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</si>
</sst>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₺&quot;* #,##0_);_(&quot;₺&quot;* \(#,##0\);_(&quot;₺&quot;* &quot;-&quot;_);_(@_)"/>
    <numFmt numFmtId="164" formatCode="_(* #,##0\ &quot;₺&quot;_);_(&quot;₺&quot;* \(#,##0\);_(&quot;₺&quot;* &quot;-&quot;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2"/>
  </cellStyleXfs>
  <cellXfs count="23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2" fontId="0" fillId="0" borderId="0" xfId="0" applyNumberFormat="1"/>
    <xf numFmtId="0" fontId="2" fillId="0" borderId="0" xfId="0" applyFont="1"/>
    <xf numFmtId="0" fontId="5" fillId="0" borderId="2" xfId="1" applyFont="1" applyAlignment="1">
      <alignment horizontal="left" vertical="center" wrapText="1"/>
    </xf>
    <xf numFmtId="0" fontId="4" fillId="0" borderId="0" xfId="0" applyFont="1"/>
    <xf numFmtId="0" fontId="6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0" fillId="0" borderId="0" xfId="0" applyFont="1"/>
    <xf numFmtId="164" fontId="0" fillId="0" borderId="0" xfId="0" applyNumberFormat="1" applyFont="1"/>
    <xf numFmtId="164" fontId="0" fillId="0" borderId="0" xfId="0" applyNumberFormat="1" applyFont="1" applyBorder="1" applyAlignment="1">
      <alignment horizontal="right" vertical="center"/>
    </xf>
    <xf numFmtId="164" fontId="0" fillId="2" borderId="0" xfId="0" applyNumberFormat="1" applyFont="1" applyFill="1" applyBorder="1" applyAlignment="1">
      <alignment horizontal="right" vertical="center"/>
    </xf>
    <xf numFmtId="164" fontId="0" fillId="4" borderId="0" xfId="0" applyNumberFormat="1" applyFont="1" applyFill="1" applyBorder="1" applyAlignment="1">
      <alignment horizontal="right" vertical="center"/>
    </xf>
    <xf numFmtId="0" fontId="0" fillId="0" borderId="0" xfId="0" applyFont="1" applyBorder="1"/>
    <xf numFmtId="164" fontId="0" fillId="0" borderId="0" xfId="0" applyNumberFormat="1" applyFont="1" applyBorder="1"/>
    <xf numFmtId="164" fontId="0" fillId="3" borderId="0" xfId="0" applyNumberFormat="1" applyFont="1" applyFill="1" applyBorder="1"/>
    <xf numFmtId="0" fontId="5" fillId="0" borderId="3" xfId="1" applyFont="1" applyBorder="1" applyAlignment="1">
      <alignment horizontal="left" vertical="center" wrapText="1"/>
    </xf>
    <xf numFmtId="0" fontId="5" fillId="3" borderId="3" xfId="1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</cellXfs>
  <cellStyles count="2">
    <cellStyle name="header_style" xfId="1" xr:uid="{AE81FB6E-7E6F-1544-A933-9FF49ED0DCAD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75FA7-158F-A341-8C93-531F02B423A3}">
  <dimension ref="A1:M29"/>
  <sheetViews>
    <sheetView tabSelected="1" workbookViewId="0">
      <selection activeCell="D28" sqref="D28"/>
    </sheetView>
  </sheetViews>
  <sheetFormatPr baseColWidth="10" defaultRowHeight="15" x14ac:dyDescent="0.2"/>
  <cols>
    <col min="1" max="1" width="31.33203125" style="6" customWidth="1"/>
    <col min="2" max="2" width="12.6640625" style="6" bestFit="1" customWidth="1"/>
    <col min="3" max="3" width="15.6640625" style="6" bestFit="1" customWidth="1"/>
    <col min="4" max="4" width="11.33203125" style="6" bestFit="1" customWidth="1"/>
    <col min="5" max="5" width="14.6640625" style="6" customWidth="1"/>
    <col min="6" max="6" width="18.5" style="6" customWidth="1"/>
    <col min="7" max="7" width="14.6640625" style="6" customWidth="1"/>
    <col min="8" max="8" width="17.1640625" style="6" customWidth="1"/>
    <col min="9" max="9" width="19.83203125" style="6" customWidth="1"/>
    <col min="10" max="10" width="15.1640625" style="8" customWidth="1"/>
    <col min="11" max="11" width="14" style="6" customWidth="1"/>
    <col min="12" max="12" width="15.33203125" style="8" customWidth="1"/>
    <col min="13" max="13" width="14" style="6" customWidth="1"/>
    <col min="14" max="16384" width="10.83203125" style="6"/>
  </cols>
  <sheetData>
    <row r="1" spans="1:13" ht="41" customHeight="1" x14ac:dyDescent="0.2">
      <c r="A1" s="17" t="s">
        <v>52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11</v>
      </c>
      <c r="H1" s="18" t="s">
        <v>50</v>
      </c>
      <c r="I1" s="18" t="s">
        <v>51</v>
      </c>
      <c r="J1" s="19" t="s">
        <v>45</v>
      </c>
      <c r="K1" s="19" t="s">
        <v>47</v>
      </c>
      <c r="L1" s="20" t="s">
        <v>43</v>
      </c>
      <c r="M1" s="20" t="s">
        <v>44</v>
      </c>
    </row>
    <row r="2" spans="1:13" ht="19" customHeight="1" x14ac:dyDescent="0.2">
      <c r="A2" s="14" t="s">
        <v>14</v>
      </c>
      <c r="B2" s="15">
        <f>(17500*7)</f>
        <v>122500</v>
      </c>
      <c r="C2" s="15">
        <f>B2/(1-0.30759)</f>
        <v>176918.2998512442</v>
      </c>
      <c r="D2" s="15">
        <v>3750</v>
      </c>
      <c r="E2" s="15">
        <f>C2+( C2 * (0.155 + 0.02 + 0.00759) )</f>
        <v>209221.81222108289</v>
      </c>
      <c r="F2" s="15">
        <f>E2+D2</f>
        <v>212971.81222108289</v>
      </c>
      <c r="G2" s="15">
        <f>(F2 * (1 + 0.2 + 0.25)) * (1 + 0.25)</f>
        <v>386011.40965071274</v>
      </c>
      <c r="H2" s="16">
        <f>G2/20</f>
        <v>19300.570482535637</v>
      </c>
      <c r="I2" s="16">
        <f>H2/8</f>
        <v>2412.5713103169546</v>
      </c>
      <c r="J2" s="12">
        <v>12000</v>
      </c>
      <c r="K2" s="12">
        <f>J2/8</f>
        <v>1500</v>
      </c>
      <c r="L2" s="13">
        <v>16000</v>
      </c>
      <c r="M2" s="13">
        <f>(L2/8)</f>
        <v>2000</v>
      </c>
    </row>
    <row r="3" spans="1:13" ht="19" customHeight="1" x14ac:dyDescent="0.2">
      <c r="A3" s="14" t="s">
        <v>15</v>
      </c>
      <c r="B3" s="15">
        <f>(17500*6)</f>
        <v>105000</v>
      </c>
      <c r="C3" s="15">
        <f>B3/(1-0.30759)</f>
        <v>151644.2570153522</v>
      </c>
      <c r="D3" s="15">
        <v>3750</v>
      </c>
      <c r="E3" s="15">
        <f>C3+( C3 * (0.155 + 0.02 + 0.00759) )</f>
        <v>179332.98190378534</v>
      </c>
      <c r="F3" s="15">
        <f>E3+D3</f>
        <v>183082.98190378534</v>
      </c>
      <c r="G3" s="15">
        <f t="shared" ref="G3:G25" si="0">(F3 * (1 + 0.2 + 0.25)) * (1 + 0.25)</f>
        <v>331837.90470061096</v>
      </c>
      <c r="H3" s="16">
        <f>G3/20</f>
        <v>16591.895235030548</v>
      </c>
      <c r="I3" s="16">
        <f>H3/8</f>
        <v>2073.9869043788185</v>
      </c>
      <c r="J3" s="12">
        <v>11500</v>
      </c>
      <c r="K3" s="12">
        <f t="shared" ref="K3:K25" si="1">J3/8</f>
        <v>1437.5</v>
      </c>
      <c r="L3" s="13">
        <v>14000</v>
      </c>
      <c r="M3" s="13">
        <f t="shared" ref="M3:M25" si="2">(L3/8)</f>
        <v>1750</v>
      </c>
    </row>
    <row r="4" spans="1:13" ht="19" customHeight="1" x14ac:dyDescent="0.2">
      <c r="A4" s="14" t="s">
        <v>17</v>
      </c>
      <c r="B4" s="15">
        <v>105000</v>
      </c>
      <c r="C4" s="15">
        <f>B4/(1-0.30759)</f>
        <v>151644.2570153522</v>
      </c>
      <c r="D4" s="15">
        <v>3750</v>
      </c>
      <c r="E4" s="15">
        <f>C4+( C4 * (0.155 + 0.02 + 0.00759) )</f>
        <v>179332.98190378534</v>
      </c>
      <c r="F4" s="15">
        <f>E4+D4</f>
        <v>183082.98190378534</v>
      </c>
      <c r="G4" s="15">
        <f>(F4 * (1 + 0.2 + 0.25)) * (1 + 0.25)</f>
        <v>331837.90470061096</v>
      </c>
      <c r="H4" s="16">
        <f>G4/20</f>
        <v>16591.895235030548</v>
      </c>
      <c r="I4" s="16">
        <f>H4/8</f>
        <v>2073.9869043788185</v>
      </c>
      <c r="J4" s="12">
        <v>11500</v>
      </c>
      <c r="K4" s="12">
        <f t="shared" si="1"/>
        <v>1437.5</v>
      </c>
      <c r="L4" s="13">
        <v>14000</v>
      </c>
      <c r="M4" s="13">
        <f t="shared" si="2"/>
        <v>1750</v>
      </c>
    </row>
    <row r="5" spans="1:13" ht="19" customHeight="1" x14ac:dyDescent="0.2">
      <c r="A5" s="14" t="s">
        <v>16</v>
      </c>
      <c r="B5" s="15">
        <f>(17500*5)</f>
        <v>87500</v>
      </c>
      <c r="C5" s="15">
        <f>B5/(1-0.30759)</f>
        <v>126370.21417946015</v>
      </c>
      <c r="D5" s="15">
        <v>3750</v>
      </c>
      <c r="E5" s="15">
        <f>C5+( C5 * (0.155 + 0.02 + 0.00759) )</f>
        <v>149444.15158648777</v>
      </c>
      <c r="F5" s="15">
        <f>E5+D5</f>
        <v>153194.15158648777</v>
      </c>
      <c r="G5" s="15">
        <f t="shared" si="0"/>
        <v>277664.39975050907</v>
      </c>
      <c r="H5" s="16">
        <f>G5/20</f>
        <v>13883.219987525454</v>
      </c>
      <c r="I5" s="16">
        <f>H5/8</f>
        <v>1735.4024984406817</v>
      </c>
      <c r="J5" s="12">
        <v>11500</v>
      </c>
      <c r="K5" s="12">
        <f t="shared" si="1"/>
        <v>1437.5</v>
      </c>
      <c r="L5" s="13">
        <v>12500</v>
      </c>
      <c r="M5" s="13">
        <f t="shared" si="2"/>
        <v>1562.5</v>
      </c>
    </row>
    <row r="6" spans="1:13" ht="19" customHeight="1" x14ac:dyDescent="0.2">
      <c r="A6" s="14" t="s">
        <v>18</v>
      </c>
      <c r="B6" s="15">
        <f>(17500*5)</f>
        <v>87500</v>
      </c>
      <c r="C6" s="15">
        <f t="shared" ref="C6:C25" si="3">B6/(1-0.30759)</f>
        <v>126370.21417946015</v>
      </c>
      <c r="D6" s="15">
        <v>3750</v>
      </c>
      <c r="E6" s="15">
        <f t="shared" ref="E6:E25" si="4">C6+( C6 * (0.155 + 0.02 + 0.00759) )</f>
        <v>149444.15158648777</v>
      </c>
      <c r="F6" s="15">
        <f t="shared" ref="F6:F25" si="5">E6+D6</f>
        <v>153194.15158648777</v>
      </c>
      <c r="G6" s="15">
        <f t="shared" si="0"/>
        <v>277664.39975050907</v>
      </c>
      <c r="H6" s="16">
        <f t="shared" ref="H6:H25" si="6">G6/20</f>
        <v>13883.219987525454</v>
      </c>
      <c r="I6" s="16">
        <f t="shared" ref="I6:I25" si="7">H6/8</f>
        <v>1735.4024984406817</v>
      </c>
      <c r="J6" s="12">
        <v>10000</v>
      </c>
      <c r="K6" s="12">
        <f t="shared" si="1"/>
        <v>1250</v>
      </c>
      <c r="L6" s="13">
        <v>12500</v>
      </c>
      <c r="M6" s="13">
        <f t="shared" si="2"/>
        <v>1562.5</v>
      </c>
    </row>
    <row r="7" spans="1:13" ht="19" customHeight="1" x14ac:dyDescent="0.2">
      <c r="A7" s="14" t="s">
        <v>19</v>
      </c>
      <c r="B7" s="15">
        <f>(17500*5)</f>
        <v>87500</v>
      </c>
      <c r="C7" s="15">
        <f t="shared" si="3"/>
        <v>126370.21417946015</v>
      </c>
      <c r="D7" s="15">
        <v>3750</v>
      </c>
      <c r="E7" s="15">
        <f t="shared" si="4"/>
        <v>149444.15158648777</v>
      </c>
      <c r="F7" s="15">
        <f t="shared" si="5"/>
        <v>153194.15158648777</v>
      </c>
      <c r="G7" s="15">
        <f t="shared" si="0"/>
        <v>277664.39975050907</v>
      </c>
      <c r="H7" s="16">
        <f t="shared" si="6"/>
        <v>13883.219987525454</v>
      </c>
      <c r="I7" s="16">
        <f t="shared" si="7"/>
        <v>1735.4024984406817</v>
      </c>
      <c r="J7" s="12">
        <v>10000</v>
      </c>
      <c r="K7" s="12">
        <f t="shared" si="1"/>
        <v>1250</v>
      </c>
      <c r="L7" s="13">
        <v>12500</v>
      </c>
      <c r="M7" s="13">
        <f t="shared" si="2"/>
        <v>1562.5</v>
      </c>
    </row>
    <row r="8" spans="1:13" ht="19" customHeight="1" x14ac:dyDescent="0.2">
      <c r="A8" s="14" t="s">
        <v>20</v>
      </c>
      <c r="B8" s="15">
        <f>(17500*4)</f>
        <v>70000</v>
      </c>
      <c r="C8" s="15">
        <f t="shared" si="3"/>
        <v>101096.17134356812</v>
      </c>
      <c r="D8" s="15">
        <v>3750</v>
      </c>
      <c r="E8" s="15">
        <f t="shared" si="4"/>
        <v>119555.32126919022</v>
      </c>
      <c r="F8" s="15">
        <f t="shared" si="5"/>
        <v>123305.32126919022</v>
      </c>
      <c r="G8" s="15">
        <f t="shared" si="0"/>
        <v>223490.89480040726</v>
      </c>
      <c r="H8" s="16">
        <f t="shared" si="6"/>
        <v>11174.544740020363</v>
      </c>
      <c r="I8" s="16">
        <f t="shared" si="7"/>
        <v>1396.8180925025454</v>
      </c>
      <c r="J8" s="12">
        <v>9000</v>
      </c>
      <c r="K8" s="12">
        <f t="shared" si="1"/>
        <v>1125</v>
      </c>
      <c r="L8" s="13">
        <v>10000</v>
      </c>
      <c r="M8" s="13">
        <f t="shared" si="2"/>
        <v>1250</v>
      </c>
    </row>
    <row r="9" spans="1:13" ht="19" customHeight="1" x14ac:dyDescent="0.2">
      <c r="A9" s="14" t="s">
        <v>46</v>
      </c>
      <c r="B9" s="15">
        <f>(17500*3)</f>
        <v>52500</v>
      </c>
      <c r="C9" s="15">
        <f t="shared" ref="C9" si="8">B9/(1-0.30759)</f>
        <v>75822.128507676098</v>
      </c>
      <c r="D9" s="15">
        <v>3750</v>
      </c>
      <c r="E9" s="15">
        <f t="shared" ref="E9" si="9">C9+( C9 * (0.155 + 0.02 + 0.00759) )</f>
        <v>89666.490951892672</v>
      </c>
      <c r="F9" s="15">
        <f t="shared" ref="F9" si="10">E9+D9</f>
        <v>93416.490951892672</v>
      </c>
      <c r="G9" s="15">
        <f t="shared" ref="G9" si="11">(F9 * (1 + 0.2 + 0.25)) * (1 + 0.25)</f>
        <v>169317.38985030548</v>
      </c>
      <c r="H9" s="16">
        <f t="shared" ref="H9" si="12">G9/20</f>
        <v>8465.869492515274</v>
      </c>
      <c r="I9" s="16">
        <f t="shared" ref="I9" si="13">H9/8</f>
        <v>1058.2336865644093</v>
      </c>
      <c r="J9" s="12">
        <v>7500</v>
      </c>
      <c r="K9" s="12">
        <f t="shared" si="1"/>
        <v>937.5</v>
      </c>
      <c r="L9" s="13">
        <v>8000</v>
      </c>
      <c r="M9" s="13">
        <f t="shared" si="2"/>
        <v>1000</v>
      </c>
    </row>
    <row r="10" spans="1:13" ht="19" customHeight="1" x14ac:dyDescent="0.2">
      <c r="A10" s="14" t="s">
        <v>21</v>
      </c>
      <c r="B10" s="15">
        <v>70000</v>
      </c>
      <c r="C10" s="15">
        <f t="shared" si="3"/>
        <v>101096.17134356812</v>
      </c>
      <c r="D10" s="15">
        <v>3750</v>
      </c>
      <c r="E10" s="15">
        <f t="shared" si="4"/>
        <v>119555.32126919022</v>
      </c>
      <c r="F10" s="15">
        <f t="shared" si="5"/>
        <v>123305.32126919022</v>
      </c>
      <c r="G10" s="15">
        <f t="shared" si="0"/>
        <v>223490.89480040726</v>
      </c>
      <c r="H10" s="16">
        <f t="shared" si="6"/>
        <v>11174.544740020363</v>
      </c>
      <c r="I10" s="16">
        <f t="shared" si="7"/>
        <v>1396.8180925025454</v>
      </c>
      <c r="J10" s="12">
        <v>8500</v>
      </c>
      <c r="K10" s="12">
        <f t="shared" si="1"/>
        <v>1062.5</v>
      </c>
      <c r="L10" s="13">
        <v>10000</v>
      </c>
      <c r="M10" s="13">
        <f t="shared" si="2"/>
        <v>1250</v>
      </c>
    </row>
    <row r="11" spans="1:13" ht="19" customHeight="1" x14ac:dyDescent="0.2">
      <c r="A11" s="14" t="s">
        <v>22</v>
      </c>
      <c r="B11" s="15">
        <v>87500</v>
      </c>
      <c r="C11" s="15">
        <f t="shared" si="3"/>
        <v>126370.21417946015</v>
      </c>
      <c r="D11" s="15">
        <v>3750</v>
      </c>
      <c r="E11" s="15">
        <f t="shared" si="4"/>
        <v>149444.15158648777</v>
      </c>
      <c r="F11" s="15">
        <f t="shared" si="5"/>
        <v>153194.15158648777</v>
      </c>
      <c r="G11" s="15">
        <f t="shared" si="0"/>
        <v>277664.39975050907</v>
      </c>
      <c r="H11" s="16">
        <f t="shared" si="6"/>
        <v>13883.219987525454</v>
      </c>
      <c r="I11" s="16">
        <f t="shared" si="7"/>
        <v>1735.4024984406817</v>
      </c>
      <c r="J11" s="12">
        <v>10000</v>
      </c>
      <c r="K11" s="12">
        <f t="shared" si="1"/>
        <v>1250</v>
      </c>
      <c r="L11" s="13">
        <v>12500</v>
      </c>
      <c r="M11" s="13">
        <f t="shared" si="2"/>
        <v>1562.5</v>
      </c>
    </row>
    <row r="12" spans="1:13" ht="19" customHeight="1" x14ac:dyDescent="0.2">
      <c r="A12" s="14" t="s">
        <v>23</v>
      </c>
      <c r="B12" s="15">
        <v>70000</v>
      </c>
      <c r="C12" s="15">
        <f t="shared" si="3"/>
        <v>101096.17134356812</v>
      </c>
      <c r="D12" s="15">
        <v>3750</v>
      </c>
      <c r="E12" s="15">
        <f t="shared" si="4"/>
        <v>119555.32126919022</v>
      </c>
      <c r="F12" s="15">
        <f t="shared" si="5"/>
        <v>123305.32126919022</v>
      </c>
      <c r="G12" s="15">
        <f t="shared" si="0"/>
        <v>223490.89480040726</v>
      </c>
      <c r="H12" s="16">
        <f t="shared" si="6"/>
        <v>11174.544740020363</v>
      </c>
      <c r="I12" s="16">
        <f t="shared" si="7"/>
        <v>1396.8180925025454</v>
      </c>
      <c r="J12" s="12">
        <v>10500</v>
      </c>
      <c r="K12" s="12">
        <f t="shared" si="1"/>
        <v>1312.5</v>
      </c>
      <c r="L12" s="13">
        <v>10000</v>
      </c>
      <c r="M12" s="13">
        <f t="shared" si="2"/>
        <v>1250</v>
      </c>
    </row>
    <row r="13" spans="1:13" ht="19" customHeight="1" x14ac:dyDescent="0.2">
      <c r="A13" s="14" t="s">
        <v>24</v>
      </c>
      <c r="B13" s="15">
        <f>(17500*3)</f>
        <v>52500</v>
      </c>
      <c r="C13" s="15">
        <f t="shared" si="3"/>
        <v>75822.128507676098</v>
      </c>
      <c r="D13" s="15">
        <v>3750</v>
      </c>
      <c r="E13" s="15">
        <f t="shared" si="4"/>
        <v>89666.490951892672</v>
      </c>
      <c r="F13" s="15">
        <f t="shared" si="5"/>
        <v>93416.490951892672</v>
      </c>
      <c r="G13" s="15">
        <f t="shared" si="0"/>
        <v>169317.38985030548</v>
      </c>
      <c r="H13" s="16">
        <f t="shared" si="6"/>
        <v>8465.869492515274</v>
      </c>
      <c r="I13" s="16">
        <f t="shared" si="7"/>
        <v>1058.2336865644093</v>
      </c>
      <c r="J13" s="12">
        <v>8000</v>
      </c>
      <c r="K13" s="12">
        <f t="shared" si="1"/>
        <v>1000</v>
      </c>
      <c r="L13" s="13">
        <v>8000</v>
      </c>
      <c r="M13" s="13">
        <f t="shared" si="2"/>
        <v>1000</v>
      </c>
    </row>
    <row r="14" spans="1:13" ht="19" customHeight="1" x14ac:dyDescent="0.2">
      <c r="A14" s="14" t="s">
        <v>25</v>
      </c>
      <c r="B14" s="15">
        <f>(17500*3)</f>
        <v>52500</v>
      </c>
      <c r="C14" s="15">
        <f t="shared" si="3"/>
        <v>75822.128507676098</v>
      </c>
      <c r="D14" s="15">
        <v>3750</v>
      </c>
      <c r="E14" s="15">
        <f t="shared" si="4"/>
        <v>89666.490951892672</v>
      </c>
      <c r="F14" s="15">
        <f t="shared" si="5"/>
        <v>93416.490951892672</v>
      </c>
      <c r="G14" s="15">
        <f t="shared" si="0"/>
        <v>169317.38985030548</v>
      </c>
      <c r="H14" s="16">
        <f t="shared" si="6"/>
        <v>8465.869492515274</v>
      </c>
      <c r="I14" s="16">
        <f t="shared" si="7"/>
        <v>1058.2336865644093</v>
      </c>
      <c r="J14" s="12">
        <v>8000</v>
      </c>
      <c r="K14" s="12">
        <f t="shared" si="1"/>
        <v>1000</v>
      </c>
      <c r="L14" s="13">
        <v>8000</v>
      </c>
      <c r="M14" s="13">
        <f t="shared" si="2"/>
        <v>1000</v>
      </c>
    </row>
    <row r="15" spans="1:13" ht="19" customHeight="1" x14ac:dyDescent="0.2">
      <c r="A15" s="14" t="s">
        <v>26</v>
      </c>
      <c r="B15" s="15">
        <f>(17500*4)</f>
        <v>70000</v>
      </c>
      <c r="C15" s="15">
        <f t="shared" si="3"/>
        <v>101096.17134356812</v>
      </c>
      <c r="D15" s="15">
        <v>3750</v>
      </c>
      <c r="E15" s="15">
        <f t="shared" si="4"/>
        <v>119555.32126919022</v>
      </c>
      <c r="F15" s="15">
        <f t="shared" si="5"/>
        <v>123305.32126919022</v>
      </c>
      <c r="G15" s="15">
        <f t="shared" si="0"/>
        <v>223490.89480040726</v>
      </c>
      <c r="H15" s="16">
        <f t="shared" si="6"/>
        <v>11174.544740020363</v>
      </c>
      <c r="I15" s="16">
        <f t="shared" si="7"/>
        <v>1396.8180925025454</v>
      </c>
      <c r="J15" s="12">
        <v>9600</v>
      </c>
      <c r="K15" s="12">
        <f t="shared" si="1"/>
        <v>1200</v>
      </c>
      <c r="L15" s="13">
        <v>10000</v>
      </c>
      <c r="M15" s="13">
        <f t="shared" si="2"/>
        <v>1250</v>
      </c>
    </row>
    <row r="16" spans="1:13" ht="19" customHeight="1" x14ac:dyDescent="0.2">
      <c r="A16" s="14" t="s">
        <v>27</v>
      </c>
      <c r="B16" s="15">
        <v>52500</v>
      </c>
      <c r="C16" s="15">
        <f t="shared" si="3"/>
        <v>75822.128507676098</v>
      </c>
      <c r="D16" s="15">
        <v>3750</v>
      </c>
      <c r="E16" s="15">
        <f t="shared" si="4"/>
        <v>89666.490951892672</v>
      </c>
      <c r="F16" s="15">
        <f t="shared" si="5"/>
        <v>93416.490951892672</v>
      </c>
      <c r="G16" s="15">
        <f t="shared" si="0"/>
        <v>169317.38985030548</v>
      </c>
      <c r="H16" s="16">
        <f t="shared" si="6"/>
        <v>8465.869492515274</v>
      </c>
      <c r="I16" s="16">
        <f t="shared" si="7"/>
        <v>1058.2336865644093</v>
      </c>
      <c r="J16" s="12">
        <v>7300</v>
      </c>
      <c r="K16" s="12">
        <f t="shared" si="1"/>
        <v>912.5</v>
      </c>
      <c r="L16" s="13">
        <v>8000</v>
      </c>
      <c r="M16" s="13">
        <f t="shared" si="2"/>
        <v>1000</v>
      </c>
    </row>
    <row r="17" spans="1:13" ht="19" customHeight="1" x14ac:dyDescent="0.2">
      <c r="A17" s="14" t="s">
        <v>28</v>
      </c>
      <c r="B17" s="15">
        <f>(17500*3)</f>
        <v>52500</v>
      </c>
      <c r="C17" s="15">
        <f t="shared" si="3"/>
        <v>75822.128507676098</v>
      </c>
      <c r="D17" s="15">
        <v>3750</v>
      </c>
      <c r="E17" s="15">
        <f t="shared" si="4"/>
        <v>89666.490951892672</v>
      </c>
      <c r="F17" s="15">
        <f t="shared" si="5"/>
        <v>93416.490951892672</v>
      </c>
      <c r="G17" s="15">
        <f t="shared" si="0"/>
        <v>169317.38985030548</v>
      </c>
      <c r="H17" s="16">
        <f t="shared" si="6"/>
        <v>8465.869492515274</v>
      </c>
      <c r="I17" s="16">
        <f t="shared" si="7"/>
        <v>1058.2336865644093</v>
      </c>
      <c r="J17" s="12">
        <v>7300</v>
      </c>
      <c r="K17" s="12">
        <f t="shared" si="1"/>
        <v>912.5</v>
      </c>
      <c r="L17" s="13">
        <v>8000</v>
      </c>
      <c r="M17" s="13">
        <f t="shared" si="2"/>
        <v>1000</v>
      </c>
    </row>
    <row r="18" spans="1:13" ht="19" customHeight="1" x14ac:dyDescent="0.2">
      <c r="A18" s="14" t="s">
        <v>41</v>
      </c>
      <c r="B18" s="15">
        <v>35000</v>
      </c>
      <c r="C18" s="15">
        <f t="shared" si="3"/>
        <v>50548.085671784058</v>
      </c>
      <c r="D18" s="15">
        <v>3750</v>
      </c>
      <c r="E18" s="15">
        <f t="shared" si="4"/>
        <v>59777.660634595108</v>
      </c>
      <c r="F18" s="15">
        <f t="shared" si="5"/>
        <v>63527.660634595108</v>
      </c>
      <c r="G18" s="15">
        <f t="shared" si="0"/>
        <v>115143.88490020363</v>
      </c>
      <c r="H18" s="16">
        <f t="shared" si="6"/>
        <v>5757.1942450101815</v>
      </c>
      <c r="I18" s="16">
        <f t="shared" si="7"/>
        <v>719.64928062627268</v>
      </c>
      <c r="J18" s="12">
        <v>7300</v>
      </c>
      <c r="K18" s="12">
        <f t="shared" si="1"/>
        <v>912.5</v>
      </c>
      <c r="L18" s="13">
        <v>8000</v>
      </c>
      <c r="M18" s="13">
        <f t="shared" si="2"/>
        <v>1000</v>
      </c>
    </row>
    <row r="19" spans="1:13" ht="19" customHeight="1" x14ac:dyDescent="0.2">
      <c r="A19" s="14" t="s">
        <v>29</v>
      </c>
      <c r="B19" s="15">
        <v>35000</v>
      </c>
      <c r="C19" s="15">
        <f t="shared" si="3"/>
        <v>50548.085671784058</v>
      </c>
      <c r="D19" s="15">
        <v>3750</v>
      </c>
      <c r="E19" s="15">
        <f t="shared" si="4"/>
        <v>59777.660634595108</v>
      </c>
      <c r="F19" s="15">
        <f t="shared" si="5"/>
        <v>63527.660634595108</v>
      </c>
      <c r="G19" s="15">
        <f t="shared" si="0"/>
        <v>115143.88490020363</v>
      </c>
      <c r="H19" s="16">
        <f t="shared" si="6"/>
        <v>5757.1942450101815</v>
      </c>
      <c r="I19" s="16">
        <f t="shared" si="7"/>
        <v>719.64928062627268</v>
      </c>
      <c r="J19" s="12">
        <v>5400</v>
      </c>
      <c r="K19" s="12">
        <f t="shared" si="1"/>
        <v>675</v>
      </c>
      <c r="L19" s="13">
        <v>7000</v>
      </c>
      <c r="M19" s="13">
        <f t="shared" si="2"/>
        <v>875</v>
      </c>
    </row>
    <row r="20" spans="1:13" ht="19" customHeight="1" x14ac:dyDescent="0.2">
      <c r="A20" s="14" t="s">
        <v>30</v>
      </c>
      <c r="B20" s="15">
        <v>52500</v>
      </c>
      <c r="C20" s="15">
        <f t="shared" si="3"/>
        <v>75822.128507676098</v>
      </c>
      <c r="D20" s="15">
        <v>3750</v>
      </c>
      <c r="E20" s="15">
        <f t="shared" si="4"/>
        <v>89666.490951892672</v>
      </c>
      <c r="F20" s="15">
        <f t="shared" si="5"/>
        <v>93416.490951892672</v>
      </c>
      <c r="G20" s="15">
        <f t="shared" si="0"/>
        <v>169317.38985030548</v>
      </c>
      <c r="H20" s="16">
        <f t="shared" si="6"/>
        <v>8465.869492515274</v>
      </c>
      <c r="I20" s="16">
        <f t="shared" si="7"/>
        <v>1058.2336865644093</v>
      </c>
      <c r="J20" s="12">
        <v>8500</v>
      </c>
      <c r="K20" s="12">
        <f t="shared" si="1"/>
        <v>1062.5</v>
      </c>
      <c r="L20" s="13">
        <v>8500</v>
      </c>
      <c r="M20" s="13">
        <f t="shared" si="2"/>
        <v>1062.5</v>
      </c>
    </row>
    <row r="21" spans="1:13" ht="19" customHeight="1" x14ac:dyDescent="0.2">
      <c r="A21" s="14" t="s">
        <v>31</v>
      </c>
      <c r="B21" s="15">
        <v>52500</v>
      </c>
      <c r="C21" s="15">
        <f t="shared" si="3"/>
        <v>75822.128507676098</v>
      </c>
      <c r="D21" s="15">
        <v>3750</v>
      </c>
      <c r="E21" s="15">
        <f t="shared" si="4"/>
        <v>89666.490951892672</v>
      </c>
      <c r="F21" s="15">
        <f t="shared" si="5"/>
        <v>93416.490951892672</v>
      </c>
      <c r="G21" s="15">
        <f t="shared" si="0"/>
        <v>169317.38985030548</v>
      </c>
      <c r="H21" s="16">
        <f t="shared" si="6"/>
        <v>8465.869492515274</v>
      </c>
      <c r="I21" s="16">
        <f t="shared" si="7"/>
        <v>1058.2336865644093</v>
      </c>
      <c r="J21" s="12">
        <v>7900</v>
      </c>
      <c r="K21" s="12">
        <f t="shared" si="1"/>
        <v>987.5</v>
      </c>
      <c r="L21" s="13">
        <v>8500</v>
      </c>
      <c r="M21" s="13">
        <f t="shared" si="2"/>
        <v>1062.5</v>
      </c>
    </row>
    <row r="22" spans="1:13" ht="19" customHeight="1" x14ac:dyDescent="0.2">
      <c r="A22" s="14" t="s">
        <v>32</v>
      </c>
      <c r="B22" s="15">
        <v>70000</v>
      </c>
      <c r="C22" s="15">
        <f t="shared" si="3"/>
        <v>101096.17134356812</v>
      </c>
      <c r="D22" s="15">
        <v>3750</v>
      </c>
      <c r="E22" s="15">
        <f t="shared" si="4"/>
        <v>119555.32126919022</v>
      </c>
      <c r="F22" s="15">
        <f t="shared" si="5"/>
        <v>123305.32126919022</v>
      </c>
      <c r="G22" s="15">
        <f t="shared" si="0"/>
        <v>223490.89480040726</v>
      </c>
      <c r="H22" s="16">
        <f t="shared" si="6"/>
        <v>11174.544740020363</v>
      </c>
      <c r="I22" s="16">
        <f t="shared" si="7"/>
        <v>1396.8180925025454</v>
      </c>
      <c r="J22" s="12">
        <v>8600</v>
      </c>
      <c r="K22" s="12">
        <f t="shared" si="1"/>
        <v>1075</v>
      </c>
      <c r="L22" s="13">
        <v>10000</v>
      </c>
      <c r="M22" s="13">
        <f t="shared" si="2"/>
        <v>1250</v>
      </c>
    </row>
    <row r="23" spans="1:13" ht="19" customHeight="1" x14ac:dyDescent="0.2">
      <c r="A23" s="14" t="s">
        <v>33</v>
      </c>
      <c r="B23" s="15">
        <v>52500</v>
      </c>
      <c r="C23" s="15">
        <f t="shared" si="3"/>
        <v>75822.128507676098</v>
      </c>
      <c r="D23" s="15">
        <v>3750</v>
      </c>
      <c r="E23" s="15">
        <f t="shared" si="4"/>
        <v>89666.490951892672</v>
      </c>
      <c r="F23" s="15">
        <f t="shared" si="5"/>
        <v>93416.490951892672</v>
      </c>
      <c r="G23" s="15">
        <f t="shared" si="0"/>
        <v>169317.38985030548</v>
      </c>
      <c r="H23" s="16">
        <f t="shared" si="6"/>
        <v>8465.869492515274</v>
      </c>
      <c r="I23" s="16">
        <f t="shared" si="7"/>
        <v>1058.2336865644093</v>
      </c>
      <c r="J23" s="12">
        <v>9100</v>
      </c>
      <c r="K23" s="12">
        <f t="shared" si="1"/>
        <v>1137.5</v>
      </c>
      <c r="L23" s="13">
        <v>8500</v>
      </c>
      <c r="M23" s="13">
        <f t="shared" si="2"/>
        <v>1062.5</v>
      </c>
    </row>
    <row r="24" spans="1:13" ht="19" customHeight="1" x14ac:dyDescent="0.2">
      <c r="A24" s="14" t="s">
        <v>34</v>
      </c>
      <c r="B24" s="15">
        <v>87500</v>
      </c>
      <c r="C24" s="15">
        <f t="shared" si="3"/>
        <v>126370.21417946015</v>
      </c>
      <c r="D24" s="15">
        <v>3750</v>
      </c>
      <c r="E24" s="15">
        <f t="shared" si="4"/>
        <v>149444.15158648777</v>
      </c>
      <c r="F24" s="15">
        <f t="shared" si="5"/>
        <v>153194.15158648777</v>
      </c>
      <c r="G24" s="15">
        <f t="shared" si="0"/>
        <v>277664.39975050907</v>
      </c>
      <c r="H24" s="16">
        <f t="shared" si="6"/>
        <v>13883.219987525454</v>
      </c>
      <c r="I24" s="16">
        <f t="shared" si="7"/>
        <v>1735.4024984406817</v>
      </c>
      <c r="J24" s="12">
        <v>9100</v>
      </c>
      <c r="K24" s="12">
        <f t="shared" si="1"/>
        <v>1137.5</v>
      </c>
      <c r="L24" s="13">
        <v>12500</v>
      </c>
      <c r="M24" s="13">
        <f t="shared" si="2"/>
        <v>1562.5</v>
      </c>
    </row>
    <row r="25" spans="1:13" ht="19" customHeight="1" x14ac:dyDescent="0.2">
      <c r="A25" s="14" t="s">
        <v>35</v>
      </c>
      <c r="B25" s="15">
        <v>52500</v>
      </c>
      <c r="C25" s="15">
        <f t="shared" si="3"/>
        <v>75822.128507676098</v>
      </c>
      <c r="D25" s="15">
        <v>3750</v>
      </c>
      <c r="E25" s="15">
        <f t="shared" si="4"/>
        <v>89666.490951892672</v>
      </c>
      <c r="F25" s="15">
        <f t="shared" si="5"/>
        <v>93416.490951892672</v>
      </c>
      <c r="G25" s="15">
        <f t="shared" si="0"/>
        <v>169317.38985030548</v>
      </c>
      <c r="H25" s="16">
        <f t="shared" si="6"/>
        <v>8465.869492515274</v>
      </c>
      <c r="I25" s="16">
        <f t="shared" si="7"/>
        <v>1058.2336865644093</v>
      </c>
      <c r="J25" s="12">
        <v>9100</v>
      </c>
      <c r="K25" s="12">
        <f t="shared" si="1"/>
        <v>1137.5</v>
      </c>
      <c r="L25" s="13">
        <v>8500</v>
      </c>
      <c r="M25" s="13">
        <f t="shared" si="2"/>
        <v>1062.5</v>
      </c>
    </row>
    <row r="26" spans="1:13" ht="14" customHeight="1" x14ac:dyDescent="0.2"/>
    <row r="27" spans="1:13" ht="17" customHeight="1" x14ac:dyDescent="0.2">
      <c r="A27" s="21" t="s">
        <v>48</v>
      </c>
      <c r="B27" s="22"/>
    </row>
    <row r="28" spans="1:13" ht="21" customHeight="1" x14ac:dyDescent="0.2">
      <c r="A28" s="21" t="s">
        <v>49</v>
      </c>
      <c r="B28" s="22"/>
    </row>
    <row r="29" spans="1:13" ht="20" customHeight="1" x14ac:dyDescent="0.2">
      <c r="A29" s="21" t="s">
        <v>38</v>
      </c>
      <c r="B29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F91E-11B8-484E-9701-01C1EF7E98C7}">
  <dimension ref="A1:K17"/>
  <sheetViews>
    <sheetView workbookViewId="0">
      <selection activeCell="B2" sqref="B2:B8"/>
    </sheetView>
  </sheetViews>
  <sheetFormatPr baseColWidth="10" defaultRowHeight="15" x14ac:dyDescent="0.2"/>
  <cols>
    <col min="1" max="1" width="31.33203125" style="6" customWidth="1"/>
    <col min="2" max="2" width="12.6640625" style="6" bestFit="1" customWidth="1"/>
    <col min="3" max="3" width="15.6640625" style="6" bestFit="1" customWidth="1"/>
    <col min="4" max="4" width="11.33203125" style="6" bestFit="1" customWidth="1"/>
    <col min="5" max="5" width="14.6640625" style="6" customWidth="1"/>
    <col min="6" max="6" width="18.5" style="6" customWidth="1"/>
    <col min="7" max="7" width="14.6640625" style="6" customWidth="1"/>
    <col min="8" max="8" width="17.1640625" style="6" customWidth="1"/>
    <col min="9" max="9" width="19.83203125" style="6" customWidth="1"/>
    <col min="10" max="10" width="15.33203125" style="8" customWidth="1"/>
    <col min="11" max="11" width="14" style="6" customWidth="1"/>
    <col min="12" max="16384" width="10.83203125" style="6"/>
  </cols>
  <sheetData>
    <row r="1" spans="1:11" ht="53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11</v>
      </c>
      <c r="H1" s="5" t="s">
        <v>12</v>
      </c>
      <c r="I1" s="5" t="s">
        <v>13</v>
      </c>
      <c r="J1" s="7" t="s">
        <v>39</v>
      </c>
      <c r="K1" s="7" t="s">
        <v>40</v>
      </c>
    </row>
    <row r="2" spans="1:11" ht="19" customHeight="1" x14ac:dyDescent="0.2">
      <c r="A2" s="9" t="s">
        <v>14</v>
      </c>
      <c r="B2" s="10">
        <v>122500</v>
      </c>
      <c r="C2" s="10">
        <f>B2/(1-0.30759)</f>
        <v>176918.2998512442</v>
      </c>
      <c r="D2" s="10">
        <v>3800</v>
      </c>
      <c r="E2" s="10">
        <f>C2+( C2 * (0.155 + 0.02 + 0.00759) )</f>
        <v>209221.81222108289</v>
      </c>
      <c r="F2" s="10">
        <f>E2+D2</f>
        <v>213021.81222108289</v>
      </c>
      <c r="G2" s="10">
        <f>(F2 * (1 + 0.2 + 0.25)) * (1 + 0.25)</f>
        <v>386102.03465071274</v>
      </c>
      <c r="H2" s="10">
        <f>G2/20</f>
        <v>19305.101732535637</v>
      </c>
      <c r="I2" s="10">
        <f>H2/8</f>
        <v>2413.1377165669546</v>
      </c>
      <c r="J2" s="11">
        <v>12000</v>
      </c>
      <c r="K2" s="11">
        <v>1275</v>
      </c>
    </row>
    <row r="3" spans="1:11" ht="19" customHeight="1" x14ac:dyDescent="0.2">
      <c r="A3" s="9" t="s">
        <v>18</v>
      </c>
      <c r="B3" s="10">
        <v>87500</v>
      </c>
      <c r="C3" s="10">
        <f t="shared" ref="C3:C12" si="0">B3/(1-0.30759)</f>
        <v>126370.21417946015</v>
      </c>
      <c r="D3" s="10">
        <v>3800</v>
      </c>
      <c r="E3" s="10">
        <f t="shared" ref="E3:E12" si="1">C3+( C3 * (0.155 + 0.02 + 0.00759) )</f>
        <v>149444.15158648777</v>
      </c>
      <c r="F3" s="10">
        <f t="shared" ref="F3:F12" si="2">E3+D3</f>
        <v>153244.15158648777</v>
      </c>
      <c r="G3" s="10">
        <f t="shared" ref="G3:G12" si="3">(F3 * (1 + 0.2 + 0.25)) * (1 + 0.25)</f>
        <v>277755.02475050907</v>
      </c>
      <c r="H3" s="10">
        <f t="shared" ref="H3:H12" si="4">G3/20</f>
        <v>13887.751237525454</v>
      </c>
      <c r="I3" s="10">
        <f t="shared" ref="I3:I12" si="5">H3/8</f>
        <v>1735.9689046906817</v>
      </c>
      <c r="J3" s="11">
        <v>10000</v>
      </c>
      <c r="K3" s="11">
        <v>1063</v>
      </c>
    </row>
    <row r="4" spans="1:11" ht="19" customHeight="1" x14ac:dyDescent="0.2">
      <c r="A4" s="9" t="s">
        <v>19</v>
      </c>
      <c r="B4" s="10">
        <v>87500</v>
      </c>
      <c r="C4" s="10">
        <f t="shared" si="0"/>
        <v>126370.21417946015</v>
      </c>
      <c r="D4" s="10">
        <v>3800</v>
      </c>
      <c r="E4" s="10">
        <f t="shared" si="1"/>
        <v>149444.15158648777</v>
      </c>
      <c r="F4" s="10">
        <f t="shared" si="2"/>
        <v>153244.15158648777</v>
      </c>
      <c r="G4" s="10">
        <f t="shared" si="3"/>
        <v>277755.02475050907</v>
      </c>
      <c r="H4" s="10">
        <f t="shared" si="4"/>
        <v>13887.751237525454</v>
      </c>
      <c r="I4" s="10">
        <f t="shared" si="5"/>
        <v>1735.9689046906817</v>
      </c>
      <c r="J4" s="11">
        <v>10000</v>
      </c>
      <c r="K4" s="11">
        <v>1063</v>
      </c>
    </row>
    <row r="5" spans="1:11" ht="19" customHeight="1" x14ac:dyDescent="0.2">
      <c r="A5" s="9" t="s">
        <v>20</v>
      </c>
      <c r="B5" s="10">
        <v>70000</v>
      </c>
      <c r="C5" s="10">
        <f t="shared" si="0"/>
        <v>101096.17134356812</v>
      </c>
      <c r="D5" s="10">
        <v>3800</v>
      </c>
      <c r="E5" s="10">
        <f t="shared" si="1"/>
        <v>119555.32126919022</v>
      </c>
      <c r="F5" s="10">
        <f t="shared" si="2"/>
        <v>123355.32126919022</v>
      </c>
      <c r="G5" s="10">
        <f t="shared" si="3"/>
        <v>223581.51980040726</v>
      </c>
      <c r="H5" s="10">
        <f t="shared" si="4"/>
        <v>11179.075990020363</v>
      </c>
      <c r="I5" s="10">
        <f t="shared" si="5"/>
        <v>1397.3844987525454</v>
      </c>
      <c r="J5" s="11">
        <v>9000</v>
      </c>
      <c r="K5" s="11">
        <v>956</v>
      </c>
    </row>
    <row r="6" spans="1:11" ht="19" customHeight="1" x14ac:dyDescent="0.2">
      <c r="A6" s="9" t="s">
        <v>42</v>
      </c>
      <c r="B6" s="10">
        <v>35000</v>
      </c>
      <c r="C6" s="10">
        <f t="shared" ref="C6" si="6">B6/(1-0.30759)</f>
        <v>50548.085671784058</v>
      </c>
      <c r="D6" s="10">
        <v>3800</v>
      </c>
      <c r="E6" s="10">
        <f t="shared" ref="E6" si="7">C6+( C6 * (0.155 + 0.02 + 0.00759) )</f>
        <v>59777.660634595108</v>
      </c>
      <c r="F6" s="10">
        <f t="shared" ref="F6" si="8">E6+D6</f>
        <v>63577.660634595108</v>
      </c>
      <c r="G6" s="10">
        <f t="shared" ref="G6" si="9">(F6 * (1 + 0.2 + 0.25)) * (1 + 0.25)</f>
        <v>115234.50990020363</v>
      </c>
      <c r="H6" s="10">
        <f t="shared" ref="H6" si="10">G6/20</f>
        <v>5761.7254950101815</v>
      </c>
      <c r="I6" s="10">
        <f t="shared" ref="I6" si="11">H6/8</f>
        <v>720.21568687627268</v>
      </c>
      <c r="J6" s="11">
        <v>9000</v>
      </c>
      <c r="K6" s="11">
        <v>956</v>
      </c>
    </row>
    <row r="7" spans="1:11" ht="19" customHeight="1" x14ac:dyDescent="0.2">
      <c r="A7" s="9" t="s">
        <v>21</v>
      </c>
      <c r="B7" s="10">
        <v>70000</v>
      </c>
      <c r="C7" s="10">
        <f t="shared" si="0"/>
        <v>101096.17134356812</v>
      </c>
      <c r="D7" s="10">
        <v>3800</v>
      </c>
      <c r="E7" s="10">
        <f t="shared" si="1"/>
        <v>119555.32126919022</v>
      </c>
      <c r="F7" s="10">
        <f t="shared" si="2"/>
        <v>123355.32126919022</v>
      </c>
      <c r="G7" s="10">
        <f t="shared" si="3"/>
        <v>223581.51980040726</v>
      </c>
      <c r="H7" s="10">
        <f t="shared" si="4"/>
        <v>11179.075990020363</v>
      </c>
      <c r="I7" s="10">
        <f t="shared" si="5"/>
        <v>1397.3844987525454</v>
      </c>
      <c r="J7" s="11">
        <v>8500</v>
      </c>
      <c r="K7" s="11">
        <v>904</v>
      </c>
    </row>
    <row r="8" spans="1:11" ht="19" customHeight="1" x14ac:dyDescent="0.2">
      <c r="A8" s="9" t="s">
        <v>22</v>
      </c>
      <c r="B8" s="10">
        <v>87500</v>
      </c>
      <c r="C8" s="10">
        <f t="shared" si="0"/>
        <v>126370.21417946015</v>
      </c>
      <c r="D8" s="10">
        <v>3800</v>
      </c>
      <c r="E8" s="10">
        <f t="shared" si="1"/>
        <v>149444.15158648777</v>
      </c>
      <c r="F8" s="10">
        <f t="shared" si="2"/>
        <v>153244.15158648777</v>
      </c>
      <c r="G8" s="10">
        <f t="shared" si="3"/>
        <v>277755.02475050907</v>
      </c>
      <c r="H8" s="10">
        <f t="shared" si="4"/>
        <v>13887.751237525454</v>
      </c>
      <c r="I8" s="10">
        <f t="shared" si="5"/>
        <v>1735.9689046906817</v>
      </c>
      <c r="J8" s="11">
        <v>10000</v>
      </c>
      <c r="K8" s="11">
        <v>1063</v>
      </c>
    </row>
    <row r="9" spans="1:11" ht="19" customHeight="1" x14ac:dyDescent="0.2">
      <c r="A9" s="9" t="s">
        <v>27</v>
      </c>
      <c r="B9" s="10">
        <v>35000</v>
      </c>
      <c r="C9" s="10">
        <f t="shared" si="0"/>
        <v>50548.085671784058</v>
      </c>
      <c r="D9" s="10">
        <v>3800</v>
      </c>
      <c r="E9" s="10">
        <f t="shared" si="1"/>
        <v>59777.660634595108</v>
      </c>
      <c r="F9" s="10">
        <f t="shared" si="2"/>
        <v>63577.660634595108</v>
      </c>
      <c r="G9" s="10">
        <f t="shared" si="3"/>
        <v>115234.50990020363</v>
      </c>
      <c r="H9" s="10">
        <f t="shared" si="4"/>
        <v>5761.7254950101815</v>
      </c>
      <c r="I9" s="10">
        <f t="shared" si="5"/>
        <v>720.21568687627268</v>
      </c>
      <c r="J9" s="11">
        <v>7300</v>
      </c>
      <c r="K9" s="11">
        <v>776</v>
      </c>
    </row>
    <row r="10" spans="1:11" ht="19" customHeight="1" x14ac:dyDescent="0.2">
      <c r="A10" s="9" t="s">
        <v>28</v>
      </c>
      <c r="B10" s="10">
        <v>52500</v>
      </c>
      <c r="C10" s="10">
        <f t="shared" ref="C10" si="12">B10/(1-0.30759)</f>
        <v>75822.128507676098</v>
      </c>
      <c r="D10" s="10">
        <v>3800</v>
      </c>
      <c r="E10" s="10">
        <f t="shared" ref="E10" si="13">C10+( C10 * (0.155 + 0.02 + 0.00759) )</f>
        <v>89666.490951892672</v>
      </c>
      <c r="F10" s="10">
        <f t="shared" ref="F10" si="14">E10+D10</f>
        <v>93466.490951892672</v>
      </c>
      <c r="G10" s="10">
        <f t="shared" ref="G10" si="15">(F10 * (1 + 0.2 + 0.25)) * (1 + 0.25)</f>
        <v>169408.01485030548</v>
      </c>
      <c r="H10" s="10">
        <f t="shared" ref="H10" si="16">G10/20</f>
        <v>8470.400742515274</v>
      </c>
      <c r="I10" s="10">
        <f t="shared" ref="I10" si="17">H10/8</f>
        <v>1058.8000928144093</v>
      </c>
      <c r="J10" s="11">
        <v>7300</v>
      </c>
      <c r="K10" s="11">
        <v>776</v>
      </c>
    </row>
    <row r="11" spans="1:11" ht="19" customHeight="1" x14ac:dyDescent="0.2">
      <c r="A11" s="9" t="s">
        <v>41</v>
      </c>
      <c r="B11" s="10">
        <v>35000</v>
      </c>
      <c r="C11" s="10">
        <f t="shared" si="0"/>
        <v>50548.085671784058</v>
      </c>
      <c r="D11" s="10">
        <v>3800</v>
      </c>
      <c r="E11" s="10">
        <f t="shared" si="1"/>
        <v>59777.660634595108</v>
      </c>
      <c r="F11" s="10">
        <f t="shared" si="2"/>
        <v>63577.660634595108</v>
      </c>
      <c r="G11" s="10">
        <f t="shared" si="3"/>
        <v>115234.50990020363</v>
      </c>
      <c r="H11" s="10">
        <f t="shared" si="4"/>
        <v>5761.7254950101815</v>
      </c>
      <c r="I11" s="10">
        <f t="shared" si="5"/>
        <v>720.21568687627268</v>
      </c>
      <c r="J11" s="11">
        <v>7300</v>
      </c>
      <c r="K11" s="11">
        <v>776</v>
      </c>
    </row>
    <row r="12" spans="1:11" ht="19" customHeight="1" x14ac:dyDescent="0.2">
      <c r="A12" s="9" t="s">
        <v>29</v>
      </c>
      <c r="B12" s="10">
        <v>35000</v>
      </c>
      <c r="C12" s="10">
        <f t="shared" si="0"/>
        <v>50548.085671784058</v>
      </c>
      <c r="D12" s="10">
        <v>3800</v>
      </c>
      <c r="E12" s="10">
        <f t="shared" si="1"/>
        <v>59777.660634595108</v>
      </c>
      <c r="F12" s="10">
        <f t="shared" si="2"/>
        <v>63577.660634595108</v>
      </c>
      <c r="G12" s="10">
        <f t="shared" si="3"/>
        <v>115234.50990020363</v>
      </c>
      <c r="H12" s="10">
        <f t="shared" si="4"/>
        <v>5761.7254950101815</v>
      </c>
      <c r="I12" s="10">
        <f t="shared" si="5"/>
        <v>720.21568687627268</v>
      </c>
      <c r="J12" s="11">
        <v>5400</v>
      </c>
      <c r="K12" s="11">
        <v>574</v>
      </c>
    </row>
    <row r="15" spans="1:11" ht="25" customHeight="1" x14ac:dyDescent="0.2">
      <c r="A15" s="4" t="s">
        <v>36</v>
      </c>
    </row>
    <row r="16" spans="1:11" ht="25" customHeight="1" x14ac:dyDescent="0.2">
      <c r="A16" s="4" t="s">
        <v>37</v>
      </c>
    </row>
    <row r="17" spans="1:1" ht="25" customHeight="1" x14ac:dyDescent="0.2">
      <c r="A17" s="4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workbookViewId="0">
      <selection activeCell="B36" sqref="B36"/>
    </sheetView>
  </sheetViews>
  <sheetFormatPr baseColWidth="10" defaultColWidth="8.83203125" defaultRowHeight="15" x14ac:dyDescent="0.2"/>
  <cols>
    <col min="1" max="1" width="27" bestFit="1" customWidth="1"/>
    <col min="2" max="2" width="12.6640625" bestFit="1" customWidth="1"/>
    <col min="3" max="3" width="15.6640625" bestFit="1" customWidth="1"/>
    <col min="5" max="5" width="16.33203125" customWidth="1"/>
    <col min="6" max="6" width="15.33203125" customWidth="1"/>
    <col min="7" max="7" width="10.5" customWidth="1"/>
    <col min="8" max="8" width="12.83203125" customWidth="1"/>
    <col min="9" max="9" width="9.83203125" customWidth="1"/>
    <col min="10" max="10" width="14.5" customWidth="1"/>
    <col min="11" max="11" width="15" customWidth="1"/>
    <col min="12" max="12" width="15.1640625" customWidth="1"/>
    <col min="13" max="13" width="15.6640625" customWidth="1"/>
    <col min="14" max="14" width="14.1640625" customWidth="1"/>
  </cols>
  <sheetData>
    <row r="1" spans="1:15" ht="5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</row>
    <row r="2" spans="1:15" x14ac:dyDescent="0.2">
      <c r="A2" t="s">
        <v>14</v>
      </c>
      <c r="B2" s="3">
        <v>140000</v>
      </c>
      <c r="C2" s="3">
        <v>202192.3426871362</v>
      </c>
      <c r="D2" s="3">
        <v>3800</v>
      </c>
      <c r="E2" s="3">
        <v>239110.6425383804</v>
      </c>
      <c r="F2" s="3">
        <v>242910.6425383804</v>
      </c>
      <c r="G2">
        <v>0.2</v>
      </c>
      <c r="H2">
        <v>0.35</v>
      </c>
      <c r="I2">
        <v>0.3</v>
      </c>
      <c r="J2" s="3">
        <v>12145.532126919021</v>
      </c>
      <c r="K2" s="3">
        <v>1518.1915158648781</v>
      </c>
      <c r="L2" s="3">
        <v>536832.5200098207</v>
      </c>
      <c r="M2" s="3">
        <v>26841.62600049104</v>
      </c>
      <c r="N2" s="3">
        <v>3355.20325006138</v>
      </c>
    </row>
    <row r="3" spans="1:15" x14ac:dyDescent="0.2">
      <c r="A3" t="s">
        <v>15</v>
      </c>
      <c r="B3" s="3">
        <v>140000</v>
      </c>
      <c r="C3" s="3">
        <v>202192.3426871362</v>
      </c>
      <c r="D3" s="3">
        <v>3800</v>
      </c>
      <c r="E3" s="3">
        <v>239110.6425383804</v>
      </c>
      <c r="F3" s="3">
        <v>242910.6425383804</v>
      </c>
      <c r="G3">
        <v>0.2</v>
      </c>
      <c r="H3">
        <v>0.35</v>
      </c>
      <c r="I3">
        <v>0.3</v>
      </c>
      <c r="J3" s="3">
        <v>12145.532126919021</v>
      </c>
      <c r="K3" s="3">
        <v>1518.1915158648781</v>
      </c>
      <c r="L3" s="3">
        <v>536832.5200098207</v>
      </c>
      <c r="M3" s="3">
        <v>26841.62600049104</v>
      </c>
      <c r="N3" s="3">
        <v>3355.20325006138</v>
      </c>
    </row>
    <row r="4" spans="1:15" x14ac:dyDescent="0.2">
      <c r="A4" t="s">
        <v>16</v>
      </c>
      <c r="B4" s="3">
        <v>75000</v>
      </c>
      <c r="C4" s="3">
        <v>108317.3264395373</v>
      </c>
      <c r="D4" s="3">
        <v>3800</v>
      </c>
      <c r="E4" s="3">
        <v>128094.9870741324</v>
      </c>
      <c r="F4" s="3">
        <v>131894.9870741324</v>
      </c>
      <c r="G4">
        <v>0.2</v>
      </c>
      <c r="H4">
        <v>0.35</v>
      </c>
      <c r="I4">
        <v>0.3</v>
      </c>
      <c r="J4" s="3">
        <v>6594.7493537066184</v>
      </c>
      <c r="K4" s="3">
        <v>824.3436692133273</v>
      </c>
      <c r="L4" s="3">
        <v>291487.92143383261</v>
      </c>
      <c r="M4" s="3">
        <v>14574.39607169163</v>
      </c>
      <c r="N4" s="3">
        <v>1821.799508961454</v>
      </c>
    </row>
    <row r="5" spans="1:15" x14ac:dyDescent="0.2">
      <c r="A5" t="s">
        <v>17</v>
      </c>
      <c r="B5" s="3">
        <v>90000</v>
      </c>
      <c r="C5" s="3">
        <v>129980.7917274447</v>
      </c>
      <c r="D5" s="3">
        <v>3800</v>
      </c>
      <c r="E5" s="3">
        <v>153713.9844889589</v>
      </c>
      <c r="F5" s="3">
        <v>157513.9844889589</v>
      </c>
      <c r="G5">
        <v>0.2</v>
      </c>
      <c r="H5">
        <v>0.35</v>
      </c>
      <c r="I5">
        <v>0.3</v>
      </c>
      <c r="J5" s="3">
        <v>7875.6992244479434</v>
      </c>
      <c r="K5" s="3">
        <v>984.46240305599292</v>
      </c>
      <c r="L5" s="3">
        <v>348105.90572059911</v>
      </c>
      <c r="M5" s="3">
        <v>17405.295286029959</v>
      </c>
      <c r="N5" s="3">
        <v>2175.661910753744</v>
      </c>
    </row>
    <row r="6" spans="1:15" x14ac:dyDescent="0.2">
      <c r="A6" t="s">
        <v>18</v>
      </c>
      <c r="B6" s="3">
        <v>90000</v>
      </c>
      <c r="C6" s="3">
        <v>129980.7917274447</v>
      </c>
      <c r="D6" s="3">
        <v>3800</v>
      </c>
      <c r="E6" s="3">
        <v>153713.9844889589</v>
      </c>
      <c r="F6" s="3">
        <v>157513.9844889589</v>
      </c>
      <c r="G6">
        <v>0.2</v>
      </c>
      <c r="H6">
        <v>0.35</v>
      </c>
      <c r="I6">
        <v>0.3</v>
      </c>
      <c r="J6" s="3">
        <v>7875.6992244479434</v>
      </c>
      <c r="K6" s="3">
        <v>984.46240305599292</v>
      </c>
      <c r="L6" s="3">
        <v>348105.90572059911</v>
      </c>
      <c r="M6" s="3">
        <v>17405.295286029959</v>
      </c>
      <c r="N6" s="3">
        <v>2175.661910753744</v>
      </c>
    </row>
    <row r="7" spans="1:15" x14ac:dyDescent="0.2">
      <c r="A7" t="s">
        <v>19</v>
      </c>
      <c r="B7" s="3">
        <v>90000</v>
      </c>
      <c r="C7" s="3">
        <v>129980.7917274447</v>
      </c>
      <c r="D7" s="3">
        <v>3800</v>
      </c>
      <c r="E7" s="3">
        <v>153713.9844889589</v>
      </c>
      <c r="F7" s="3">
        <v>157513.9844889589</v>
      </c>
      <c r="G7">
        <v>0.2</v>
      </c>
      <c r="H7">
        <v>0.35</v>
      </c>
      <c r="I7">
        <v>0.3</v>
      </c>
      <c r="J7" s="3">
        <v>7875.6992244479434</v>
      </c>
      <c r="K7" s="3">
        <v>984.46240305599292</v>
      </c>
      <c r="L7" s="3">
        <v>348105.90572059911</v>
      </c>
      <c r="M7" s="3">
        <v>17405.295286029959</v>
      </c>
      <c r="N7" s="3">
        <v>2175.661910753744</v>
      </c>
    </row>
    <row r="8" spans="1:15" x14ac:dyDescent="0.2">
      <c r="A8" t="s">
        <v>20</v>
      </c>
      <c r="B8" s="3">
        <v>75000</v>
      </c>
      <c r="C8" s="3">
        <v>108317.3264395373</v>
      </c>
      <c r="D8" s="3">
        <v>3800</v>
      </c>
      <c r="E8" s="3">
        <v>128094.9870741324</v>
      </c>
      <c r="F8" s="3">
        <v>131894.9870741324</v>
      </c>
      <c r="G8">
        <v>0.2</v>
      </c>
      <c r="H8">
        <v>0.35</v>
      </c>
      <c r="I8">
        <v>0.3</v>
      </c>
      <c r="J8" s="3">
        <v>6594.7493537066184</v>
      </c>
      <c r="K8" s="3">
        <v>824.3436692133273</v>
      </c>
      <c r="L8" s="3">
        <v>291487.92143383261</v>
      </c>
      <c r="M8" s="3">
        <v>14574.39607169163</v>
      </c>
      <c r="N8" s="3">
        <v>1821.799508961454</v>
      </c>
    </row>
    <row r="9" spans="1:15" x14ac:dyDescent="0.2">
      <c r="A9" t="s">
        <v>21</v>
      </c>
      <c r="B9" s="3">
        <v>75000</v>
      </c>
      <c r="C9" s="3">
        <v>108317.3264395373</v>
      </c>
      <c r="D9" s="3">
        <v>3800</v>
      </c>
      <c r="E9" s="3">
        <v>128094.9870741324</v>
      </c>
      <c r="F9" s="3">
        <v>131894.9870741324</v>
      </c>
      <c r="G9">
        <v>0.2</v>
      </c>
      <c r="H9">
        <v>0.35</v>
      </c>
      <c r="I9">
        <v>0.3</v>
      </c>
      <c r="J9" s="3">
        <v>6594.7493537066184</v>
      </c>
      <c r="K9" s="3">
        <v>824.3436692133273</v>
      </c>
      <c r="L9" s="3">
        <v>291487.92143383261</v>
      </c>
      <c r="M9" s="3">
        <v>14574.39607169163</v>
      </c>
      <c r="N9" s="3">
        <v>1821.799508961454</v>
      </c>
    </row>
    <row r="10" spans="1:15" x14ac:dyDescent="0.2">
      <c r="A10" t="s">
        <v>22</v>
      </c>
      <c r="B10" s="3">
        <v>90000</v>
      </c>
      <c r="C10" s="3">
        <v>129980.7917274447</v>
      </c>
      <c r="D10" s="3">
        <v>3800</v>
      </c>
      <c r="E10" s="3">
        <v>153713.9844889589</v>
      </c>
      <c r="F10" s="3">
        <v>157513.9844889589</v>
      </c>
      <c r="G10">
        <v>0.2</v>
      </c>
      <c r="H10">
        <v>0.35</v>
      </c>
      <c r="I10">
        <v>0.3</v>
      </c>
      <c r="J10" s="3">
        <v>7875.6992244479434</v>
      </c>
      <c r="K10" s="3">
        <v>984.46240305599292</v>
      </c>
      <c r="L10" s="3">
        <v>348105.90572059911</v>
      </c>
      <c r="M10" s="3">
        <v>17405.295286029959</v>
      </c>
      <c r="N10" s="3">
        <v>2175.661910753744</v>
      </c>
    </row>
    <row r="11" spans="1:15" x14ac:dyDescent="0.2">
      <c r="A11" t="s">
        <v>23</v>
      </c>
      <c r="B11" s="3">
        <v>75000</v>
      </c>
      <c r="C11" s="3">
        <v>108317.3264395373</v>
      </c>
      <c r="D11" s="3">
        <v>3800</v>
      </c>
      <c r="E11" s="3">
        <v>128094.9870741324</v>
      </c>
      <c r="F11" s="3">
        <v>131894.9870741324</v>
      </c>
      <c r="G11">
        <v>0.2</v>
      </c>
      <c r="H11">
        <v>0.35</v>
      </c>
      <c r="I11">
        <v>0.3</v>
      </c>
      <c r="J11" s="3">
        <v>6594.7493537066184</v>
      </c>
      <c r="K11" s="3">
        <v>824.3436692133273</v>
      </c>
      <c r="L11" s="3">
        <v>291487.92143383261</v>
      </c>
      <c r="M11" s="3">
        <v>14574.39607169163</v>
      </c>
      <c r="N11" s="3">
        <v>1821.799508961454</v>
      </c>
    </row>
    <row r="12" spans="1:15" x14ac:dyDescent="0.2">
      <c r="A12" t="s">
        <v>24</v>
      </c>
      <c r="B12" s="3">
        <v>50000</v>
      </c>
      <c r="C12" s="3">
        <v>72211.550959691522</v>
      </c>
      <c r="D12" s="3">
        <v>3800</v>
      </c>
      <c r="E12" s="3">
        <v>85396.658049421603</v>
      </c>
      <c r="F12" s="3">
        <v>89196.658049421603</v>
      </c>
      <c r="G12">
        <v>0.2</v>
      </c>
      <c r="H12">
        <v>0.35</v>
      </c>
      <c r="I12">
        <v>0.3</v>
      </c>
      <c r="J12" s="3">
        <v>4459.8329024710802</v>
      </c>
      <c r="K12" s="3">
        <v>557.47911280888502</v>
      </c>
      <c r="L12" s="3">
        <v>197124.6142892217</v>
      </c>
      <c r="M12" s="3">
        <v>9856.2307144610859</v>
      </c>
      <c r="N12" s="3">
        <v>1232.028839307636</v>
      </c>
    </row>
    <row r="13" spans="1:15" x14ac:dyDescent="0.2">
      <c r="A13" t="s">
        <v>25</v>
      </c>
      <c r="B13" s="3">
        <v>60000</v>
      </c>
      <c r="C13" s="3">
        <v>86653.861151629812</v>
      </c>
      <c r="D13" s="3">
        <v>3800</v>
      </c>
      <c r="E13" s="3">
        <v>102475.98965930589</v>
      </c>
      <c r="F13" s="3">
        <v>106275.98965930589</v>
      </c>
      <c r="G13">
        <v>0.2</v>
      </c>
      <c r="H13">
        <v>0.35</v>
      </c>
      <c r="I13">
        <v>0.3</v>
      </c>
      <c r="J13" s="3">
        <v>5313.7994829652944</v>
      </c>
      <c r="K13" s="3">
        <v>664.2249353706618</v>
      </c>
      <c r="L13" s="3">
        <v>234869.937147066</v>
      </c>
      <c r="M13" s="3">
        <v>11743.496857353301</v>
      </c>
      <c r="N13" s="3">
        <v>1467.937107169163</v>
      </c>
    </row>
    <row r="14" spans="1:15" x14ac:dyDescent="0.2">
      <c r="A14" t="s">
        <v>26</v>
      </c>
      <c r="B14" s="3">
        <v>45000</v>
      </c>
      <c r="C14" s="3">
        <v>64990.395863722362</v>
      </c>
      <c r="D14" s="3">
        <v>3800</v>
      </c>
      <c r="E14" s="3">
        <v>76856.992244479436</v>
      </c>
      <c r="F14" s="3">
        <v>80656.992244479436</v>
      </c>
      <c r="G14">
        <v>0.2</v>
      </c>
      <c r="H14">
        <v>0.35</v>
      </c>
      <c r="I14">
        <v>0.3</v>
      </c>
      <c r="J14" s="3">
        <v>4032.8496122239721</v>
      </c>
      <c r="K14" s="3">
        <v>504.10620152799652</v>
      </c>
      <c r="L14" s="3">
        <v>178251.9528602995</v>
      </c>
      <c r="M14" s="3">
        <v>8912.5976430149767</v>
      </c>
      <c r="N14" s="3">
        <v>1114.0747053768721</v>
      </c>
    </row>
    <row r="15" spans="1:15" x14ac:dyDescent="0.2">
      <c r="A15" t="s">
        <v>27</v>
      </c>
      <c r="B15" s="3">
        <v>42000</v>
      </c>
      <c r="C15" s="3">
        <v>60657.702806140871</v>
      </c>
      <c r="D15" s="3">
        <v>3800</v>
      </c>
      <c r="E15" s="3">
        <v>71733.192761514132</v>
      </c>
      <c r="F15" s="3">
        <v>75533.192761514132</v>
      </c>
      <c r="G15">
        <v>0.2</v>
      </c>
      <c r="H15">
        <v>0.35</v>
      </c>
      <c r="I15">
        <v>0.3</v>
      </c>
      <c r="J15" s="3">
        <v>3776.659638075706</v>
      </c>
      <c r="K15" s="3">
        <v>472.0824547594633</v>
      </c>
      <c r="L15" s="3">
        <v>166928.35600294621</v>
      </c>
      <c r="M15" s="3">
        <v>8346.4178001473119</v>
      </c>
      <c r="N15" s="3">
        <v>1043.302225018414</v>
      </c>
    </row>
    <row r="16" spans="1:15" x14ac:dyDescent="0.2">
      <c r="A16" t="s">
        <v>28</v>
      </c>
      <c r="B16" s="3">
        <v>60000</v>
      </c>
      <c r="C16" s="3">
        <v>86653.861151629812</v>
      </c>
      <c r="D16" s="3">
        <v>3800</v>
      </c>
      <c r="E16" s="3">
        <v>102475.98965930589</v>
      </c>
      <c r="F16" s="3">
        <v>106275.98965930589</v>
      </c>
      <c r="G16">
        <v>0.2</v>
      </c>
      <c r="H16">
        <v>0.35</v>
      </c>
      <c r="I16">
        <v>0.3</v>
      </c>
      <c r="J16" s="3">
        <v>5313.7994829652944</v>
      </c>
      <c r="K16" s="3">
        <v>664.2249353706618</v>
      </c>
      <c r="L16" s="3">
        <v>234869.937147066</v>
      </c>
      <c r="M16" s="3">
        <v>11743.496857353301</v>
      </c>
      <c r="N16" s="3">
        <v>1467.937107169163</v>
      </c>
    </row>
    <row r="17" spans="1:14" x14ac:dyDescent="0.2">
      <c r="A17" t="s">
        <v>29</v>
      </c>
      <c r="B17" s="3">
        <v>42000</v>
      </c>
      <c r="C17" s="3">
        <v>60657.702806140871</v>
      </c>
      <c r="D17" s="3">
        <v>3800</v>
      </c>
      <c r="E17" s="3">
        <v>71733.192761514132</v>
      </c>
      <c r="F17" s="3">
        <v>75533.192761514132</v>
      </c>
      <c r="G17">
        <v>0.2</v>
      </c>
      <c r="H17">
        <v>0.35</v>
      </c>
      <c r="I17">
        <v>0.3</v>
      </c>
      <c r="J17" s="3">
        <v>3776.659638075706</v>
      </c>
      <c r="K17" s="3">
        <v>472.0824547594633</v>
      </c>
      <c r="L17" s="3">
        <v>166928.35600294621</v>
      </c>
      <c r="M17" s="3">
        <v>8346.4178001473119</v>
      </c>
      <c r="N17" s="3">
        <v>1043.302225018414</v>
      </c>
    </row>
    <row r="18" spans="1:14" x14ac:dyDescent="0.2">
      <c r="A18" t="s">
        <v>30</v>
      </c>
      <c r="B18" s="3">
        <v>50000</v>
      </c>
      <c r="C18" s="3">
        <v>72211.550959691522</v>
      </c>
      <c r="D18" s="3">
        <v>3800</v>
      </c>
      <c r="E18" s="3">
        <v>85396.658049421603</v>
      </c>
      <c r="F18" s="3">
        <v>89196.658049421603</v>
      </c>
      <c r="G18">
        <v>0.2</v>
      </c>
      <c r="H18">
        <v>0.35</v>
      </c>
      <c r="I18">
        <v>0.3</v>
      </c>
      <c r="J18" s="3">
        <v>4459.8329024710802</v>
      </c>
      <c r="K18" s="3">
        <v>557.47911280888502</v>
      </c>
      <c r="L18" s="3">
        <v>197124.6142892217</v>
      </c>
      <c r="M18" s="3">
        <v>9856.2307144610859</v>
      </c>
      <c r="N18" s="3">
        <v>1232.028839307636</v>
      </c>
    </row>
    <row r="19" spans="1:14" x14ac:dyDescent="0.2">
      <c r="A19" t="s">
        <v>31</v>
      </c>
      <c r="B19" s="3">
        <v>50000</v>
      </c>
      <c r="C19" s="3">
        <v>72211.550959691522</v>
      </c>
      <c r="D19" s="3">
        <v>3800</v>
      </c>
      <c r="E19" s="3">
        <v>85396.658049421603</v>
      </c>
      <c r="F19" s="3">
        <v>89196.658049421603</v>
      </c>
      <c r="G19">
        <v>0.2</v>
      </c>
      <c r="H19">
        <v>0.35</v>
      </c>
      <c r="I19">
        <v>0.3</v>
      </c>
      <c r="J19" s="3">
        <v>4459.8329024710802</v>
      </c>
      <c r="K19" s="3">
        <v>557.47911280888502</v>
      </c>
      <c r="L19" s="3">
        <v>197124.6142892217</v>
      </c>
      <c r="M19" s="3">
        <v>9856.2307144610859</v>
      </c>
      <c r="N19" s="3">
        <v>1232.028839307636</v>
      </c>
    </row>
    <row r="20" spans="1:14" x14ac:dyDescent="0.2">
      <c r="A20" t="s">
        <v>32</v>
      </c>
      <c r="B20" s="3">
        <v>50000</v>
      </c>
      <c r="C20" s="3">
        <v>72211.550959691522</v>
      </c>
      <c r="D20" s="3">
        <v>3800</v>
      </c>
      <c r="E20" s="3">
        <v>85396.658049421603</v>
      </c>
      <c r="F20" s="3">
        <v>89196.658049421603</v>
      </c>
      <c r="G20">
        <v>0.2</v>
      </c>
      <c r="H20">
        <v>0.35</v>
      </c>
      <c r="I20">
        <v>0.3</v>
      </c>
      <c r="J20" s="3">
        <v>4459.8329024710802</v>
      </c>
      <c r="K20" s="3">
        <v>557.47911280888502</v>
      </c>
      <c r="L20" s="3">
        <v>197124.6142892217</v>
      </c>
      <c r="M20" s="3">
        <v>9856.2307144610859</v>
      </c>
      <c r="N20" s="3">
        <v>1232.028839307636</v>
      </c>
    </row>
    <row r="21" spans="1:14" x14ac:dyDescent="0.2">
      <c r="A21" t="s">
        <v>33</v>
      </c>
      <c r="B21" s="3">
        <v>50000</v>
      </c>
      <c r="C21" s="3">
        <v>72211.550959691522</v>
      </c>
      <c r="D21" s="3">
        <v>3800</v>
      </c>
      <c r="E21" s="3">
        <v>85396.658049421603</v>
      </c>
      <c r="F21" s="3">
        <v>89196.658049421603</v>
      </c>
      <c r="G21">
        <v>0.2</v>
      </c>
      <c r="H21">
        <v>0.35</v>
      </c>
      <c r="I21">
        <v>0.3</v>
      </c>
      <c r="J21" s="3">
        <v>4459.8329024710802</v>
      </c>
      <c r="K21" s="3">
        <v>557.47911280888502</v>
      </c>
      <c r="L21" s="3">
        <v>197124.6142892217</v>
      </c>
      <c r="M21" s="3">
        <v>9856.2307144610859</v>
      </c>
      <c r="N21" s="3">
        <v>1232.028839307636</v>
      </c>
    </row>
    <row r="22" spans="1:14" x14ac:dyDescent="0.2">
      <c r="A22" t="s">
        <v>34</v>
      </c>
      <c r="B22" s="3">
        <v>80000</v>
      </c>
      <c r="C22" s="3">
        <v>115538.48153550641</v>
      </c>
      <c r="D22" s="3">
        <v>3800</v>
      </c>
      <c r="E22" s="3">
        <v>136634.65287907451</v>
      </c>
      <c r="F22" s="3">
        <v>140434.65287907451</v>
      </c>
      <c r="G22">
        <v>0.2</v>
      </c>
      <c r="H22">
        <v>0.35</v>
      </c>
      <c r="I22">
        <v>0.3</v>
      </c>
      <c r="J22" s="3">
        <v>7021.7326439537264</v>
      </c>
      <c r="K22" s="3">
        <v>877.7165804942158</v>
      </c>
      <c r="L22" s="3">
        <v>310360.58286275459</v>
      </c>
      <c r="M22" s="3">
        <v>15518.02914313773</v>
      </c>
      <c r="N22" s="3">
        <v>1939.753642892216</v>
      </c>
    </row>
    <row r="23" spans="1:14" x14ac:dyDescent="0.2">
      <c r="A23" t="s">
        <v>35</v>
      </c>
      <c r="B23" s="3">
        <v>50000</v>
      </c>
      <c r="C23" s="3">
        <v>72211.550959691522</v>
      </c>
      <c r="D23" s="3">
        <v>3800</v>
      </c>
      <c r="E23" s="3">
        <v>85396.658049421603</v>
      </c>
      <c r="F23" s="3">
        <v>89196.658049421603</v>
      </c>
      <c r="G23">
        <v>0.2</v>
      </c>
      <c r="H23">
        <v>0.35</v>
      </c>
      <c r="I23">
        <v>0.3</v>
      </c>
      <c r="J23" s="3">
        <v>4459.8329024710802</v>
      </c>
      <c r="K23" s="3">
        <v>557.47911280888502</v>
      </c>
      <c r="L23" s="3">
        <v>197124.6142892217</v>
      </c>
      <c r="M23" s="3">
        <v>9856.2307144610859</v>
      </c>
      <c r="N23" s="3">
        <v>1232.028839307636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MK - İnsan Gün Hesap v3</vt:lpstr>
      <vt:lpstr>MK - İnsan-Gün (SabitEkip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Murat Kocuk</cp:lastModifiedBy>
  <dcterms:created xsi:type="dcterms:W3CDTF">2023-12-25T08:47:15Z</dcterms:created>
  <dcterms:modified xsi:type="dcterms:W3CDTF">2023-12-25T10:40:43Z</dcterms:modified>
</cp:coreProperties>
</file>