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320" windowHeight="9525" activeTab="1"/>
  </bookViews>
  <sheets>
    <sheet name="curve flux_dif" sheetId="10" r:id="rId1"/>
    <sheet name="curve flux_dif a-la-Reyna" sheetId="12" r:id="rId2"/>
  </sheets>
  <calcPr calcId="125725"/>
</workbook>
</file>

<file path=xl/calcChain.xml><?xml version="1.0" encoding="utf-8"?>
<calcChain xmlns="http://schemas.openxmlformats.org/spreadsheetml/2006/main">
  <c r="M9" i="10"/>
  <c r="N9"/>
  <c r="O9"/>
  <c r="P9"/>
  <c r="Q9"/>
  <c r="R9"/>
  <c r="S9"/>
  <c r="T9"/>
  <c r="U9"/>
  <c r="M10"/>
  <c r="N10"/>
  <c r="O10"/>
  <c r="P10"/>
  <c r="Q10"/>
  <c r="R10"/>
  <c r="S10"/>
  <c r="T10"/>
  <c r="U10"/>
  <c r="M11"/>
  <c r="N11"/>
  <c r="O11"/>
  <c r="P11"/>
  <c r="Q11"/>
  <c r="R11"/>
  <c r="S11"/>
  <c r="T11"/>
  <c r="U11"/>
  <c r="M12"/>
  <c r="N12"/>
  <c r="O12"/>
  <c r="P12"/>
  <c r="Q12"/>
  <c r="R12"/>
  <c r="S12"/>
  <c r="T12"/>
  <c r="U12"/>
  <c r="M13"/>
  <c r="N13"/>
  <c r="O13"/>
  <c r="P13"/>
  <c r="Q13"/>
  <c r="R13"/>
  <c r="S13"/>
  <c r="T13"/>
  <c r="U13"/>
  <c r="M14"/>
  <c r="N14"/>
  <c r="O14"/>
  <c r="P14"/>
  <c r="Q14"/>
  <c r="R14"/>
  <c r="S14"/>
  <c r="T14"/>
  <c r="U14"/>
  <c r="M15"/>
  <c r="N15"/>
  <c r="O15"/>
  <c r="P15"/>
  <c r="Q15"/>
  <c r="R15"/>
  <c r="S15"/>
  <c r="T15"/>
  <c r="U15"/>
  <c r="M16"/>
  <c r="N16"/>
  <c r="O16"/>
  <c r="P16"/>
  <c r="Q16"/>
  <c r="R16"/>
  <c r="S16"/>
  <c r="T16"/>
  <c r="U16"/>
  <c r="M17"/>
  <c r="N17"/>
  <c r="O17"/>
  <c r="P17"/>
  <c r="Q17"/>
  <c r="R17"/>
  <c r="S17"/>
  <c r="T17"/>
  <c r="U17"/>
  <c r="M18"/>
  <c r="N18"/>
  <c r="O18"/>
  <c r="P18"/>
  <c r="Q18"/>
  <c r="R18"/>
  <c r="S18"/>
  <c r="T18"/>
  <c r="U18"/>
  <c r="M19"/>
  <c r="N19"/>
  <c r="O19"/>
  <c r="P19"/>
  <c r="Q19"/>
  <c r="R19"/>
  <c r="S19"/>
  <c r="T19"/>
  <c r="U19"/>
  <c r="M20"/>
  <c r="N20"/>
  <c r="O20"/>
  <c r="P20"/>
  <c r="Q20"/>
  <c r="R20"/>
  <c r="S20"/>
  <c r="T20"/>
  <c r="U20"/>
  <c r="M21"/>
  <c r="N21"/>
  <c r="O21"/>
  <c r="P21"/>
  <c r="Q21"/>
  <c r="R21"/>
  <c r="S21"/>
  <c r="T21"/>
  <c r="U21"/>
  <c r="M22"/>
  <c r="N22"/>
  <c r="O22"/>
  <c r="P22"/>
  <c r="Q22"/>
  <c r="R22"/>
  <c r="S22"/>
  <c r="T22"/>
  <c r="U22"/>
  <c r="N8"/>
  <c r="O8"/>
  <c r="P8"/>
  <c r="Q8"/>
  <c r="R8"/>
  <c r="S8"/>
  <c r="T8"/>
  <c r="U8"/>
  <c r="M8"/>
  <c r="M7"/>
  <c r="B9" i="12" l="1"/>
  <c r="B10"/>
  <c r="B11"/>
  <c r="B12"/>
  <c r="B13"/>
  <c r="B14"/>
  <c r="B15"/>
  <c r="B16"/>
  <c r="B17"/>
  <c r="B18"/>
  <c r="B19"/>
  <c r="B20"/>
  <c r="B21"/>
  <c r="B22"/>
  <c r="B8"/>
  <c r="U7" l="1"/>
  <c r="T7"/>
  <c r="U3"/>
  <c r="T3"/>
  <c r="U3" i="10"/>
  <c r="U7"/>
  <c r="A136" i="12"/>
  <c r="K136" s="1"/>
  <c r="A137"/>
  <c r="A138"/>
  <c r="K138" s="1"/>
  <c r="A139"/>
  <c r="C139" s="1"/>
  <c r="A140"/>
  <c r="K140" s="1"/>
  <c r="A141"/>
  <c r="C141" s="1"/>
  <c r="A142"/>
  <c r="K142" s="1"/>
  <c r="A143"/>
  <c r="C143" s="1"/>
  <c r="A144"/>
  <c r="K144" s="1"/>
  <c r="A145"/>
  <c r="C145" s="1"/>
  <c r="A146"/>
  <c r="K146" s="1"/>
  <c r="A147"/>
  <c r="C147" s="1"/>
  <c r="A148"/>
  <c r="K148" s="1"/>
  <c r="A149"/>
  <c r="C149" s="1"/>
  <c r="A135"/>
  <c r="C135" s="1"/>
  <c r="A121"/>
  <c r="J121" s="1"/>
  <c r="A122"/>
  <c r="J122" s="1"/>
  <c r="A123"/>
  <c r="J123" s="1"/>
  <c r="A124"/>
  <c r="J124" s="1"/>
  <c r="A125"/>
  <c r="J125" s="1"/>
  <c r="A126"/>
  <c r="J126" s="1"/>
  <c r="A127"/>
  <c r="J127" s="1"/>
  <c r="A128"/>
  <c r="J128" s="1"/>
  <c r="A129"/>
  <c r="J129" s="1"/>
  <c r="A130"/>
  <c r="J130" s="1"/>
  <c r="A131"/>
  <c r="J131" s="1"/>
  <c r="A132"/>
  <c r="J132" s="1"/>
  <c r="A133"/>
  <c r="J133" s="1"/>
  <c r="A134"/>
  <c r="J134" s="1"/>
  <c r="A120"/>
  <c r="J120" s="1"/>
  <c r="A106"/>
  <c r="I106" s="1"/>
  <c r="A107"/>
  <c r="C107" s="1"/>
  <c r="A108"/>
  <c r="I108" s="1"/>
  <c r="A109"/>
  <c r="C109" s="1"/>
  <c r="A110"/>
  <c r="I110" s="1"/>
  <c r="A111"/>
  <c r="C111" s="1"/>
  <c r="A112"/>
  <c r="I112" s="1"/>
  <c r="A113"/>
  <c r="C113" s="1"/>
  <c r="A114"/>
  <c r="I114" s="1"/>
  <c r="A115"/>
  <c r="C115" s="1"/>
  <c r="A116"/>
  <c r="I116" s="1"/>
  <c r="A117"/>
  <c r="C117" s="1"/>
  <c r="A118"/>
  <c r="I118" s="1"/>
  <c r="A119"/>
  <c r="C119" s="1"/>
  <c r="A105"/>
  <c r="I105" s="1"/>
  <c r="A91"/>
  <c r="C91" s="1"/>
  <c r="A92"/>
  <c r="H92" s="1"/>
  <c r="A93"/>
  <c r="C93" s="1"/>
  <c r="A94"/>
  <c r="H94" s="1"/>
  <c r="A95"/>
  <c r="C95" s="1"/>
  <c r="A96"/>
  <c r="H96" s="1"/>
  <c r="A97"/>
  <c r="C97" s="1"/>
  <c r="A98"/>
  <c r="H98" s="1"/>
  <c r="A99"/>
  <c r="C99" s="1"/>
  <c r="A100"/>
  <c r="H100" s="1"/>
  <c r="A101"/>
  <c r="C101" s="1"/>
  <c r="A102"/>
  <c r="H102" s="1"/>
  <c r="A103"/>
  <c r="C103" s="1"/>
  <c r="A104"/>
  <c r="H104" s="1"/>
  <c r="A90"/>
  <c r="H90" s="1"/>
  <c r="A76"/>
  <c r="G76" s="1"/>
  <c r="A77"/>
  <c r="C77" s="1"/>
  <c r="A78"/>
  <c r="G78" s="1"/>
  <c r="A79"/>
  <c r="C79" s="1"/>
  <c r="A80"/>
  <c r="G80" s="1"/>
  <c r="A81"/>
  <c r="C81" s="1"/>
  <c r="A82"/>
  <c r="G82" s="1"/>
  <c r="A83"/>
  <c r="C83" s="1"/>
  <c r="A84"/>
  <c r="G84" s="1"/>
  <c r="A85"/>
  <c r="C85" s="1"/>
  <c r="A86"/>
  <c r="G86" s="1"/>
  <c r="A87"/>
  <c r="C87" s="1"/>
  <c r="A88"/>
  <c r="G88" s="1"/>
  <c r="A89"/>
  <c r="C89" s="1"/>
  <c r="A75"/>
  <c r="G75" s="1"/>
  <c r="A61"/>
  <c r="C61" s="1"/>
  <c r="A62"/>
  <c r="F62" s="1"/>
  <c r="A63"/>
  <c r="C63" s="1"/>
  <c r="A64"/>
  <c r="F64" s="1"/>
  <c r="A65"/>
  <c r="C65" s="1"/>
  <c r="A66"/>
  <c r="F66" s="1"/>
  <c r="A67"/>
  <c r="C67" s="1"/>
  <c r="A68"/>
  <c r="F68" s="1"/>
  <c r="A69"/>
  <c r="C69" s="1"/>
  <c r="A70"/>
  <c r="F70" s="1"/>
  <c r="A71"/>
  <c r="C71" s="1"/>
  <c r="A72"/>
  <c r="F72" s="1"/>
  <c r="A73"/>
  <c r="C73" s="1"/>
  <c r="A74"/>
  <c r="F74" s="1"/>
  <c r="A60"/>
  <c r="F60" s="1"/>
  <c r="A46"/>
  <c r="E46" s="1"/>
  <c r="A47"/>
  <c r="E47" s="1"/>
  <c r="A48"/>
  <c r="E48" s="1"/>
  <c r="A49"/>
  <c r="E49" s="1"/>
  <c r="A50"/>
  <c r="E50" s="1"/>
  <c r="A51"/>
  <c r="E51" s="1"/>
  <c r="A52"/>
  <c r="E52" s="1"/>
  <c r="A53"/>
  <c r="E53" s="1"/>
  <c r="A54"/>
  <c r="E54" s="1"/>
  <c r="A55"/>
  <c r="E55" s="1"/>
  <c r="A56"/>
  <c r="E56" s="1"/>
  <c r="A57"/>
  <c r="E57" s="1"/>
  <c r="A58"/>
  <c r="E58" s="1"/>
  <c r="A59"/>
  <c r="E59" s="1"/>
  <c r="A45"/>
  <c r="C45" s="1"/>
  <c r="C47"/>
  <c r="C55"/>
  <c r="A31"/>
  <c r="C31" s="1"/>
  <c r="A32"/>
  <c r="C32" s="1"/>
  <c r="A33"/>
  <c r="C33" s="1"/>
  <c r="A34"/>
  <c r="C34" s="1"/>
  <c r="A35"/>
  <c r="C35" s="1"/>
  <c r="A36"/>
  <c r="C36" s="1"/>
  <c r="A37"/>
  <c r="C37" s="1"/>
  <c r="A38"/>
  <c r="C38" s="1"/>
  <c r="A39"/>
  <c r="C39" s="1"/>
  <c r="A40"/>
  <c r="C40" s="1"/>
  <c r="A41"/>
  <c r="C41" s="1"/>
  <c r="A42"/>
  <c r="C42" s="1"/>
  <c r="A43"/>
  <c r="C43" s="1"/>
  <c r="A44"/>
  <c r="C44" s="1"/>
  <c r="A30"/>
  <c r="C30" s="1"/>
  <c r="S7"/>
  <c r="R7"/>
  <c r="Q7"/>
  <c r="P7"/>
  <c r="O7"/>
  <c r="N7"/>
  <c r="M7"/>
  <c r="M8" s="1"/>
  <c r="L7"/>
  <c r="K7"/>
  <c r="J7"/>
  <c r="I7"/>
  <c r="H7"/>
  <c r="G7"/>
  <c r="F7"/>
  <c r="E7"/>
  <c r="S3"/>
  <c r="R3"/>
  <c r="Q3"/>
  <c r="P3"/>
  <c r="O3"/>
  <c r="N3"/>
  <c r="M3"/>
  <c r="L3"/>
  <c r="K3"/>
  <c r="J3"/>
  <c r="I3"/>
  <c r="H3"/>
  <c r="G3"/>
  <c r="F3"/>
  <c r="E3"/>
  <c r="B8" i="10"/>
  <c r="C9"/>
  <c r="C8"/>
  <c r="P9" i="12" l="1"/>
  <c r="P13"/>
  <c r="P17"/>
  <c r="P21"/>
  <c r="P10"/>
  <c r="P14"/>
  <c r="P18"/>
  <c r="P22"/>
  <c r="P11"/>
  <c r="P15"/>
  <c r="P19"/>
  <c r="P8"/>
  <c r="P12"/>
  <c r="P16"/>
  <c r="P20"/>
  <c r="T8"/>
  <c r="T10"/>
  <c r="T12"/>
  <c r="T14"/>
  <c r="T16"/>
  <c r="T18"/>
  <c r="T20"/>
  <c r="T22"/>
  <c r="T9"/>
  <c r="T11"/>
  <c r="T13"/>
  <c r="T15"/>
  <c r="T17"/>
  <c r="T19"/>
  <c r="T21"/>
  <c r="M12"/>
  <c r="M9"/>
  <c r="M13"/>
  <c r="M17"/>
  <c r="M21"/>
  <c r="M10"/>
  <c r="M14"/>
  <c r="M18"/>
  <c r="M22"/>
  <c r="M20"/>
  <c r="M11"/>
  <c r="M15"/>
  <c r="M19"/>
  <c r="M16"/>
  <c r="Q8"/>
  <c r="Q12"/>
  <c r="Q16"/>
  <c r="Q20"/>
  <c r="Q9"/>
  <c r="Q13"/>
  <c r="Q17"/>
  <c r="Q21"/>
  <c r="Q10"/>
  <c r="Q14"/>
  <c r="Q18"/>
  <c r="Q22"/>
  <c r="Q11"/>
  <c r="Q15"/>
  <c r="Q19"/>
  <c r="U8"/>
  <c r="U10"/>
  <c r="U12"/>
  <c r="U14"/>
  <c r="U16"/>
  <c r="U18"/>
  <c r="U20"/>
  <c r="U22"/>
  <c r="U9"/>
  <c r="U11"/>
  <c r="U13"/>
  <c r="U15"/>
  <c r="U17"/>
  <c r="U19"/>
  <c r="U21"/>
  <c r="N11"/>
  <c r="N15"/>
  <c r="N19"/>
  <c r="N8"/>
  <c r="N12"/>
  <c r="N16"/>
  <c r="N20"/>
  <c r="N9"/>
  <c r="N13"/>
  <c r="N17"/>
  <c r="N21"/>
  <c r="N10"/>
  <c r="N14"/>
  <c r="N18"/>
  <c r="N22"/>
  <c r="R18"/>
  <c r="R11"/>
  <c r="R15"/>
  <c r="R19"/>
  <c r="R8"/>
  <c r="R12"/>
  <c r="R16"/>
  <c r="R20"/>
  <c r="R22"/>
  <c r="R9"/>
  <c r="R13"/>
  <c r="R17"/>
  <c r="R21"/>
  <c r="R10"/>
  <c r="R14"/>
  <c r="O21"/>
  <c r="O10"/>
  <c r="O14"/>
  <c r="O18"/>
  <c r="O22"/>
  <c r="O15"/>
  <c r="O19"/>
  <c r="O11"/>
  <c r="O8"/>
  <c r="O12"/>
  <c r="O16"/>
  <c r="O20"/>
  <c r="O9"/>
  <c r="O13"/>
  <c r="O17"/>
  <c r="S17"/>
  <c r="S10"/>
  <c r="S14"/>
  <c r="S18"/>
  <c r="S22"/>
  <c r="S11"/>
  <c r="S15"/>
  <c r="S19"/>
  <c r="S8"/>
  <c r="S12"/>
  <c r="S16"/>
  <c r="S20"/>
  <c r="S9"/>
  <c r="S13"/>
  <c r="S21"/>
  <c r="C137"/>
  <c r="C59"/>
  <c r="C51"/>
  <c r="C57"/>
  <c r="C53"/>
  <c r="C49"/>
  <c r="C148"/>
  <c r="C146"/>
  <c r="C144"/>
  <c r="C142"/>
  <c r="C140"/>
  <c r="C138"/>
  <c r="C136"/>
  <c r="C134"/>
  <c r="C132"/>
  <c r="C130"/>
  <c r="C128"/>
  <c r="C126"/>
  <c r="C124"/>
  <c r="C122"/>
  <c r="C120"/>
  <c r="C118"/>
  <c r="C116"/>
  <c r="C114"/>
  <c r="C112"/>
  <c r="C110"/>
  <c r="C108"/>
  <c r="C106"/>
  <c r="C104"/>
  <c r="C102"/>
  <c r="C100"/>
  <c r="C98"/>
  <c r="C96"/>
  <c r="C94"/>
  <c r="C92"/>
  <c r="C90"/>
  <c r="C88"/>
  <c r="C86"/>
  <c r="C84"/>
  <c r="C82"/>
  <c r="C80"/>
  <c r="C78"/>
  <c r="C76"/>
  <c r="C74"/>
  <c r="C72"/>
  <c r="C70"/>
  <c r="C68"/>
  <c r="C66"/>
  <c r="C64"/>
  <c r="C62"/>
  <c r="C60"/>
  <c r="D30"/>
  <c r="D43"/>
  <c r="D41"/>
  <c r="D39"/>
  <c r="D37"/>
  <c r="D35"/>
  <c r="D33"/>
  <c r="D31"/>
  <c r="F73"/>
  <c r="F71"/>
  <c r="F69"/>
  <c r="F67"/>
  <c r="F65"/>
  <c r="F63"/>
  <c r="F61"/>
  <c r="G89"/>
  <c r="G87"/>
  <c r="G85"/>
  <c r="G83"/>
  <c r="G81"/>
  <c r="G79"/>
  <c r="G77"/>
  <c r="H103"/>
  <c r="H101"/>
  <c r="H99"/>
  <c r="H97"/>
  <c r="H95"/>
  <c r="H93"/>
  <c r="H91"/>
  <c r="I119"/>
  <c r="I117"/>
  <c r="I115"/>
  <c r="I113"/>
  <c r="I111"/>
  <c r="I109"/>
  <c r="I107"/>
  <c r="K149"/>
  <c r="K147"/>
  <c r="K145"/>
  <c r="K143"/>
  <c r="K141"/>
  <c r="K139"/>
  <c r="K137"/>
  <c r="K135"/>
  <c r="C58"/>
  <c r="C56"/>
  <c r="C54"/>
  <c r="C52"/>
  <c r="C50"/>
  <c r="C48"/>
  <c r="C46"/>
  <c r="C133"/>
  <c r="C131"/>
  <c r="C129"/>
  <c r="C127"/>
  <c r="C125"/>
  <c r="C123"/>
  <c r="C121"/>
  <c r="C105"/>
  <c r="C75"/>
  <c r="E45"/>
  <c r="D44"/>
  <c r="D42"/>
  <c r="D40"/>
  <c r="D38"/>
  <c r="D36"/>
  <c r="D34"/>
  <c r="D32"/>
  <c r="B22" i="10" l="1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B9"/>
  <c r="T7"/>
  <c r="S7"/>
  <c r="R7"/>
  <c r="Q7"/>
  <c r="P7"/>
  <c r="O7"/>
  <c r="N7"/>
  <c r="L7"/>
  <c r="K7"/>
  <c r="J7"/>
  <c r="I7"/>
  <c r="H7"/>
  <c r="G7"/>
  <c r="F7"/>
  <c r="E7"/>
  <c r="T3"/>
  <c r="S3"/>
  <c r="R3"/>
  <c r="Q3"/>
  <c r="P3"/>
  <c r="O3"/>
  <c r="N3"/>
  <c r="M3"/>
  <c r="L3"/>
  <c r="K3"/>
  <c r="J3"/>
  <c r="I3"/>
  <c r="H3"/>
  <c r="G3"/>
  <c r="F3"/>
  <c r="E3"/>
</calcChain>
</file>

<file path=xl/sharedStrings.xml><?xml version="1.0" encoding="utf-8"?>
<sst xmlns="http://schemas.openxmlformats.org/spreadsheetml/2006/main" count="104" uniqueCount="40">
  <si>
    <t>00&lt;th&lt;10</t>
  </si>
  <si>
    <t>10&lt;th&lt;20</t>
  </si>
  <si>
    <t>20&lt;th&lt;30</t>
  </si>
  <si>
    <t>30&lt;th&lt;40</t>
  </si>
  <si>
    <t>40&lt;th&lt;50</t>
  </si>
  <si>
    <t>50&lt;th&lt;60</t>
  </si>
  <si>
    <t>60&lt;th&lt;70</t>
  </si>
  <si>
    <t>70&lt;th&lt;80</t>
  </si>
  <si>
    <t>p</t>
  </si>
  <si>
    <t>cos(th)</t>
  </si>
  <si>
    <t>th (gradi)</t>
  </si>
  <si>
    <t>espo nente</t>
  </si>
  <si>
    <t>A</t>
  </si>
  <si>
    <t>B</t>
  </si>
  <si>
    <t>alfa</t>
  </si>
  <si>
    <t>gamma</t>
  </si>
  <si>
    <t>5</t>
  </si>
  <si>
    <t>15</t>
  </si>
  <si>
    <t>25</t>
  </si>
  <si>
    <t>35</t>
  </si>
  <si>
    <t>45</t>
  </si>
  <si>
    <t>55</t>
  </si>
  <si>
    <t>65</t>
  </si>
  <si>
    <t>75</t>
  </si>
  <si>
    <t>curva th=0</t>
  </si>
  <si>
    <t>A+B*ln(p)</t>
  </si>
  <si>
    <t>n_max</t>
  </si>
  <si>
    <t>p_mu</t>
  </si>
  <si>
    <t>zeta</t>
  </si>
  <si>
    <t>Flusso</t>
  </si>
  <si>
    <t>C0</t>
  </si>
  <si>
    <t>C1</t>
  </si>
  <si>
    <t>C2</t>
  </si>
  <si>
    <t>80&lt;th&lt;90</t>
  </si>
  <si>
    <t>85</t>
  </si>
  <si>
    <t>C3</t>
  </si>
  <si>
    <t>Experimental data of Bonechi et al.</t>
  </si>
  <si>
    <t>Fit (My fit to data scaled "a la Reyna")</t>
  </si>
  <si>
    <t>Fit (My fit to data)</t>
  </si>
  <si>
    <t>Third order fit, excluding electrons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</si>
</sst>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000"/>
  </numFmts>
  <fonts count="1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sz val="11"/>
      <color indexed="10"/>
      <name val="Times New Roman"/>
      <family val="1"/>
    </font>
    <font>
      <b/>
      <sz val="11"/>
      <color indexed="10"/>
      <name val="Times New Roman"/>
      <family val="1"/>
    </font>
    <font>
      <b/>
      <sz val="10"/>
      <color indexed="10"/>
      <name val="Arial"/>
      <family val="2"/>
    </font>
    <font>
      <sz val="10"/>
      <color indexed="1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ashDot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Dot">
        <color indexed="64"/>
      </left>
      <right style="medium">
        <color indexed="64"/>
      </right>
      <top/>
      <bottom/>
      <diagonal/>
    </border>
    <border>
      <left style="dashDot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1" fillId="0" borderId="0" xfId="0" applyNumberFormat="1" applyFont="1"/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0" fontId="0" fillId="0" borderId="5" xfId="0" applyBorder="1"/>
    <xf numFmtId="49" fontId="2" fillId="0" borderId="6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6" fontId="0" fillId="0" borderId="1" xfId="0" applyNumberFormat="1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166" fontId="0" fillId="0" borderId="0" xfId="0" applyNumberFormat="1" applyBorder="1"/>
    <xf numFmtId="166" fontId="0" fillId="0" borderId="3" xfId="0" applyNumberFormat="1" applyBorder="1"/>
    <xf numFmtId="166" fontId="0" fillId="0" borderId="5" xfId="0" applyNumberFormat="1" applyBorder="1"/>
    <xf numFmtId="0" fontId="0" fillId="0" borderId="0" xfId="0" applyAlignment="1">
      <alignment horizontal="center" vertical="center"/>
    </xf>
    <xf numFmtId="0" fontId="4" fillId="2" borderId="0" xfId="0" applyFont="1" applyFill="1"/>
    <xf numFmtId="165" fontId="4" fillId="2" borderId="0" xfId="0" applyNumberFormat="1" applyFont="1" applyFill="1"/>
    <xf numFmtId="49" fontId="5" fillId="2" borderId="0" xfId="0" applyNumberFormat="1" applyFont="1" applyFill="1"/>
    <xf numFmtId="165" fontId="0" fillId="0" borderId="1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165" fontId="0" fillId="0" borderId="4" xfId="0" applyNumberFormat="1" applyBorder="1"/>
    <xf numFmtId="2" fontId="0" fillId="0" borderId="3" xfId="0" applyNumberFormat="1" applyBorder="1"/>
    <xf numFmtId="49" fontId="3" fillId="0" borderId="0" xfId="0" applyNumberFormat="1" applyFont="1" applyAlignment="1">
      <alignment horizontal="left"/>
    </xf>
    <xf numFmtId="49" fontId="2" fillId="0" borderId="6" xfId="0" applyNumberFormat="1" applyFont="1" applyBorder="1" applyAlignment="1">
      <alignment horizontal="right"/>
    </xf>
    <xf numFmtId="0" fontId="6" fillId="0" borderId="1" xfId="0" applyFont="1" applyBorder="1"/>
    <xf numFmtId="0" fontId="6" fillId="0" borderId="3" xfId="0" applyFont="1" applyBorder="1"/>
    <xf numFmtId="1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64" fontId="0" fillId="2" borderId="10" xfId="0" applyNumberFormat="1" applyFill="1" applyBorder="1"/>
    <xf numFmtId="2" fontId="0" fillId="2" borderId="10" xfId="0" applyNumberFormat="1" applyFill="1" applyBorder="1"/>
    <xf numFmtId="165" fontId="0" fillId="2" borderId="10" xfId="0" applyNumberFormat="1" applyFill="1" applyBorder="1"/>
    <xf numFmtId="165" fontId="0" fillId="2" borderId="11" xfId="0" applyNumberFormat="1" applyFill="1" applyBorder="1"/>
    <xf numFmtId="0" fontId="9" fillId="2" borderId="9" xfId="0" applyFont="1" applyFill="1" applyBorder="1" applyAlignment="1">
      <alignment horizontal="center" vertical="center" wrapText="1"/>
    </xf>
    <xf numFmtId="0" fontId="0" fillId="3" borderId="0" xfId="0" applyFill="1"/>
    <xf numFmtId="0" fontId="9" fillId="3" borderId="0" xfId="0" applyFont="1" applyFill="1"/>
    <xf numFmtId="2" fontId="0" fillId="3" borderId="10" xfId="0" applyNumberFormat="1" applyFill="1" applyBorder="1"/>
    <xf numFmtId="2" fontId="1" fillId="3" borderId="11" xfId="0" applyNumberFormat="1" applyFont="1" applyFill="1" applyBorder="1"/>
    <xf numFmtId="0" fontId="9" fillId="3" borderId="9" xfId="0" applyFont="1" applyFill="1" applyBorder="1" applyAlignment="1">
      <alignment horizontal="center" vertical="center" wrapText="1"/>
    </xf>
    <xf numFmtId="49" fontId="10" fillId="3" borderId="0" xfId="0" applyNumberFormat="1" applyFont="1" applyFill="1"/>
    <xf numFmtId="164" fontId="9" fillId="3" borderId="0" xfId="0" applyNumberFormat="1" applyFont="1" applyFill="1"/>
    <xf numFmtId="164" fontId="0" fillId="0" borderId="0" xfId="0" applyNumberFormat="1" applyBorder="1"/>
    <xf numFmtId="164" fontId="0" fillId="0" borderId="2" xfId="0" applyNumberFormat="1" applyBorder="1"/>
    <xf numFmtId="2" fontId="0" fillId="0" borderId="13" xfId="0" applyNumberFormat="1" applyBorder="1"/>
    <xf numFmtId="49" fontId="2" fillId="0" borderId="12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7" fillId="0" borderId="0" xfId="0" applyFont="1" applyBorder="1"/>
    <xf numFmtId="1" fontId="7" fillId="0" borderId="0" xfId="0" applyNumberFormat="1" applyFont="1" applyAlignment="1">
      <alignment horizontal="center" vertical="center"/>
    </xf>
    <xf numFmtId="0" fontId="7" fillId="0" borderId="15" xfId="0" applyFont="1" applyBorder="1"/>
    <xf numFmtId="164" fontId="0" fillId="0" borderId="15" xfId="0" applyNumberFormat="1" applyBorder="1"/>
    <xf numFmtId="0" fontId="7" fillId="0" borderId="24" xfId="0" applyFont="1" applyBorder="1"/>
    <xf numFmtId="164" fontId="0" fillId="0" borderId="24" xfId="0" applyNumberFormat="1" applyBorder="1"/>
    <xf numFmtId="2" fontId="0" fillId="0" borderId="25" xfId="0" applyNumberFormat="1" applyBorder="1"/>
    <xf numFmtId="0" fontId="7" fillId="0" borderId="21" xfId="0" applyFont="1" applyBorder="1"/>
    <xf numFmtId="165" fontId="0" fillId="0" borderId="21" xfId="0" applyNumberFormat="1" applyBorder="1"/>
    <xf numFmtId="164" fontId="0" fillId="0" borderId="16" xfId="0" applyNumberFormat="1" applyBorder="1"/>
    <xf numFmtId="2" fontId="0" fillId="0" borderId="12" xfId="0" applyNumberFormat="1" applyBorder="1"/>
    <xf numFmtId="165" fontId="0" fillId="0" borderId="22" xfId="0" applyNumberFormat="1" applyBorder="1"/>
    <xf numFmtId="2" fontId="0" fillId="0" borderId="26" xfId="0" applyNumberFormat="1" applyBorder="1"/>
    <xf numFmtId="164" fontId="0" fillId="0" borderId="27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165" fontId="0" fillId="0" borderId="23" xfId="0" applyNumberFormat="1" applyBorder="1"/>
    <xf numFmtId="0" fontId="7" fillId="0" borderId="5" xfId="0" applyFont="1" applyBorder="1"/>
    <xf numFmtId="2" fontId="0" fillId="0" borderId="19" xfId="0" applyNumberFormat="1" applyBorder="1"/>
    <xf numFmtId="49" fontId="2" fillId="0" borderId="28" xfId="0" applyNumberFormat="1" applyFont="1" applyBorder="1" applyAlignment="1">
      <alignment horizontal="center"/>
    </xf>
    <xf numFmtId="166" fontId="0" fillId="0" borderId="29" xfId="0" applyNumberFormat="1" applyBorder="1"/>
    <xf numFmtId="165" fontId="0" fillId="0" borderId="29" xfId="0" applyNumberFormat="1" applyBorder="1"/>
    <xf numFmtId="166" fontId="0" fillId="0" borderId="30" xfId="0" applyNumberFormat="1" applyBorder="1"/>
    <xf numFmtId="2" fontId="2" fillId="0" borderId="28" xfId="0" applyNumberFormat="1" applyFont="1" applyBorder="1" applyAlignment="1">
      <alignment horizontal="center" vertical="center"/>
    </xf>
    <xf numFmtId="0" fontId="0" fillId="4" borderId="0" xfId="0" applyFill="1"/>
    <xf numFmtId="0" fontId="0" fillId="4" borderId="0" xfId="0" applyFill="1" applyBorder="1"/>
    <xf numFmtId="0" fontId="6" fillId="4" borderId="0" xfId="0" applyFont="1" applyFill="1" applyBorder="1"/>
    <xf numFmtId="49" fontId="2" fillId="0" borderId="14" xfId="0" applyNumberFormat="1" applyFont="1" applyBorder="1" applyAlignment="1">
      <alignment horizontal="center"/>
    </xf>
    <xf numFmtId="49" fontId="2" fillId="0" borderId="31" xfId="0" applyNumberFormat="1" applyFont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00FFFF"/>
      <color rgb="FF00FF00"/>
      <color rgb="FF66FF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it-IT"/>
              <a:t>Differential flux at different angles </a:t>
            </a:r>
            <a:r>
              <a:rPr lang="it-IT" sz="1200" b="1" i="0" u="none" strike="noStrike" baseline="0"/>
              <a:t>(Fit "a la Bonechi")</a:t>
            </a:r>
            <a:endParaRPr lang="it-IT"/>
          </a:p>
        </c:rich>
      </c:tx>
      <c:layout>
        <c:manualLayout>
          <c:xMode val="edge"/>
          <c:yMode val="edge"/>
          <c:x val="0.36915936909755637"/>
          <c:y val="2.93542074363992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862949436194041"/>
          <c:y val="0.14677117742781601"/>
          <c:w val="0.78037501882395532"/>
          <c:h val="0.72015724391248381"/>
        </c:manualLayout>
      </c:layout>
      <c:scatterChart>
        <c:scatterStyle val="lineMarker"/>
        <c:ser>
          <c:idx val="0"/>
          <c:order val="0"/>
          <c:tx>
            <c:strRef>
              <c:f>'curve flux_dif'!$E$6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'curve flux_dif'!$D$8:$D$22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flux_dif'!$E$8:$E$22</c:f>
              <c:numCache>
                <c:formatCode>General</c:formatCode>
                <c:ptCount val="15"/>
                <c:pt idx="0">
                  <c:v>33.799999999999997</c:v>
                </c:pt>
                <c:pt idx="1">
                  <c:v>32.1</c:v>
                </c:pt>
                <c:pt idx="2">
                  <c:v>33.9</c:v>
                </c:pt>
                <c:pt idx="3">
                  <c:v>35.200000000000003</c:v>
                </c:pt>
                <c:pt idx="4">
                  <c:v>27.36</c:v>
                </c:pt>
                <c:pt idx="5">
                  <c:v>20.02</c:v>
                </c:pt>
                <c:pt idx="6">
                  <c:v>11.73</c:v>
                </c:pt>
                <c:pt idx="7">
                  <c:v>6.52</c:v>
                </c:pt>
                <c:pt idx="8">
                  <c:v>2.93</c:v>
                </c:pt>
                <c:pt idx="9">
                  <c:v>1.119</c:v>
                </c:pt>
                <c:pt idx="10">
                  <c:v>0.39500000000000002</c:v>
                </c:pt>
                <c:pt idx="11">
                  <c:v>0.114</c:v>
                </c:pt>
                <c:pt idx="12">
                  <c:v>3.0200000000000001E-2</c:v>
                </c:pt>
                <c:pt idx="13">
                  <c:v>7.1000000000000004E-3</c:v>
                </c:pt>
                <c:pt idx="14">
                  <c:v>2E-3</c:v>
                </c:pt>
              </c:numCache>
            </c:numRef>
          </c:yVal>
        </c:ser>
        <c:ser>
          <c:idx val="1"/>
          <c:order val="1"/>
          <c:tx>
            <c:strRef>
              <c:f>'curve flux_dif'!$F$6</c:f>
              <c:strCache>
                <c:ptCount val="1"/>
                <c:pt idx="0">
                  <c:v>15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'curve flux_dif'!$D$8:$D$22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flux_dif'!$F$8:$F$22</c:f>
              <c:numCache>
                <c:formatCode>General</c:formatCode>
                <c:ptCount val="15"/>
                <c:pt idx="0">
                  <c:v>48.4</c:v>
                </c:pt>
                <c:pt idx="1">
                  <c:v>37.200000000000003</c:v>
                </c:pt>
                <c:pt idx="2">
                  <c:v>33.799999999999997</c:v>
                </c:pt>
                <c:pt idx="3">
                  <c:v>31.8</c:v>
                </c:pt>
                <c:pt idx="4">
                  <c:v>26.13</c:v>
                </c:pt>
                <c:pt idx="5">
                  <c:v>17.829999999999998</c:v>
                </c:pt>
                <c:pt idx="6">
                  <c:v>11.47</c:v>
                </c:pt>
                <c:pt idx="7">
                  <c:v>6.21</c:v>
                </c:pt>
                <c:pt idx="8">
                  <c:v>2.57</c:v>
                </c:pt>
                <c:pt idx="9">
                  <c:v>1.1739999999999999</c:v>
                </c:pt>
                <c:pt idx="10">
                  <c:v>0.40400000000000003</c:v>
                </c:pt>
                <c:pt idx="11">
                  <c:v>0.11700000000000001</c:v>
                </c:pt>
                <c:pt idx="12">
                  <c:v>3.4299999999999997E-2</c:v>
                </c:pt>
                <c:pt idx="13">
                  <c:v>8.8999999999999999E-3</c:v>
                </c:pt>
                <c:pt idx="14">
                  <c:v>5.4999999999999997E-3</c:v>
                </c:pt>
              </c:numCache>
            </c:numRef>
          </c:yVal>
        </c:ser>
        <c:ser>
          <c:idx val="2"/>
          <c:order val="2"/>
          <c:tx>
            <c:strRef>
              <c:f>'curve flux_dif'!$G$6</c:f>
              <c:strCache>
                <c:ptCount val="1"/>
                <c:pt idx="0">
                  <c:v>25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B050"/>
              </a:solidFill>
            </c:spPr>
          </c:marker>
          <c:xVal>
            <c:numRef>
              <c:f>'curve flux_dif'!$D$8:$D$22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flux_dif'!$G$8:$G$22</c:f>
              <c:numCache>
                <c:formatCode>General</c:formatCode>
                <c:ptCount val="15"/>
                <c:pt idx="0">
                  <c:v>37.4</c:v>
                </c:pt>
                <c:pt idx="1">
                  <c:v>32.5</c:v>
                </c:pt>
                <c:pt idx="2">
                  <c:v>25</c:v>
                </c:pt>
                <c:pt idx="3">
                  <c:v>28.5</c:v>
                </c:pt>
                <c:pt idx="4">
                  <c:v>20.73</c:v>
                </c:pt>
                <c:pt idx="5">
                  <c:v>16.600000000000001</c:v>
                </c:pt>
                <c:pt idx="6">
                  <c:v>9.9600000000000009</c:v>
                </c:pt>
                <c:pt idx="7">
                  <c:v>5.5</c:v>
                </c:pt>
                <c:pt idx="8">
                  <c:v>2.82</c:v>
                </c:pt>
                <c:pt idx="9">
                  <c:v>0.94499999999999995</c:v>
                </c:pt>
                <c:pt idx="10">
                  <c:v>0.42799999999999999</c:v>
                </c:pt>
                <c:pt idx="11">
                  <c:v>0.109</c:v>
                </c:pt>
                <c:pt idx="12">
                  <c:v>4.0599999999999997E-2</c:v>
                </c:pt>
                <c:pt idx="13">
                  <c:v>1.0999999999999999E-2</c:v>
                </c:pt>
                <c:pt idx="14">
                  <c:v>6.4999999999999997E-3</c:v>
                </c:pt>
              </c:numCache>
            </c:numRef>
          </c:yVal>
        </c:ser>
        <c:ser>
          <c:idx val="3"/>
          <c:order val="3"/>
          <c:tx>
            <c:strRef>
              <c:f>'curve flux_dif'!$H$6</c:f>
              <c:strCache>
                <c:ptCount val="1"/>
                <c:pt idx="0">
                  <c:v>35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'curve flux_dif'!$D$8:$D$22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flux_dif'!$H$8:$H$22</c:f>
              <c:numCache>
                <c:formatCode>General</c:formatCode>
                <c:ptCount val="15"/>
                <c:pt idx="0">
                  <c:v>21.9</c:v>
                </c:pt>
                <c:pt idx="1">
                  <c:v>20.3</c:v>
                </c:pt>
                <c:pt idx="2">
                  <c:v>16.8</c:v>
                </c:pt>
                <c:pt idx="3">
                  <c:v>19.100000000000001</c:v>
                </c:pt>
                <c:pt idx="4">
                  <c:v>14.73</c:v>
                </c:pt>
                <c:pt idx="5">
                  <c:v>11.04</c:v>
                </c:pt>
                <c:pt idx="6">
                  <c:v>7.55</c:v>
                </c:pt>
                <c:pt idx="7">
                  <c:v>4.32</c:v>
                </c:pt>
                <c:pt idx="8">
                  <c:v>2.2200000000000002</c:v>
                </c:pt>
                <c:pt idx="9">
                  <c:v>0.97499999999999998</c:v>
                </c:pt>
                <c:pt idx="10">
                  <c:v>0.34899999999999998</c:v>
                </c:pt>
                <c:pt idx="11">
                  <c:v>7.9000000000000001E-2</c:v>
                </c:pt>
                <c:pt idx="12">
                  <c:v>3.49E-2</c:v>
                </c:pt>
                <c:pt idx="13">
                  <c:v>7.4000000000000003E-3</c:v>
                </c:pt>
                <c:pt idx="14">
                  <c:v>1.06E-3</c:v>
                </c:pt>
              </c:numCache>
            </c:numRef>
          </c:yVal>
        </c:ser>
        <c:ser>
          <c:idx val="4"/>
          <c:order val="4"/>
          <c:tx>
            <c:strRef>
              <c:f>'curve flux_dif'!$I$6</c:f>
              <c:strCache>
                <c:ptCount val="1"/>
                <c:pt idx="0">
                  <c:v>45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00FF00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'curve flux_dif'!$D$8:$D$22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flux_dif'!$I$8:$I$22</c:f>
              <c:numCache>
                <c:formatCode>General</c:formatCode>
                <c:ptCount val="15"/>
                <c:pt idx="0">
                  <c:v>12.1</c:v>
                </c:pt>
                <c:pt idx="1">
                  <c:v>13</c:v>
                </c:pt>
                <c:pt idx="2">
                  <c:v>11.61</c:v>
                </c:pt>
                <c:pt idx="3">
                  <c:v>10.23</c:v>
                </c:pt>
                <c:pt idx="4">
                  <c:v>9.17</c:v>
                </c:pt>
                <c:pt idx="5">
                  <c:v>7.37</c:v>
                </c:pt>
                <c:pt idx="6">
                  <c:v>5.47</c:v>
                </c:pt>
                <c:pt idx="7">
                  <c:v>3.26</c:v>
                </c:pt>
                <c:pt idx="8">
                  <c:v>1.617</c:v>
                </c:pt>
                <c:pt idx="9">
                  <c:v>0.70799999999999996</c:v>
                </c:pt>
                <c:pt idx="10">
                  <c:v>0.27900000000000003</c:v>
                </c:pt>
                <c:pt idx="11">
                  <c:v>8.7499999999999994E-2</c:v>
                </c:pt>
                <c:pt idx="12">
                  <c:v>2.98E-2</c:v>
                </c:pt>
                <c:pt idx="13">
                  <c:v>1.15E-2</c:v>
                </c:pt>
                <c:pt idx="14">
                  <c:v>2.8E-3</c:v>
                </c:pt>
              </c:numCache>
            </c:numRef>
          </c:yVal>
        </c:ser>
        <c:ser>
          <c:idx val="5"/>
          <c:order val="5"/>
          <c:tx>
            <c:strRef>
              <c:f>'curve flux_dif'!$J$6</c:f>
              <c:strCache>
                <c:ptCount val="1"/>
                <c:pt idx="0">
                  <c:v>55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'curve flux_dif'!$D$8:$D$22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flux_dif'!$J$8:$J$22</c:f>
              <c:numCache>
                <c:formatCode>General</c:formatCode>
                <c:ptCount val="15"/>
                <c:pt idx="0">
                  <c:v>8.8000000000000007</c:v>
                </c:pt>
                <c:pt idx="1">
                  <c:v>4.37</c:v>
                </c:pt>
                <c:pt idx="2">
                  <c:v>5.39</c:v>
                </c:pt>
                <c:pt idx="3">
                  <c:v>5.1100000000000003</c:v>
                </c:pt>
                <c:pt idx="4">
                  <c:v>4.4000000000000004</c:v>
                </c:pt>
                <c:pt idx="5">
                  <c:v>4.0599999999999996</c:v>
                </c:pt>
                <c:pt idx="6">
                  <c:v>2.77</c:v>
                </c:pt>
                <c:pt idx="7">
                  <c:v>2.0299999999999998</c:v>
                </c:pt>
                <c:pt idx="8">
                  <c:v>1.02</c:v>
                </c:pt>
                <c:pt idx="9">
                  <c:v>0.49399999999999999</c:v>
                </c:pt>
                <c:pt idx="10">
                  <c:v>0.191</c:v>
                </c:pt>
                <c:pt idx="11">
                  <c:v>7.8399999999999997E-2</c:v>
                </c:pt>
                <c:pt idx="12">
                  <c:v>2.4799999999999999E-2</c:v>
                </c:pt>
                <c:pt idx="13">
                  <c:v>6.1999999999999998E-3</c:v>
                </c:pt>
                <c:pt idx="14">
                  <c:v>1.6999999999999999E-3</c:v>
                </c:pt>
              </c:numCache>
            </c:numRef>
          </c:yVal>
        </c:ser>
        <c:ser>
          <c:idx val="6"/>
          <c:order val="6"/>
          <c:tx>
            <c:strRef>
              <c:f>'curve flux_dif'!$K$6</c:f>
              <c:strCache>
                <c:ptCount val="1"/>
                <c:pt idx="0">
                  <c:v>65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4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xVal>
            <c:numRef>
              <c:f>'curve flux_dif'!$D$8:$D$22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flux_dif'!$K$8:$K$22</c:f>
              <c:numCache>
                <c:formatCode>General</c:formatCode>
                <c:ptCount val="15"/>
                <c:pt idx="0">
                  <c:v>4.7</c:v>
                </c:pt>
                <c:pt idx="1">
                  <c:v>4.58</c:v>
                </c:pt>
                <c:pt idx="2">
                  <c:v>3.79</c:v>
                </c:pt>
                <c:pt idx="3">
                  <c:v>2.11</c:v>
                </c:pt>
                <c:pt idx="4">
                  <c:v>2.25</c:v>
                </c:pt>
                <c:pt idx="5">
                  <c:v>2.21</c:v>
                </c:pt>
                <c:pt idx="6">
                  <c:v>1.46</c:v>
                </c:pt>
                <c:pt idx="7">
                  <c:v>1.0409999999999999</c:v>
                </c:pt>
                <c:pt idx="8">
                  <c:v>0.60199999999999998</c:v>
                </c:pt>
                <c:pt idx="9">
                  <c:v>0.35</c:v>
                </c:pt>
                <c:pt idx="10">
                  <c:v>0.18</c:v>
                </c:pt>
                <c:pt idx="11">
                  <c:v>5.2400000000000002E-2</c:v>
                </c:pt>
                <c:pt idx="12">
                  <c:v>2.2599999999999999E-2</c:v>
                </c:pt>
                <c:pt idx="13">
                  <c:v>8.8000000000000005E-3</c:v>
                </c:pt>
                <c:pt idx="14">
                  <c:v>5.4000000000000003E-3</c:v>
                </c:pt>
              </c:numCache>
            </c:numRef>
          </c:yVal>
        </c:ser>
        <c:ser>
          <c:idx val="7"/>
          <c:order val="7"/>
          <c:tx>
            <c:strRef>
              <c:f>'curve flux_dif'!$L$6</c:f>
              <c:strCache>
                <c:ptCount val="1"/>
                <c:pt idx="0">
                  <c:v>75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'curve flux_dif'!$D$8:$D$22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flux_dif'!$L$8:$L$22</c:f>
              <c:numCache>
                <c:formatCode>General</c:formatCode>
                <c:ptCount val="15"/>
                <c:pt idx="0">
                  <c:v>2.4</c:v>
                </c:pt>
                <c:pt idx="1">
                  <c:v>2.17</c:v>
                </c:pt>
                <c:pt idx="2">
                  <c:v>1.64</c:v>
                </c:pt>
                <c:pt idx="3">
                  <c:v>1</c:v>
                </c:pt>
                <c:pt idx="4">
                  <c:v>0.56000000000000005</c:v>
                </c:pt>
                <c:pt idx="5">
                  <c:v>0.61</c:v>
                </c:pt>
                <c:pt idx="6">
                  <c:v>0.59</c:v>
                </c:pt>
                <c:pt idx="7">
                  <c:v>0.39700000000000002</c:v>
                </c:pt>
                <c:pt idx="8">
                  <c:v>0.32800000000000001</c:v>
                </c:pt>
                <c:pt idx="9">
                  <c:v>0.18099999999999999</c:v>
                </c:pt>
                <c:pt idx="10">
                  <c:v>0.115</c:v>
                </c:pt>
                <c:pt idx="11">
                  <c:v>5.3999999999999999E-2</c:v>
                </c:pt>
                <c:pt idx="12">
                  <c:v>1.7500000000000002E-2</c:v>
                </c:pt>
                <c:pt idx="13">
                  <c:v>7.4999999999999997E-3</c:v>
                </c:pt>
                <c:pt idx="14">
                  <c:v>2.0999999999999999E-3</c:v>
                </c:pt>
              </c:numCache>
            </c:numRef>
          </c:yVal>
        </c:ser>
        <c:ser>
          <c:idx val="8"/>
          <c:order val="8"/>
          <c:tx>
            <c:strRef>
              <c:f>'curve flux_dif'!$M$6</c:f>
              <c:strCache>
                <c:ptCount val="1"/>
                <c:pt idx="0">
                  <c:v>5</c:v>
                </c:pt>
              </c:strCache>
            </c:strRef>
          </c:tx>
          <c:spPr>
            <a:ln w="15875"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'curve flux_dif'!$D$8:$D$22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flux_dif'!$M$8:$M$22</c:f>
              <c:numCache>
                <c:formatCode>0.00</c:formatCode>
                <c:ptCount val="15"/>
                <c:pt idx="0">
                  <c:v>33.542435223276691</c:v>
                </c:pt>
                <c:pt idx="1">
                  <c:v>35.101036264407547</c:v>
                </c:pt>
                <c:pt idx="2">
                  <c:v>34.95433530637407</c:v>
                </c:pt>
                <c:pt idx="3">
                  <c:v>32.357442613789566</c:v>
                </c:pt>
                <c:pt idx="4">
                  <c:v>27.034315039613883</c:v>
                </c:pt>
                <c:pt idx="5">
                  <c:v>19.731957017311153</c:v>
                </c:pt>
                <c:pt idx="6">
                  <c:v>12.232446125710302</c:v>
                </c:pt>
                <c:pt idx="7" formatCode="0.000">
                  <c:v>6.3443318660942687</c:v>
                </c:pt>
                <c:pt idx="8" formatCode="0.000">
                  <c:v>2.7614264637296424</c:v>
                </c:pt>
                <c:pt idx="9" formatCode="0.000">
                  <c:v>1.030204338020223</c:v>
                </c:pt>
                <c:pt idx="10" formatCode="0.000">
                  <c:v>0.33976969416782354</c:v>
                </c:pt>
                <c:pt idx="11" formatCode="0.000">
                  <c:v>0.10222226441940674</c:v>
                </c:pt>
                <c:pt idx="12" formatCode="0.000">
                  <c:v>2.8869633993556222E-2</c:v>
                </c:pt>
                <c:pt idx="13" formatCode="0.0000">
                  <c:v>7.8101264433946783E-3</c:v>
                </c:pt>
                <c:pt idx="14" formatCode="0.0000">
                  <c:v>2.0535838831364115E-3</c:v>
                </c:pt>
              </c:numCache>
            </c:numRef>
          </c:yVal>
        </c:ser>
        <c:ser>
          <c:idx val="9"/>
          <c:order val="9"/>
          <c:tx>
            <c:strRef>
              <c:f>'curve flux_dif'!$N$6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'curve flux_dif'!$D$8:$D$22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flux_dif'!$N$8:$N$22</c:f>
              <c:numCache>
                <c:formatCode>0.00</c:formatCode>
                <c:ptCount val="15"/>
                <c:pt idx="0">
                  <c:v>29.4751287700897</c:v>
                </c:pt>
                <c:pt idx="1">
                  <c:v>31.144345216332908</c:v>
                </c:pt>
                <c:pt idx="2">
                  <c:v>31.315198950861426</c:v>
                </c:pt>
                <c:pt idx="3">
                  <c:v>29.270136353041366</c:v>
                </c:pt>
                <c:pt idx="4">
                  <c:v>24.692295553514974</c:v>
                </c:pt>
                <c:pt idx="5">
                  <c:v>18.197566234315833</c:v>
                </c:pt>
                <c:pt idx="6">
                  <c:v>11.390749999281713</c:v>
                </c:pt>
                <c:pt idx="7" formatCode="0.000">
                  <c:v>5.965119638448229</c:v>
                </c:pt>
                <c:pt idx="8" formatCode="0.000">
                  <c:v>2.6215746590275248</c:v>
                </c:pt>
                <c:pt idx="9" formatCode="0.000">
                  <c:v>0.98752393466438804</c:v>
                </c:pt>
                <c:pt idx="10" formatCode="0.000">
                  <c:v>0.32885468097380122</c:v>
                </c:pt>
                <c:pt idx="11" formatCode="0.000">
                  <c:v>9.9899168758582277E-2</c:v>
                </c:pt>
                <c:pt idx="12" formatCode="0.000">
                  <c:v>2.8487391003317531E-2</c:v>
                </c:pt>
                <c:pt idx="13" formatCode="0.0000">
                  <c:v>7.7815350985820141E-3</c:v>
                </c:pt>
                <c:pt idx="14" formatCode="0.0000">
                  <c:v>2.0535838831364115E-3</c:v>
                </c:pt>
              </c:numCache>
            </c:numRef>
          </c:yVal>
        </c:ser>
        <c:ser>
          <c:idx val="10"/>
          <c:order val="10"/>
          <c:tx>
            <c:strRef>
              <c:f>'curve flux_dif'!$O$6</c:f>
              <c:strCache>
                <c:ptCount val="1"/>
                <c:pt idx="0">
                  <c:v>25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'curve flux_dif'!$D$8:$D$22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flux_dif'!$O$8:$O$22</c:f>
              <c:numCache>
                <c:formatCode>0.00</c:formatCode>
                <c:ptCount val="15"/>
                <c:pt idx="0">
                  <c:v>22.570703230950123</c:v>
                </c:pt>
                <c:pt idx="1">
                  <c:v>24.329688310543169</c:v>
                </c:pt>
                <c:pt idx="2">
                  <c:v>24.955926342852457</c:v>
                </c:pt>
                <c:pt idx="3">
                  <c:v>23.796203956594155</c:v>
                </c:pt>
                <c:pt idx="4">
                  <c:v>20.478917012873293</c:v>
                </c:pt>
                <c:pt idx="5">
                  <c:v>15.396589538817999</c:v>
                </c:pt>
                <c:pt idx="6">
                  <c:v>9.8316585485662298</c:v>
                </c:pt>
                <c:pt idx="7" formatCode="0.000">
                  <c:v>5.2523488048658322</c:v>
                </c:pt>
                <c:pt idx="8" formatCode="0.000">
                  <c:v>2.3548274704825052</c:v>
                </c:pt>
                <c:pt idx="9" formatCode="0.000">
                  <c:v>0.90491338108437624</c:v>
                </c:pt>
                <c:pt idx="10" formatCode="0.000">
                  <c:v>0.30741506670644686</c:v>
                </c:pt>
                <c:pt idx="11" formatCode="0.000">
                  <c:v>9.5268333518598092E-2</c:v>
                </c:pt>
                <c:pt idx="12" formatCode="0.000">
                  <c:v>2.7714106478682731E-2</c:v>
                </c:pt>
                <c:pt idx="13" formatCode="0.0000">
                  <c:v>7.7228329277050827E-3</c:v>
                </c:pt>
                <c:pt idx="14" formatCode="0.0000">
                  <c:v>2.0535838831364115E-3</c:v>
                </c:pt>
              </c:numCache>
            </c:numRef>
          </c:yVal>
        </c:ser>
        <c:ser>
          <c:idx val="11"/>
          <c:order val="11"/>
          <c:tx>
            <c:strRef>
              <c:f>'curve flux_dif'!$P$6</c:f>
              <c:strCache>
                <c:ptCount val="1"/>
                <c:pt idx="0">
                  <c:v>35</c:v>
                </c:pt>
              </c:strCache>
            </c:strRef>
          </c:tx>
          <c:spPr>
            <a:ln w="1587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'curve flux_dif'!$D$8:$D$22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flux_dif'!$P$8:$P$22</c:f>
              <c:numCache>
                <c:formatCode>0.00</c:formatCode>
                <c:ptCount val="15"/>
                <c:pt idx="0">
                  <c:v>14.777013879360897</c:v>
                </c:pt>
                <c:pt idx="1">
                  <c:v>16.44124903077083</c:v>
                </c:pt>
                <c:pt idx="2">
                  <c:v>17.40675697596518</c:v>
                </c:pt>
                <c:pt idx="3">
                  <c:v>17.13179623757167</c:v>
                </c:pt>
                <c:pt idx="4">
                  <c:v>15.217746285269577</c:v>
                </c:pt>
                <c:pt idx="5">
                  <c:v>11.809213487983882</c:v>
                </c:pt>
                <c:pt idx="6">
                  <c:v>7.7834549110273406</c:v>
                </c:pt>
                <c:pt idx="7" formatCode="0.000">
                  <c:v>4.2918360017819666</c:v>
                </c:pt>
                <c:pt idx="8" formatCode="0.000">
                  <c:v>1.9860793525000366</c:v>
                </c:pt>
                <c:pt idx="9" formatCode="0.000">
                  <c:v>0.78775749533832506</c:v>
                </c:pt>
                <c:pt idx="10" formatCode="0.000">
                  <c:v>0.27622150204075041</c:v>
                </c:pt>
                <c:pt idx="11" formatCode="0.000">
                  <c:v>8.8355539603775762E-2</c:v>
                </c:pt>
                <c:pt idx="12" formatCode="0.000">
                  <c:v>2.6529711725513331E-2</c:v>
                </c:pt>
                <c:pt idx="13" formatCode="0.0000">
                  <c:v>7.6305761719664706E-3</c:v>
                </c:pt>
                <c:pt idx="14" formatCode="0.0000">
                  <c:v>2.0535838831364115E-3</c:v>
                </c:pt>
              </c:numCache>
            </c:numRef>
          </c:yVal>
        </c:ser>
        <c:ser>
          <c:idx val="12"/>
          <c:order val="12"/>
          <c:tx>
            <c:strRef>
              <c:f>'curve flux_dif'!$Q$6</c:f>
              <c:strCache>
                <c:ptCount val="1"/>
                <c:pt idx="0">
                  <c:v>45</c:v>
                </c:pt>
              </c:strCache>
            </c:strRef>
          </c:tx>
          <c:spPr>
            <a:ln w="15875"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'curve flux_dif'!$D$8:$D$22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flux_dif'!$Q$8:$Q$22</c:f>
              <c:numCache>
                <c:formatCode>0.00</c:formatCode>
                <c:ptCount val="15"/>
                <c:pt idx="0">
                  <c:v>7.9794764569478511</c:v>
                </c:pt>
                <c:pt idx="1">
                  <c:v>9.2968313218349596</c:v>
                </c:pt>
                <c:pt idx="2">
                  <c:v>10.306584769444033</c:v>
                </c:pt>
                <c:pt idx="3">
                  <c:v>10.621945256965503</c:v>
                </c:pt>
                <c:pt idx="4">
                  <c:v>9.8798762947741512</c:v>
                </c:pt>
                <c:pt idx="5">
                  <c:v>8.0284065578085322</c:v>
                </c:pt>
                <c:pt idx="6">
                  <c:v>5.5409257821798326</c:v>
                </c:pt>
                <c:pt idx="7" formatCode="0.000">
                  <c:v>3.199240819571413</c:v>
                </c:pt>
                <c:pt idx="8" formatCode="0.000">
                  <c:v>1.5502442934853098</c:v>
                </c:pt>
                <c:pt idx="9" formatCode="0.000">
                  <c:v>0.64386667300618472</c:v>
                </c:pt>
                <c:pt idx="10" formatCode="0.000">
                  <c:v>0.23640624845789129</c:v>
                </c:pt>
                <c:pt idx="11" formatCode="0.000">
                  <c:v>7.9184862311074744E-2</c:v>
                </c:pt>
                <c:pt idx="12" formatCode="0.000">
                  <c:v>2.4896508653540834E-2</c:v>
                </c:pt>
                <c:pt idx="13" formatCode="0.0000">
                  <c:v>7.4983305012114483E-3</c:v>
                </c:pt>
                <c:pt idx="14" formatCode="0.0000">
                  <c:v>2.0535838831364115E-3</c:v>
                </c:pt>
              </c:numCache>
            </c:numRef>
          </c:yVal>
        </c:ser>
        <c:ser>
          <c:idx val="13"/>
          <c:order val="13"/>
          <c:tx>
            <c:strRef>
              <c:f>'curve flux_dif'!$R$6</c:f>
              <c:strCache>
                <c:ptCount val="1"/>
                <c:pt idx="0">
                  <c:v>55</c:v>
                </c:pt>
              </c:strCache>
            </c:strRef>
          </c:tx>
          <c:spPr>
            <a:ln w="1587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'curve flux_dif'!$D$8:$D$22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flux_dif'!$R$8:$R$22</c:f>
              <c:numCache>
                <c:formatCode>0.00</c:formatCode>
                <c:ptCount val="15"/>
                <c:pt idx="0">
                  <c:v>3.3204032060785202</c:v>
                </c:pt>
                <c:pt idx="1">
                  <c:v>4.1307310162375819</c:v>
                </c:pt>
                <c:pt idx="2">
                  <c:v>4.8894499201091426</c:v>
                </c:pt>
                <c:pt idx="3">
                  <c:v>5.380382805844742</c:v>
                </c:pt>
                <c:pt idx="4">
                  <c:v>5.3434099139971449</c:v>
                </c:pt>
                <c:pt idx="5">
                  <c:v>4.6362245618076461</c:v>
                </c:pt>
                <c:pt idx="6">
                  <c:v>3.4164689628254137</c:v>
                </c:pt>
                <c:pt idx="7" formatCode="0.000">
                  <c:v>2.1061594478390249</c:v>
                </c:pt>
                <c:pt idx="8" formatCode="0.000">
                  <c:v>1.0896873956078679</c:v>
                </c:pt>
                <c:pt idx="9" formatCode="0.000">
                  <c:v>0.48323166404418205</c:v>
                </c:pt>
                <c:pt idx="10" formatCode="0.000">
                  <c:v>0.18944078832186717</c:v>
                </c:pt>
                <c:pt idx="11" formatCode="0.000">
                  <c:v>6.7752355565318556E-2</c:v>
                </c:pt>
                <c:pt idx="12" formatCode="0.000">
                  <c:v>2.2744428502312702E-2</c:v>
                </c:pt>
                <c:pt idx="13" formatCode="0.0000">
                  <c:v>7.3141001930928824E-3</c:v>
                </c:pt>
                <c:pt idx="14" formatCode="0.0000">
                  <c:v>2.0535838831364115E-3</c:v>
                </c:pt>
              </c:numCache>
            </c:numRef>
          </c:yVal>
        </c:ser>
        <c:ser>
          <c:idx val="14"/>
          <c:order val="14"/>
          <c:tx>
            <c:strRef>
              <c:f>'curve flux_dif'!$S$6</c:f>
              <c:strCache>
                <c:ptCount val="1"/>
                <c:pt idx="0">
                  <c:v>65</c:v>
                </c:pt>
              </c:strCache>
            </c:strRef>
          </c:tx>
          <c:spPr>
            <a:ln w="158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'curve flux_dif'!$D$8:$D$22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flux_dif'!$S$8:$S$22</c:f>
              <c:numCache>
                <c:formatCode>0.00</c:formatCode>
                <c:ptCount val="15"/>
                <c:pt idx="0">
                  <c:v>0.92364598303084655</c:v>
                </c:pt>
                <c:pt idx="1">
                  <c:v>1.2644351864206504</c:v>
                </c:pt>
                <c:pt idx="2">
                  <c:v>1.6468425632968429</c:v>
                </c:pt>
                <c:pt idx="3">
                  <c:v>1.9940828673148161</c:v>
                </c:pt>
                <c:pt idx="4">
                  <c:v>2.1791025455323774</c:v>
                </c:pt>
                <c:pt idx="5">
                  <c:v>2.080500157579833</c:v>
                </c:pt>
                <c:pt idx="6">
                  <c:v>1.6869922587542179</c:v>
                </c:pt>
                <c:pt idx="7" formatCode="0.000">
                  <c:v>1.1443089911107489</c:v>
                </c:pt>
                <c:pt idx="8" formatCode="0.000">
                  <c:v>0.65145221285340182</c:v>
                </c:pt>
                <c:pt idx="9" formatCode="0.000">
                  <c:v>0.31788120803963804</c:v>
                </c:pt>
                <c:pt idx="10" formatCode="0.000">
                  <c:v>0.13712229683108568</c:v>
                </c:pt>
                <c:pt idx="11" formatCode="0.000">
                  <c:v>5.396379364624973E-2</c:v>
                </c:pt>
                <c:pt idx="12" formatCode="0.000">
                  <c:v>1.9933204179751089E-2</c:v>
                </c:pt>
                <c:pt idx="13" formatCode="0.0000">
                  <c:v>7.0533410370821068E-3</c:v>
                </c:pt>
                <c:pt idx="14" formatCode="0.0000">
                  <c:v>2.0535838831364115E-3</c:v>
                </c:pt>
              </c:numCache>
            </c:numRef>
          </c:yVal>
        </c:ser>
        <c:ser>
          <c:idx val="15"/>
          <c:order val="15"/>
          <c:tx>
            <c:strRef>
              <c:f>'curve flux_dif'!$T$6</c:f>
              <c:strCache>
                <c:ptCount val="1"/>
                <c:pt idx="0">
                  <c:v>75</c:v>
                </c:pt>
              </c:strCache>
            </c:strRef>
          </c:tx>
          <c:spPr>
            <a:ln w="15875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'curve flux_dif'!$D$8:$D$22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flux_dif'!$T$8:$T$22</c:f>
              <c:numCache>
                <c:formatCode>0.00</c:formatCode>
                <c:ptCount val="15"/>
                <c:pt idx="0">
                  <c:v>0.11840758892377774</c:v>
                </c:pt>
                <c:pt idx="1">
                  <c:v>0.18901010231410806</c:v>
                </c:pt>
                <c:pt idx="2">
                  <c:v>0.28701380273506066</c:v>
                </c:pt>
                <c:pt idx="3">
                  <c:v>0.40521086043273741</c:v>
                </c:pt>
                <c:pt idx="4">
                  <c:v>0.51628391799461548</c:v>
                </c:pt>
                <c:pt idx="5">
                  <c:v>0.5747457382824126</c:v>
                </c:pt>
                <c:pt idx="6">
                  <c:v>0.54337448391268972</c:v>
                </c:pt>
                <c:pt idx="7">
                  <c:v>0.42971660155618779</c:v>
                </c:pt>
                <c:pt idx="8">
                  <c:v>0.28522889069454804</c:v>
                </c:pt>
                <c:pt idx="9">
                  <c:v>0.16227377978662016</c:v>
                </c:pt>
                <c:pt idx="10" formatCode="0.000">
                  <c:v>8.1612776804482742E-2</c:v>
                </c:pt>
                <c:pt idx="11" formatCode="0.000">
                  <c:v>3.7449723884922889E-2</c:v>
                </c:pt>
                <c:pt idx="12" formatCode="0.000">
                  <c:v>1.6128280540565611E-2</c:v>
                </c:pt>
                <c:pt idx="13" formatCode="0.0000">
                  <c:v>6.6540075902206657E-3</c:v>
                </c:pt>
                <c:pt idx="14" formatCode="0.0000">
                  <c:v>2.0535838831364115E-3</c:v>
                </c:pt>
              </c:numCache>
            </c:numRef>
          </c:yVal>
        </c:ser>
        <c:ser>
          <c:idx val="16"/>
          <c:order val="16"/>
          <c:tx>
            <c:strRef>
              <c:f>'curve flux_dif'!$U$6</c:f>
              <c:strCache>
                <c:ptCount val="1"/>
                <c:pt idx="0">
                  <c:v>85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'curve flux_dif'!$D$8:$D$22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flux_dif'!$U$8:$U$22</c:f>
              <c:numCache>
                <c:formatCode>0.000</c:formatCode>
                <c:ptCount val="15"/>
                <c:pt idx="0">
                  <c:v>1.2390334043284668E-3</c:v>
                </c:pt>
                <c:pt idx="1">
                  <c:v>2.781492455629211E-3</c:v>
                </c:pt>
                <c:pt idx="2">
                  <c:v>5.9383963379401042E-3</c:v>
                </c:pt>
                <c:pt idx="3">
                  <c:v>1.1788982314641282E-2</c:v>
                </c:pt>
                <c:pt idx="4">
                  <c:v>2.1119388326554391E-2</c:v>
                </c:pt>
                <c:pt idx="5">
                  <c:v>3.3061254007772364E-2</c:v>
                </c:pt>
                <c:pt idx="6">
                  <c:v>4.3949263392820861E-2</c:v>
                </c:pt>
                <c:pt idx="7">
                  <c:v>4.8863744578895765E-2</c:v>
                </c:pt>
                <c:pt idx="8">
                  <c:v>4.5603016009878615E-2</c:v>
                </c:pt>
                <c:pt idx="9">
                  <c:v>3.6479155891281763E-2</c:v>
                </c:pt>
                <c:pt idx="10">
                  <c:v>2.5795129103846754E-2</c:v>
                </c:pt>
                <c:pt idx="11" formatCode="0.0000">
                  <c:v>1.6644730304837051E-2</c:v>
                </c:pt>
                <c:pt idx="12" formatCode="0.0000">
                  <c:v>1.0078488453017688E-2</c:v>
                </c:pt>
                <c:pt idx="13" formatCode="0.0000">
                  <c:v>5.8465261013340257E-3</c:v>
                </c:pt>
                <c:pt idx="14" formatCode="0.0000">
                  <c:v>2.0535838831364115E-3</c:v>
                </c:pt>
              </c:numCache>
            </c:numRef>
          </c:yVal>
        </c:ser>
        <c:axId val="157405184"/>
        <c:axId val="157407104"/>
      </c:scatterChart>
      <c:valAx>
        <c:axId val="157405184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Momentum</a:t>
                </a:r>
                <a:r>
                  <a:rPr lang="it-IT" baseline="0"/>
                  <a:t> (GeV/c)</a:t>
                </a:r>
                <a:endParaRPr lang="it-IT"/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157407104"/>
        <c:crossesAt val="1.0000000000000041E-3"/>
        <c:crossBetween val="midCat"/>
      </c:valAx>
      <c:valAx>
        <c:axId val="157407104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Flux</a:t>
                </a:r>
                <a:r>
                  <a:rPr lang="it-IT" baseline="0"/>
                  <a:t>   1/(m</a:t>
                </a:r>
                <a:r>
                  <a:rPr lang="it-IT" baseline="30000"/>
                  <a:t>2</a:t>
                </a:r>
                <a:r>
                  <a:rPr lang="it-IT" baseline="0"/>
                  <a:t> s sr GeV/c)</a:t>
                </a:r>
                <a:endParaRPr lang="it-IT"/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crossAx val="157405184"/>
        <c:crossesAt val="0.1"/>
        <c:crossBetween val="midCat"/>
      </c:valAx>
    </c:plotArea>
    <c:legend>
      <c:legendPos val="r"/>
      <c:layout>
        <c:manualLayout>
          <c:xMode val="edge"/>
          <c:yMode val="edge"/>
          <c:x val="0.8255463160562877"/>
          <c:y val="0.16165895929675453"/>
          <c:w val="8.7518172377985468E-2"/>
          <c:h val="0.67540290796983715"/>
        </c:manualLayout>
      </c:layout>
      <c:spPr>
        <a:solidFill>
          <a:schemeClr val="bg1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it-IT"/>
              <a:t>Differential flux at different angles (Fit "a la Reyna")</a:t>
            </a:r>
          </a:p>
        </c:rich>
      </c:tx>
      <c:layout>
        <c:manualLayout>
          <c:xMode val="edge"/>
          <c:yMode val="edge"/>
          <c:x val="0.36915936909755648"/>
          <c:y val="2.93542074363992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862949436194041"/>
          <c:y val="0.14677117742781601"/>
          <c:w val="0.78037501882395532"/>
          <c:h val="0.72015724391248381"/>
        </c:manualLayout>
      </c:layout>
      <c:scatterChart>
        <c:scatterStyle val="lineMarker"/>
        <c:ser>
          <c:idx val="0"/>
          <c:order val="0"/>
          <c:tx>
            <c:strRef>
              <c:f>'curve flux_dif a-la-Reyna'!$E$6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'curve flux_dif a-la-Reyna'!$D$8:$D$22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 a-la-Reyna'!$E$8:$E$22</c:f>
              <c:numCache>
                <c:formatCode>General</c:formatCode>
                <c:ptCount val="15"/>
                <c:pt idx="0">
                  <c:v>33.799999999999997</c:v>
                </c:pt>
                <c:pt idx="1">
                  <c:v>32.1</c:v>
                </c:pt>
                <c:pt idx="2">
                  <c:v>33.9</c:v>
                </c:pt>
                <c:pt idx="3">
                  <c:v>35.200000000000003</c:v>
                </c:pt>
                <c:pt idx="4">
                  <c:v>27.36</c:v>
                </c:pt>
                <c:pt idx="5">
                  <c:v>20.02</c:v>
                </c:pt>
                <c:pt idx="6">
                  <c:v>11.73</c:v>
                </c:pt>
                <c:pt idx="7">
                  <c:v>6.52</c:v>
                </c:pt>
                <c:pt idx="8">
                  <c:v>2.93</c:v>
                </c:pt>
                <c:pt idx="9">
                  <c:v>1.119</c:v>
                </c:pt>
                <c:pt idx="10">
                  <c:v>0.39500000000000002</c:v>
                </c:pt>
                <c:pt idx="11">
                  <c:v>0.114</c:v>
                </c:pt>
                <c:pt idx="12">
                  <c:v>3.0200000000000001E-2</c:v>
                </c:pt>
                <c:pt idx="13">
                  <c:v>7.1000000000000004E-3</c:v>
                </c:pt>
                <c:pt idx="14">
                  <c:v>2E-3</c:v>
                </c:pt>
              </c:numCache>
            </c:numRef>
          </c:yVal>
        </c:ser>
        <c:ser>
          <c:idx val="1"/>
          <c:order val="1"/>
          <c:tx>
            <c:strRef>
              <c:f>'curve flux_dif a-la-Reyna'!$F$6</c:f>
              <c:strCache>
                <c:ptCount val="1"/>
                <c:pt idx="0">
                  <c:v>15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'curve flux_dif a-la-Reyna'!$D$8:$D$22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 a-la-Reyna'!$F$8:$F$22</c:f>
              <c:numCache>
                <c:formatCode>General</c:formatCode>
                <c:ptCount val="15"/>
                <c:pt idx="0">
                  <c:v>48.4</c:v>
                </c:pt>
                <c:pt idx="1">
                  <c:v>37.200000000000003</c:v>
                </c:pt>
                <c:pt idx="2">
                  <c:v>33.799999999999997</c:v>
                </c:pt>
                <c:pt idx="3">
                  <c:v>31.8</c:v>
                </c:pt>
                <c:pt idx="4">
                  <c:v>26.13</c:v>
                </c:pt>
                <c:pt idx="5">
                  <c:v>17.829999999999998</c:v>
                </c:pt>
                <c:pt idx="6">
                  <c:v>11.47</c:v>
                </c:pt>
                <c:pt idx="7">
                  <c:v>6.21</c:v>
                </c:pt>
                <c:pt idx="8">
                  <c:v>2.57</c:v>
                </c:pt>
                <c:pt idx="9">
                  <c:v>1.1739999999999999</c:v>
                </c:pt>
                <c:pt idx="10">
                  <c:v>0.40400000000000003</c:v>
                </c:pt>
                <c:pt idx="11">
                  <c:v>0.11700000000000001</c:v>
                </c:pt>
                <c:pt idx="12">
                  <c:v>3.4299999999999997E-2</c:v>
                </c:pt>
                <c:pt idx="13">
                  <c:v>8.8999999999999999E-3</c:v>
                </c:pt>
                <c:pt idx="14">
                  <c:v>5.4999999999999997E-3</c:v>
                </c:pt>
              </c:numCache>
            </c:numRef>
          </c:yVal>
        </c:ser>
        <c:ser>
          <c:idx val="2"/>
          <c:order val="2"/>
          <c:tx>
            <c:strRef>
              <c:f>'curve flux_dif a-la-Reyna'!$G$6</c:f>
              <c:strCache>
                <c:ptCount val="1"/>
                <c:pt idx="0">
                  <c:v>25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B050"/>
              </a:solidFill>
            </c:spPr>
          </c:marker>
          <c:xVal>
            <c:numRef>
              <c:f>'curve flux_dif a-la-Reyna'!$D$8:$D$22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 a-la-Reyna'!$G$8:$G$22</c:f>
              <c:numCache>
                <c:formatCode>General</c:formatCode>
                <c:ptCount val="15"/>
                <c:pt idx="0">
                  <c:v>37.4</c:v>
                </c:pt>
                <c:pt idx="1">
                  <c:v>32.5</c:v>
                </c:pt>
                <c:pt idx="2">
                  <c:v>25</c:v>
                </c:pt>
                <c:pt idx="3">
                  <c:v>28.5</c:v>
                </c:pt>
                <c:pt idx="4">
                  <c:v>20.73</c:v>
                </c:pt>
                <c:pt idx="5">
                  <c:v>16.600000000000001</c:v>
                </c:pt>
                <c:pt idx="6">
                  <c:v>9.9600000000000009</c:v>
                </c:pt>
                <c:pt idx="7">
                  <c:v>5.5</c:v>
                </c:pt>
                <c:pt idx="8">
                  <c:v>2.82</c:v>
                </c:pt>
                <c:pt idx="9">
                  <c:v>0.94499999999999995</c:v>
                </c:pt>
                <c:pt idx="10">
                  <c:v>0.42799999999999999</c:v>
                </c:pt>
                <c:pt idx="11">
                  <c:v>0.109</c:v>
                </c:pt>
                <c:pt idx="12">
                  <c:v>4.0599999999999997E-2</c:v>
                </c:pt>
                <c:pt idx="13">
                  <c:v>1.0999999999999999E-2</c:v>
                </c:pt>
                <c:pt idx="14">
                  <c:v>6.4999999999999997E-3</c:v>
                </c:pt>
              </c:numCache>
            </c:numRef>
          </c:yVal>
        </c:ser>
        <c:ser>
          <c:idx val="3"/>
          <c:order val="3"/>
          <c:tx>
            <c:strRef>
              <c:f>'curve flux_dif a-la-Reyna'!$H$6</c:f>
              <c:strCache>
                <c:ptCount val="1"/>
                <c:pt idx="0">
                  <c:v>35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'curve flux_dif a-la-Reyna'!$D$8:$D$22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 a-la-Reyna'!$H$8:$H$22</c:f>
              <c:numCache>
                <c:formatCode>General</c:formatCode>
                <c:ptCount val="15"/>
                <c:pt idx="0">
                  <c:v>21.9</c:v>
                </c:pt>
                <c:pt idx="1">
                  <c:v>20.3</c:v>
                </c:pt>
                <c:pt idx="2">
                  <c:v>16.8</c:v>
                </c:pt>
                <c:pt idx="3">
                  <c:v>19.100000000000001</c:v>
                </c:pt>
                <c:pt idx="4">
                  <c:v>14.73</c:v>
                </c:pt>
                <c:pt idx="5">
                  <c:v>11.04</c:v>
                </c:pt>
                <c:pt idx="6">
                  <c:v>7.55</c:v>
                </c:pt>
                <c:pt idx="7">
                  <c:v>4.32</c:v>
                </c:pt>
                <c:pt idx="8">
                  <c:v>2.2200000000000002</c:v>
                </c:pt>
                <c:pt idx="9">
                  <c:v>0.97499999999999998</c:v>
                </c:pt>
                <c:pt idx="10">
                  <c:v>0.34899999999999998</c:v>
                </c:pt>
                <c:pt idx="11">
                  <c:v>7.9000000000000001E-2</c:v>
                </c:pt>
                <c:pt idx="12">
                  <c:v>3.49E-2</c:v>
                </c:pt>
                <c:pt idx="13">
                  <c:v>7.4000000000000003E-3</c:v>
                </c:pt>
                <c:pt idx="14">
                  <c:v>1.06E-3</c:v>
                </c:pt>
              </c:numCache>
            </c:numRef>
          </c:yVal>
        </c:ser>
        <c:ser>
          <c:idx val="4"/>
          <c:order val="4"/>
          <c:tx>
            <c:strRef>
              <c:f>'curve flux_dif a-la-Reyna'!$I$6</c:f>
              <c:strCache>
                <c:ptCount val="1"/>
                <c:pt idx="0">
                  <c:v>45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00FF00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'curve flux_dif a-la-Reyna'!$D$8:$D$22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 a-la-Reyna'!$I$8:$I$22</c:f>
              <c:numCache>
                <c:formatCode>General</c:formatCode>
                <c:ptCount val="15"/>
                <c:pt idx="0">
                  <c:v>12.1</c:v>
                </c:pt>
                <c:pt idx="1">
                  <c:v>13</c:v>
                </c:pt>
                <c:pt idx="2">
                  <c:v>11.61</c:v>
                </c:pt>
                <c:pt idx="3">
                  <c:v>10.23</c:v>
                </c:pt>
                <c:pt idx="4">
                  <c:v>9.17</c:v>
                </c:pt>
                <c:pt idx="5">
                  <c:v>7.37</c:v>
                </c:pt>
                <c:pt idx="6">
                  <c:v>5.47</c:v>
                </c:pt>
                <c:pt idx="7">
                  <c:v>3.26</c:v>
                </c:pt>
                <c:pt idx="8">
                  <c:v>1.617</c:v>
                </c:pt>
                <c:pt idx="9">
                  <c:v>0.70799999999999996</c:v>
                </c:pt>
                <c:pt idx="10">
                  <c:v>0.27900000000000003</c:v>
                </c:pt>
                <c:pt idx="11">
                  <c:v>8.7499999999999994E-2</c:v>
                </c:pt>
                <c:pt idx="12">
                  <c:v>2.98E-2</c:v>
                </c:pt>
                <c:pt idx="13">
                  <c:v>1.15E-2</c:v>
                </c:pt>
                <c:pt idx="14">
                  <c:v>2.8E-3</c:v>
                </c:pt>
              </c:numCache>
            </c:numRef>
          </c:yVal>
        </c:ser>
        <c:ser>
          <c:idx val="5"/>
          <c:order val="5"/>
          <c:tx>
            <c:strRef>
              <c:f>'curve flux_dif a-la-Reyna'!$J$6</c:f>
              <c:strCache>
                <c:ptCount val="1"/>
                <c:pt idx="0">
                  <c:v>55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'curve flux_dif a-la-Reyna'!$D$8:$D$22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 a-la-Reyna'!$J$8:$J$22</c:f>
              <c:numCache>
                <c:formatCode>General</c:formatCode>
                <c:ptCount val="15"/>
                <c:pt idx="0">
                  <c:v>8.8000000000000007</c:v>
                </c:pt>
                <c:pt idx="1">
                  <c:v>4.37</c:v>
                </c:pt>
                <c:pt idx="2">
                  <c:v>5.39</c:v>
                </c:pt>
                <c:pt idx="3">
                  <c:v>5.1100000000000003</c:v>
                </c:pt>
                <c:pt idx="4">
                  <c:v>4.4000000000000004</c:v>
                </c:pt>
                <c:pt idx="5">
                  <c:v>4.0599999999999996</c:v>
                </c:pt>
                <c:pt idx="6">
                  <c:v>2.77</c:v>
                </c:pt>
                <c:pt idx="7">
                  <c:v>2.0299999999999998</c:v>
                </c:pt>
                <c:pt idx="8">
                  <c:v>1.02</c:v>
                </c:pt>
                <c:pt idx="9">
                  <c:v>0.49399999999999999</c:v>
                </c:pt>
                <c:pt idx="10">
                  <c:v>0.191</c:v>
                </c:pt>
                <c:pt idx="11">
                  <c:v>7.8399999999999997E-2</c:v>
                </c:pt>
                <c:pt idx="12">
                  <c:v>2.4799999999999999E-2</c:v>
                </c:pt>
                <c:pt idx="13">
                  <c:v>6.1999999999999998E-3</c:v>
                </c:pt>
                <c:pt idx="14">
                  <c:v>1.6999999999999999E-3</c:v>
                </c:pt>
              </c:numCache>
            </c:numRef>
          </c:yVal>
        </c:ser>
        <c:ser>
          <c:idx val="6"/>
          <c:order val="6"/>
          <c:tx>
            <c:strRef>
              <c:f>'curve flux_dif a-la-Reyna'!$K$6</c:f>
              <c:strCache>
                <c:ptCount val="1"/>
                <c:pt idx="0">
                  <c:v>65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4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xVal>
            <c:numRef>
              <c:f>'curve flux_dif a-la-Reyna'!$D$8:$D$22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 a-la-Reyna'!$K$8:$K$22</c:f>
              <c:numCache>
                <c:formatCode>General</c:formatCode>
                <c:ptCount val="15"/>
                <c:pt idx="0">
                  <c:v>4.7</c:v>
                </c:pt>
                <c:pt idx="1">
                  <c:v>4.58</c:v>
                </c:pt>
                <c:pt idx="2">
                  <c:v>3.79</c:v>
                </c:pt>
                <c:pt idx="3">
                  <c:v>2.11</c:v>
                </c:pt>
                <c:pt idx="4">
                  <c:v>2.25</c:v>
                </c:pt>
                <c:pt idx="5">
                  <c:v>2.21</c:v>
                </c:pt>
                <c:pt idx="6">
                  <c:v>1.46</c:v>
                </c:pt>
                <c:pt idx="7">
                  <c:v>1.0409999999999999</c:v>
                </c:pt>
                <c:pt idx="8">
                  <c:v>0.60199999999999998</c:v>
                </c:pt>
                <c:pt idx="9">
                  <c:v>0.35</c:v>
                </c:pt>
                <c:pt idx="10">
                  <c:v>0.18</c:v>
                </c:pt>
                <c:pt idx="11">
                  <c:v>5.2400000000000002E-2</c:v>
                </c:pt>
                <c:pt idx="12">
                  <c:v>2.2599999999999999E-2</c:v>
                </c:pt>
                <c:pt idx="13">
                  <c:v>8.8000000000000005E-3</c:v>
                </c:pt>
                <c:pt idx="14">
                  <c:v>5.4000000000000003E-3</c:v>
                </c:pt>
              </c:numCache>
            </c:numRef>
          </c:yVal>
        </c:ser>
        <c:ser>
          <c:idx val="7"/>
          <c:order val="7"/>
          <c:tx>
            <c:strRef>
              <c:f>'curve flux_dif a-la-Reyna'!$L$6</c:f>
              <c:strCache>
                <c:ptCount val="1"/>
                <c:pt idx="0">
                  <c:v>75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'curve flux_dif a-la-Reyna'!$D$8:$D$22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 a-la-Reyna'!$L$8:$L$22</c:f>
              <c:numCache>
                <c:formatCode>General</c:formatCode>
                <c:ptCount val="15"/>
                <c:pt idx="0">
                  <c:v>2.4</c:v>
                </c:pt>
                <c:pt idx="1">
                  <c:v>2.17</c:v>
                </c:pt>
                <c:pt idx="2">
                  <c:v>1.64</c:v>
                </c:pt>
                <c:pt idx="3">
                  <c:v>1</c:v>
                </c:pt>
                <c:pt idx="4">
                  <c:v>0.56000000000000005</c:v>
                </c:pt>
                <c:pt idx="5">
                  <c:v>0.61</c:v>
                </c:pt>
                <c:pt idx="6">
                  <c:v>0.59</c:v>
                </c:pt>
                <c:pt idx="7">
                  <c:v>0.39700000000000002</c:v>
                </c:pt>
                <c:pt idx="8">
                  <c:v>0.32800000000000001</c:v>
                </c:pt>
                <c:pt idx="9">
                  <c:v>0.18099999999999999</c:v>
                </c:pt>
                <c:pt idx="10">
                  <c:v>0.115</c:v>
                </c:pt>
                <c:pt idx="11">
                  <c:v>5.3999999999999999E-2</c:v>
                </c:pt>
                <c:pt idx="12">
                  <c:v>1.7500000000000002E-2</c:v>
                </c:pt>
                <c:pt idx="13">
                  <c:v>7.4999999999999997E-3</c:v>
                </c:pt>
                <c:pt idx="14">
                  <c:v>2.0999999999999999E-3</c:v>
                </c:pt>
              </c:numCache>
            </c:numRef>
          </c:yVal>
        </c:ser>
        <c:ser>
          <c:idx val="8"/>
          <c:order val="8"/>
          <c:tx>
            <c:strRef>
              <c:f>'curve flux_dif a-la-Reyna'!$M$6</c:f>
              <c:strCache>
                <c:ptCount val="1"/>
                <c:pt idx="0">
                  <c:v>5</c:v>
                </c:pt>
              </c:strCache>
            </c:strRef>
          </c:tx>
          <c:spPr>
            <a:ln w="19050">
              <a:solidFill>
                <a:schemeClr val="accent5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'curve flux_dif a-la-Reyna'!$D$8:$D$22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 a-la-Reyna'!$M$8:$M$22</c:f>
              <c:numCache>
                <c:formatCode>0.00</c:formatCode>
                <c:ptCount val="15"/>
                <c:pt idx="0">
                  <c:v>19.530693874568865</c:v>
                </c:pt>
                <c:pt idx="1">
                  <c:v>27.511929155646904</c:v>
                </c:pt>
                <c:pt idx="2">
                  <c:v>32.079229606623365</c:v>
                </c:pt>
                <c:pt idx="3">
                  <c:v>31.269121073655864</c:v>
                </c:pt>
                <c:pt idx="4">
                  <c:v>25.724345184571167</c:v>
                </c:pt>
                <c:pt idx="5">
                  <c:v>18.030508355645793</c:v>
                </c:pt>
                <c:pt idx="6">
                  <c:v>10.87326120440364</c:v>
                </c:pt>
                <c:pt idx="7" formatCode="0.000">
                  <c:v>5.696985015667547</c:v>
                </c:pt>
                <c:pt idx="8" formatCode="0.000">
                  <c:v>2.6172287513844554</c:v>
                </c:pt>
                <c:pt idx="9" formatCode="0.000">
                  <c:v>1.0645841659963788</c:v>
                </c:pt>
                <c:pt idx="10" formatCode="0.000">
                  <c:v>0.38713571832908916</c:v>
                </c:pt>
                <c:pt idx="11" formatCode="0.000">
                  <c:v>0.12699720520638541</c:v>
                </c:pt>
                <c:pt idx="12" formatCode="0.000">
                  <c:v>3.7981803426739777E-2</c:v>
                </c:pt>
                <c:pt idx="13" formatCode="0.0000">
                  <c:v>1.0448154699511193E-2</c:v>
                </c:pt>
                <c:pt idx="14" formatCode="0.0000">
                  <c:v>2.6700185903559405E-3</c:v>
                </c:pt>
              </c:numCache>
            </c:numRef>
          </c:yVal>
        </c:ser>
        <c:ser>
          <c:idx val="9"/>
          <c:order val="9"/>
          <c:tx>
            <c:strRef>
              <c:f>'curve flux_dif a-la-Reyna'!$N$6</c:f>
              <c:strCache>
                <c:ptCount val="1"/>
                <c:pt idx="0">
                  <c:v>15</c:v>
                </c:pt>
              </c:strCache>
            </c:strRef>
          </c:tx>
          <c:spPr>
            <a:ln w="19050">
              <a:solidFill>
                <a:srgbClr val="C00000"/>
              </a:solidFill>
              <a:prstDash val="dash"/>
            </a:ln>
          </c:spPr>
          <c:marker>
            <c:symbol val="none"/>
          </c:marker>
          <c:xVal>
            <c:numRef>
              <c:f>'curve flux_dif a-la-Reyna'!$D$8:$D$22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 a-la-Reyna'!$N$8:$N$22</c:f>
              <c:numCache>
                <c:formatCode>0.00</c:formatCode>
                <c:ptCount val="15"/>
                <c:pt idx="0">
                  <c:v>17.298162214376024</c:v>
                </c:pt>
                <c:pt idx="1">
                  <c:v>24.674110876251881</c:v>
                </c:pt>
                <c:pt idx="2">
                  <c:v>29.114528947939416</c:v>
                </c:pt>
                <c:pt idx="3">
                  <c:v>28.701210781713076</c:v>
                </c:pt>
                <c:pt idx="4">
                  <c:v>23.864810024211906</c:v>
                </c:pt>
                <c:pt idx="5">
                  <c:v>16.895993136266203</c:v>
                </c:pt>
                <c:pt idx="6">
                  <c:v>10.285557230296519</c:v>
                </c:pt>
                <c:pt idx="7" formatCode="0.000">
                  <c:v>5.4366997614228403</c:v>
                </c:pt>
                <c:pt idx="8" formatCode="0.000">
                  <c:v>2.5181804911815568</c:v>
                </c:pt>
                <c:pt idx="9" formatCode="0.000">
                  <c:v>1.0320757416422146</c:v>
                </c:pt>
                <c:pt idx="10" formatCode="0.000">
                  <c:v>0.37793091595428718</c:v>
                </c:pt>
                <c:pt idx="11" formatCode="0.000">
                  <c:v>0.12476524627952038</c:v>
                </c:pt>
                <c:pt idx="12" formatCode="0.000">
                  <c:v>3.7528008296198755E-2</c:v>
                </c:pt>
                <c:pt idx="13" formatCode="0.0000">
                  <c:v>1.037604692498823E-2</c:v>
                </c:pt>
                <c:pt idx="14" formatCode="0.0000">
                  <c:v>2.6634848841419288E-3</c:v>
                </c:pt>
              </c:numCache>
            </c:numRef>
          </c:yVal>
        </c:ser>
        <c:ser>
          <c:idx val="10"/>
          <c:order val="10"/>
          <c:tx>
            <c:strRef>
              <c:f>'curve flux_dif a-la-Reyna'!$O$6</c:f>
              <c:strCache>
                <c:ptCount val="1"/>
                <c:pt idx="0">
                  <c:v>25</c:v>
                </c:pt>
              </c:strCache>
            </c:strRef>
          </c:tx>
          <c:spPr>
            <a:ln w="19050"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'curve flux_dif a-la-Reyna'!$D$8:$D$22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 a-la-Reyna'!$O$8:$O$22</c:f>
              <c:numCache>
                <c:formatCode>0.00</c:formatCode>
                <c:ptCount val="15"/>
                <c:pt idx="0">
                  <c:v>13.428040575286003</c:v>
                </c:pt>
                <c:pt idx="1">
                  <c:v>19.657909626810415</c:v>
                </c:pt>
                <c:pt idx="2">
                  <c:v>23.775268329756173</c:v>
                </c:pt>
                <c:pt idx="3">
                  <c:v>23.993032918655764</c:v>
                </c:pt>
                <c:pt idx="4">
                  <c:v>20.39649453397865</c:v>
                </c:pt>
                <c:pt idx="5">
                  <c:v>14.744926760585795</c:v>
                </c:pt>
                <c:pt idx="6">
                  <c:v>9.1535780219235985</c:v>
                </c:pt>
                <c:pt idx="7" formatCode="0.000">
                  <c:v>4.9277098010827771</c:v>
                </c:pt>
                <c:pt idx="8" formatCode="0.000">
                  <c:v>2.32162095690411</c:v>
                </c:pt>
                <c:pt idx="9" formatCode="0.000">
                  <c:v>0.96662123962910695</c:v>
                </c:pt>
                <c:pt idx="10" formatCode="0.000">
                  <c:v>0.35912241780829052</c:v>
                </c:pt>
                <c:pt idx="11" formatCode="0.000">
                  <c:v>0.12013156569880218</c:v>
                </c:pt>
                <c:pt idx="12" formatCode="0.000">
                  <c:v>3.656750395582601E-2</c:v>
                </c:pt>
                <c:pt idx="13" formatCode="0.0000">
                  <c:v>1.0218673926845754E-2</c:v>
                </c:pt>
                <c:pt idx="14" formatCode="0.0000">
                  <c:v>2.647772718787167E-3</c:v>
                </c:pt>
              </c:numCache>
            </c:numRef>
          </c:yVal>
        </c:ser>
        <c:ser>
          <c:idx val="11"/>
          <c:order val="11"/>
          <c:tx>
            <c:strRef>
              <c:f>'curve flux_dif a-la-Reyna'!$P$6</c:f>
              <c:strCache>
                <c:ptCount val="1"/>
                <c:pt idx="0">
                  <c:v>35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'curve flux_dif a-la-Reyna'!$D$8:$D$22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 a-la-Reyna'!$P$8:$P$22</c:f>
              <c:numCache>
                <c:formatCode>0.00</c:formatCode>
                <c:ptCount val="15"/>
                <c:pt idx="0">
                  <c:v>8.9182497981628472</c:v>
                </c:pt>
                <c:pt idx="1">
                  <c:v>13.610161265393984</c:v>
                </c:pt>
                <c:pt idx="2">
                  <c:v>17.124432509720265</c:v>
                </c:pt>
                <c:pt idx="3">
                  <c:v>17.941841128158515</c:v>
                </c:pt>
                <c:pt idx="4">
                  <c:v>15.803198924364361</c:v>
                </c:pt>
                <c:pt idx="5">
                  <c:v>11.813126354098323</c:v>
                </c:pt>
                <c:pt idx="6">
                  <c:v>7.5676589570465529</c:v>
                </c:pt>
                <c:pt idx="7" formatCode="0.000">
                  <c:v>4.1954586213763561</c:v>
                </c:pt>
                <c:pt idx="8" formatCode="0.000">
                  <c:v>2.0314831754026184</c:v>
                </c:pt>
                <c:pt idx="9" formatCode="0.000">
                  <c:v>0.86753299017728047</c:v>
                </c:pt>
                <c:pt idx="10" formatCode="0.000">
                  <c:v>0.32991278179847794</c:v>
                </c:pt>
                <c:pt idx="11" formatCode="0.000">
                  <c:v>0.11273657943554272</c:v>
                </c:pt>
                <c:pt idx="12" formatCode="0.000">
                  <c:v>3.4984032073709433E-2</c:v>
                </c:pt>
                <c:pt idx="13" formatCode="0.0000">
                  <c:v>9.9462079297765495E-3</c:v>
                </c:pt>
                <c:pt idx="14" formatCode="0.0000">
                  <c:v>2.616684512261009E-3</c:v>
                </c:pt>
              </c:numCache>
            </c:numRef>
          </c:yVal>
        </c:ser>
        <c:ser>
          <c:idx val="12"/>
          <c:order val="12"/>
          <c:tx>
            <c:strRef>
              <c:f>'curve flux_dif a-la-Reyna'!$Q$6</c:f>
              <c:strCache>
                <c:ptCount val="1"/>
                <c:pt idx="0">
                  <c:v>45</c:v>
                </c:pt>
              </c:strCache>
            </c:strRef>
          </c:tx>
          <c:spPr>
            <a:ln w="19050"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'curve flux_dif a-la-Reyna'!$D$8:$D$22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 a-la-Reyna'!$Q$8:$Q$22</c:f>
              <c:numCache>
                <c:formatCode>0.00</c:formatCode>
                <c:ptCount val="15"/>
                <c:pt idx="0">
                  <c:v>4.8383281816324883</c:v>
                </c:pt>
                <c:pt idx="1">
                  <c:v>7.8502347021503649</c:v>
                </c:pt>
                <c:pt idx="2">
                  <c:v>10.469796859068474</c:v>
                </c:pt>
                <c:pt idx="3">
                  <c:v>11.5936675980085</c:v>
                </c:pt>
                <c:pt idx="4">
                  <c:v>10.760818578934876</c:v>
                </c:pt>
                <c:pt idx="5">
                  <c:v>8.4516020292183391</c:v>
                </c:pt>
                <c:pt idx="6">
                  <c:v>5.6718282773046198</c:v>
                </c:pt>
                <c:pt idx="7" formatCode="0.000">
                  <c:v>3.2842865343190204</c:v>
                </c:pt>
                <c:pt idx="8" formatCode="0.000">
                  <c:v>1.656153401833429</c:v>
                </c:pt>
                <c:pt idx="9" formatCode="0.000">
                  <c:v>0.73437708426269677</c:v>
                </c:pt>
                <c:pt idx="10" formatCode="0.000">
                  <c:v>0.2891323537300301</c:v>
                </c:pt>
                <c:pt idx="11" formatCode="0.000">
                  <c:v>0.10198887890961246</c:v>
                </c:pt>
                <c:pt idx="12" formatCode="0.000">
                  <c:v>3.2573296410726364E-2</c:v>
                </c:pt>
                <c:pt idx="13" formatCode="0.0000">
                  <c:v>9.5033234392116958E-3</c:v>
                </c:pt>
                <c:pt idx="14" formatCode="0.0000">
                  <c:v>2.5580799892242125E-3</c:v>
                </c:pt>
              </c:numCache>
            </c:numRef>
          </c:yVal>
        </c:ser>
        <c:ser>
          <c:idx val="13"/>
          <c:order val="13"/>
          <c:tx>
            <c:strRef>
              <c:f>'curve flux_dif a-la-Reyna'!$R$6</c:f>
              <c:strCache>
                <c:ptCount val="1"/>
                <c:pt idx="0">
                  <c:v>55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'curve flux_dif a-la-Reyna'!$D$8:$D$22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 a-la-Reyna'!$R$8:$R$22</c:f>
              <c:numCache>
                <c:formatCode>0.00</c:formatCode>
                <c:ptCount val="15"/>
                <c:pt idx="0">
                  <c:v>1.9598423280842823</c:v>
                </c:pt>
                <c:pt idx="1">
                  <c:v>3.4748978851485957</c:v>
                </c:pt>
                <c:pt idx="2">
                  <c:v>5.0428908205784921</c:v>
                </c:pt>
                <c:pt idx="3">
                  <c:v>6.0511221770359178</c:v>
                </c:pt>
                <c:pt idx="4">
                  <c:v>6.0604539750133366</c:v>
                </c:pt>
                <c:pt idx="5">
                  <c:v>5.1148530385366913</c:v>
                </c:pt>
                <c:pt idx="6">
                  <c:v>3.6729976100523345</c:v>
                </c:pt>
                <c:pt idx="7" formatCode="0.000">
                  <c:v>2.2662623115397977</c:v>
                </c:pt>
                <c:pt idx="8" formatCode="0.000">
                  <c:v>1.2126297189309483</c:v>
                </c:pt>
                <c:pt idx="9" formatCode="0.000">
                  <c:v>0.56817752414280409</c:v>
                </c:pt>
                <c:pt idx="10" formatCode="0.000">
                  <c:v>0.23538328613605383</c:v>
                </c:pt>
                <c:pt idx="11" formatCode="0.000">
                  <c:v>8.7002804828389124E-2</c:v>
                </c:pt>
                <c:pt idx="12" formatCode="0.000">
                  <c:v>2.8994307517510441E-2</c:v>
                </c:pt>
                <c:pt idx="13" formatCode="0.0000">
                  <c:v>8.7898031936530421E-3</c:v>
                </c:pt>
                <c:pt idx="14" formatCode="0.0000">
                  <c:v>2.4482010091859473E-3</c:v>
                </c:pt>
              </c:numCache>
            </c:numRef>
          </c:yVal>
        </c:ser>
        <c:ser>
          <c:idx val="14"/>
          <c:order val="14"/>
          <c:tx>
            <c:strRef>
              <c:f>'curve flux_dif a-la-Reyna'!$S$6</c:f>
              <c:strCache>
                <c:ptCount val="1"/>
                <c:pt idx="0">
                  <c:v>65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'curve flux_dif a-la-Reyna'!$D$8:$D$22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 a-la-Reyna'!$S$8:$S$22</c:f>
              <c:numCache>
                <c:formatCode>0.00</c:formatCode>
                <c:ptCount val="15"/>
                <c:pt idx="0">
                  <c:v>0.48763303844373151</c:v>
                </c:pt>
                <c:pt idx="1">
                  <c:v>0.98736762733704964</c:v>
                </c:pt>
                <c:pt idx="2">
                  <c:v>1.6262148425162355</c:v>
                </c:pt>
                <c:pt idx="3">
                  <c:v>2.2011907352344546</c:v>
                </c:pt>
                <c:pt idx="4">
                  <c:v>2.4716155377458993</c:v>
                </c:pt>
                <c:pt idx="5">
                  <c:v>2.3244560755564132</c:v>
                </c:pt>
                <c:pt idx="6">
                  <c:v>1.8486261468514578</c:v>
                </c:pt>
                <c:pt idx="7" formatCode="0.000">
                  <c:v>1.2554662066909748</c:v>
                </c:pt>
                <c:pt idx="8" formatCode="0.000">
                  <c:v>0.7349267475195187</c:v>
                </c:pt>
                <c:pt idx="9" formatCode="0.000">
                  <c:v>0.37442354608019174</c:v>
                </c:pt>
                <c:pt idx="10" formatCode="0.000">
                  <c:v>0.16763206179785223</c:v>
                </c:pt>
                <c:pt idx="11" formatCode="0.000">
                  <c:v>6.6553777437421857E-2</c:v>
                </c:pt>
                <c:pt idx="12" formatCode="0.000">
                  <c:v>2.3677597267728202E-2</c:v>
                </c:pt>
                <c:pt idx="13" formatCode="0.0000">
                  <c:v>7.6161716721699522E-3</c:v>
                </c:pt>
                <c:pt idx="14" formatCode="0.0000">
                  <c:v>2.2370535669599062E-3</c:v>
                </c:pt>
              </c:numCache>
            </c:numRef>
          </c:yVal>
        </c:ser>
        <c:ser>
          <c:idx val="15"/>
          <c:order val="15"/>
          <c:tx>
            <c:strRef>
              <c:f>'curve flux_dif a-la-Reyna'!$T$6</c:f>
              <c:strCache>
                <c:ptCount val="1"/>
                <c:pt idx="0">
                  <c:v>75</c:v>
                </c:pt>
              </c:strCache>
            </c:strRef>
          </c:tx>
          <c:spPr>
            <a:ln w="19050">
              <a:solidFill>
                <a:srgbClr val="00FFFF"/>
              </a:solidFill>
              <a:prstDash val="dash"/>
            </a:ln>
          </c:spPr>
          <c:marker>
            <c:symbol val="none"/>
          </c:marker>
          <c:xVal>
            <c:numRef>
              <c:f>'curve flux_dif a-la-Reyna'!$D$8:$D$22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 a-la-Reyna'!$T$8:$T$22</c:f>
              <c:numCache>
                <c:formatCode>0.00</c:formatCode>
                <c:ptCount val="15"/>
                <c:pt idx="0">
                  <c:v>4.3432164587926106E-2</c:v>
                </c:pt>
                <c:pt idx="1">
                  <c:v>0.10973108471824423</c:v>
                </c:pt>
                <c:pt idx="2">
                  <c:v>0.22326379255678847</c:v>
                </c:pt>
                <c:pt idx="3">
                  <c:v>0.36970353070640322</c:v>
                </c:pt>
                <c:pt idx="4">
                  <c:v>0.50285879027531555</c:v>
                </c:pt>
                <c:pt idx="5">
                  <c:v>0.56730424156644166</c:v>
                </c:pt>
                <c:pt idx="6">
                  <c:v>0.53589819909412784</c:v>
                </c:pt>
                <c:pt idx="7">
                  <c:v>0.42803831709343765</c:v>
                </c:pt>
                <c:pt idx="8">
                  <c:v>0.29182335521859948</c:v>
                </c:pt>
                <c:pt idx="9">
                  <c:v>0.1714630981802254</c:v>
                </c:pt>
                <c:pt idx="10" formatCode="0.000">
                  <c:v>8.7664522065069431E-2</c:v>
                </c:pt>
                <c:pt idx="11" formatCode="0.000">
                  <c:v>3.9359984660842409E-2</c:v>
                </c:pt>
                <c:pt idx="12" formatCode="0.000">
                  <c:v>1.5679887303415553E-2</c:v>
                </c:pt>
                <c:pt idx="13" formatCode="0.0000">
                  <c:v>5.5925122588878036E-3</c:v>
                </c:pt>
                <c:pt idx="14" formatCode="0.0000">
                  <c:v>1.8035952141258673E-3</c:v>
                </c:pt>
              </c:numCache>
            </c:numRef>
          </c:yVal>
        </c:ser>
        <c:ser>
          <c:idx val="16"/>
          <c:order val="16"/>
          <c:tx>
            <c:strRef>
              <c:f>'curve flux_dif a-la-Reyna'!$U$6</c:f>
              <c:strCache>
                <c:ptCount val="1"/>
                <c:pt idx="0">
                  <c:v>85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'curve flux_dif a-la-Reyna'!$D$8:$D$22</c:f>
              <c:numCache>
                <c:formatCode>General</c:formatCode>
                <c:ptCount val="15"/>
                <c:pt idx="0">
                  <c:v>0.13059999999999999</c:v>
                </c:pt>
                <c:pt idx="1">
                  <c:v>0.2107</c:v>
                </c:pt>
                <c:pt idx="2">
                  <c:v>0.33979999999999999</c:v>
                </c:pt>
                <c:pt idx="3">
                  <c:v>0.54810000000000003</c:v>
                </c:pt>
                <c:pt idx="4">
                  <c:v>0.88400000000000001</c:v>
                </c:pt>
                <c:pt idx="5">
                  <c:v>1.4259999999999999</c:v>
                </c:pt>
                <c:pt idx="6">
                  <c:v>2.2999999999999998</c:v>
                </c:pt>
                <c:pt idx="7">
                  <c:v>3.7090000000000001</c:v>
                </c:pt>
                <c:pt idx="8">
                  <c:v>5.9820000000000002</c:v>
                </c:pt>
                <c:pt idx="9">
                  <c:v>9.6479999999999997</c:v>
                </c:pt>
                <c:pt idx="10">
                  <c:v>15.56</c:v>
                </c:pt>
                <c:pt idx="11">
                  <c:v>25.1</c:v>
                </c:pt>
                <c:pt idx="12">
                  <c:v>40.479999999999997</c:v>
                </c:pt>
                <c:pt idx="13">
                  <c:v>65.290000000000006</c:v>
                </c:pt>
                <c:pt idx="14">
                  <c:v>105.3</c:v>
                </c:pt>
              </c:numCache>
            </c:numRef>
          </c:xVal>
          <c:yVal>
            <c:numRef>
              <c:f>'curve flux_dif a-la-Reyna'!$U$8:$U$22</c:f>
              <c:numCache>
                <c:formatCode>0.000</c:formatCode>
                <c:ptCount val="15"/>
                <c:pt idx="0">
                  <c:v>8.5485597754592473E-5</c:v>
                </c:pt>
                <c:pt idx="1">
                  <c:v>3.6597715041959103E-4</c:v>
                </c:pt>
                <c:pt idx="2">
                  <c:v>1.2340510773998427E-3</c:v>
                </c:pt>
                <c:pt idx="3">
                  <c:v>3.3141052962978252E-3</c:v>
                </c:pt>
                <c:pt idx="4">
                  <c:v>7.152184494859294E-3</c:v>
                </c:pt>
                <c:pt idx="5">
                  <c:v>1.2528045574245812E-2</c:v>
                </c:pt>
                <c:pt idx="6">
                  <c:v>1.7976069989004254E-2</c:v>
                </c:pt>
                <c:pt idx="7">
                  <c:v>2.1335481277272601E-2</c:v>
                </c:pt>
                <c:pt idx="8">
                  <c:v>2.1150790294384096E-2</c:v>
                </c:pt>
                <c:pt idx="9">
                  <c:v>1.7680426436376663E-2</c:v>
                </c:pt>
                <c:pt idx="10">
                  <c:v>1.2582783340586616E-2</c:v>
                </c:pt>
                <c:pt idx="11" formatCode="0.0000">
                  <c:v>7.6952938139193405E-3</c:v>
                </c:pt>
                <c:pt idx="12" formatCode="0.0000">
                  <c:v>4.0850316317654544E-3</c:v>
                </c:pt>
                <c:pt idx="13" formatCode="0.0000">
                  <c:v>1.899732689441102E-3</c:v>
                </c:pt>
                <c:pt idx="14" formatCode="0.0000">
                  <c:v>7.8157758256878476E-4</c:v>
                </c:pt>
              </c:numCache>
            </c:numRef>
          </c:yVal>
        </c:ser>
        <c:axId val="157698304"/>
        <c:axId val="157704576"/>
      </c:scatterChart>
      <c:valAx>
        <c:axId val="157698304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Momentum</a:t>
                </a:r>
                <a:r>
                  <a:rPr lang="it-IT" baseline="0"/>
                  <a:t> (GeV/c)</a:t>
                </a:r>
                <a:endParaRPr lang="it-IT"/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157704576"/>
        <c:crossesAt val="1.0000000000000041E-3"/>
        <c:crossBetween val="midCat"/>
      </c:valAx>
      <c:valAx>
        <c:axId val="157704576"/>
        <c:scaling>
          <c:logBase val="10"/>
          <c:orientation val="minMax"/>
          <c:min val="1.0000000000000007E-3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Flux</a:t>
                </a:r>
                <a:r>
                  <a:rPr lang="it-IT" baseline="0"/>
                  <a:t>   1/(m</a:t>
                </a:r>
                <a:r>
                  <a:rPr lang="it-IT" baseline="30000"/>
                  <a:t>2</a:t>
                </a:r>
                <a:r>
                  <a:rPr lang="it-IT" baseline="0"/>
                  <a:t> s sr GeV/c)</a:t>
                </a:r>
                <a:endParaRPr lang="it-IT"/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crossAx val="157698304"/>
        <c:crossesAt val="0.1"/>
        <c:crossBetween val="midCat"/>
      </c:valAx>
    </c:plotArea>
    <c:legend>
      <c:legendPos val="r"/>
      <c:layout>
        <c:manualLayout>
          <c:xMode val="edge"/>
          <c:yMode val="edge"/>
          <c:x val="0.80585975182421554"/>
          <c:y val="0.17205510983051409"/>
          <c:w val="8.3141361256544505E-2"/>
          <c:h val="0.64547932295864618"/>
        </c:manualLayout>
      </c:layout>
      <c:spPr>
        <a:solidFill>
          <a:schemeClr val="bg1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it-IT"/>
              <a:t>Differential flux at different angles</a:t>
            </a:r>
          </a:p>
        </c:rich>
      </c:tx>
      <c:layout>
        <c:manualLayout>
          <c:xMode val="edge"/>
          <c:yMode val="edge"/>
          <c:x val="0.36915936909755664"/>
          <c:y val="2.93542074363992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862949436194041"/>
          <c:y val="0.14677117742781601"/>
          <c:w val="0.78037501882395532"/>
          <c:h val="0.72015724391248381"/>
        </c:manualLayout>
      </c:layout>
      <c:scatterChart>
        <c:scatterStyle val="lineMarker"/>
        <c:ser>
          <c:idx val="0"/>
          <c:order val="0"/>
          <c:tx>
            <c:strRef>
              <c:f>'curve flux_dif a-la-Reyna'!$D$29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'curve flux_dif a-la-Reyna'!$C$30:$C$44</c:f>
              <c:numCache>
                <c:formatCode>0.000</c:formatCode>
                <c:ptCount val="15"/>
                <c:pt idx="0">
                  <c:v>0.13010302757078196</c:v>
                </c:pt>
                <c:pt idx="1">
                  <c:v>0.20989822288793078</c:v>
                </c:pt>
                <c:pt idx="2">
                  <c:v>0.33850695841157513</c:v>
                </c:pt>
                <c:pt idx="3">
                  <c:v>0.54601431402408573</c:v>
                </c:pt>
                <c:pt idx="4">
                  <c:v>0.88063611311310308</c:v>
                </c:pt>
                <c:pt idx="5">
                  <c:v>1.4205736394788291</c:v>
                </c:pt>
                <c:pt idx="6">
                  <c:v>2.2912478056110146</c:v>
                </c:pt>
                <c:pt idx="7">
                  <c:v>3.6948861352222844</c:v>
                </c:pt>
                <c:pt idx="8">
                  <c:v>5.9592366839848223</c:v>
                </c:pt>
                <c:pt idx="9">
                  <c:v>9.6112864471891601</c:v>
                </c:pt>
                <c:pt idx="10">
                  <c:v>15.500789502307562</c:v>
                </c:pt>
                <c:pt idx="11">
                  <c:v>25.004486922102814</c:v>
                </c:pt>
                <c:pt idx="12">
                  <c:v>40.32596137875386</c:v>
                </c:pt>
                <c:pt idx="13">
                  <c:v>65.041551838410072</c:v>
                </c:pt>
                <c:pt idx="14" formatCode="0.00">
                  <c:v>104.89930170906081</c:v>
                </c:pt>
              </c:numCache>
            </c:numRef>
          </c:xVal>
          <c:yVal>
            <c:numRef>
              <c:f>'curve flux_dif a-la-Reyna'!$D$30:$D$44</c:f>
              <c:numCache>
                <c:formatCode>0.0</c:formatCode>
                <c:ptCount val="15"/>
                <c:pt idx="0">
                  <c:v>34.188812954275527</c:v>
                </c:pt>
                <c:pt idx="1">
                  <c:v>32.469257273143327</c:v>
                </c:pt>
                <c:pt idx="2">
                  <c:v>34.289963288459774</c:v>
                </c:pt>
                <c:pt idx="3">
                  <c:v>35.604917632854992</c:v>
                </c:pt>
                <c:pt idx="4">
                  <c:v>27.674731432810013</c:v>
                </c:pt>
                <c:pt idx="5">
                  <c:v>20.250296903686273</c:v>
                </c:pt>
                <c:pt idx="6">
                  <c:v>11.864934199812188</c:v>
                </c:pt>
                <c:pt idx="7" formatCode="0.00">
                  <c:v>6.5950017888129118</c:v>
                </c:pt>
                <c:pt idx="8" formatCode="0.00">
                  <c:v>2.9637047915984409</c:v>
                </c:pt>
                <c:pt idx="9" formatCode="0.00">
                  <c:v>1.1318722395217253</c:v>
                </c:pt>
                <c:pt idx="10" formatCode="0.00">
                  <c:v>0.39954382002777616</c:v>
                </c:pt>
                <c:pt idx="11" formatCode="0.00">
                  <c:v>0.11531138097004172</c:v>
                </c:pt>
                <c:pt idx="12" formatCode="0.000">
                  <c:v>3.0547400923642633E-2</c:v>
                </c:pt>
                <c:pt idx="13" formatCode="0.000">
                  <c:v>7.1816737270815464E-3</c:v>
                </c:pt>
                <c:pt idx="14" formatCode="0.000">
                  <c:v>2.0230066836849424E-3</c:v>
                </c:pt>
              </c:numCache>
            </c:numRef>
          </c:yVal>
        </c:ser>
        <c:ser>
          <c:idx val="1"/>
          <c:order val="1"/>
          <c:tx>
            <c:strRef>
              <c:f>'curve flux_dif a-la-Reyna'!$E$29</c:f>
              <c:strCache>
                <c:ptCount val="1"/>
                <c:pt idx="0">
                  <c:v>15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'curve flux_dif a-la-Reyna'!$C$45:$C$59</c:f>
              <c:numCache>
                <c:formatCode>0.000</c:formatCode>
                <c:ptCount val="15"/>
                <c:pt idx="0">
                  <c:v>0.12614991291335231</c:v>
                </c:pt>
                <c:pt idx="1">
                  <c:v>0.20352057159910669</c:v>
                </c:pt>
                <c:pt idx="2">
                  <c:v>0.3282215957730254</c:v>
                </c:pt>
                <c:pt idx="3">
                  <c:v>0.52942394538903836</c:v>
                </c:pt>
                <c:pt idx="4">
                  <c:v>0.85387843043953637</c:v>
                </c:pt>
                <c:pt idx="5">
                  <c:v>1.3774102282882112</c:v>
                </c:pt>
                <c:pt idx="6">
                  <c:v>2.2216294004648569</c:v>
                </c:pt>
                <c:pt idx="7">
                  <c:v>3.5826188897061546</c:v>
                </c:pt>
                <c:pt idx="8">
                  <c:v>5.7781682928612073</c:v>
                </c:pt>
                <c:pt idx="9">
                  <c:v>9.3192523720369316</c:v>
                </c:pt>
                <c:pt idx="10">
                  <c:v>15.029805857057903</c:v>
                </c:pt>
                <c:pt idx="11">
                  <c:v>24.244738239855614</c:v>
                </c:pt>
                <c:pt idx="12">
                  <c:v>39.100677448181479</c:v>
                </c:pt>
                <c:pt idx="13">
                  <c:v>63.065297198413276</c:v>
                </c:pt>
                <c:pt idx="14" formatCode="0.00">
                  <c:v>101.71198950823889</c:v>
                </c:pt>
              </c:numCache>
            </c:numRef>
          </c:xVal>
          <c:yVal>
            <c:numRef>
              <c:f>'curve flux_dif a-la-Reyna'!$E$45:$E$59</c:f>
              <c:numCache>
                <c:formatCode>0.0</c:formatCode>
                <c:ptCount val="15"/>
                <c:pt idx="0">
                  <c:v>53.704914231313822</c:v>
                </c:pt>
                <c:pt idx="1">
                  <c:v>41.27733077282798</c:v>
                </c:pt>
                <c:pt idx="2">
                  <c:v>37.504671508644776</c:v>
                </c:pt>
                <c:pt idx="3">
                  <c:v>35.285460176772304</c:v>
                </c:pt>
                <c:pt idx="4">
                  <c:v>28.993996050913847</c:v>
                </c:pt>
                <c:pt idx="5">
                  <c:v>19.784269023643088</c:v>
                </c:pt>
                <c:pt idx="6">
                  <c:v>12.727176988288628</c:v>
                </c:pt>
                <c:pt idx="7" formatCode="0.00">
                  <c:v>6.8906511854640256</c:v>
                </c:pt>
                <c:pt idx="8" formatCode="0.00">
                  <c:v>2.8516865614561264</c:v>
                </c:pt>
                <c:pt idx="9" formatCode="0.00">
                  <c:v>1.3026770518091411</c:v>
                </c:pt>
                <c:pt idx="10" formatCode="0.00">
                  <c:v>0.44828068903823937</c:v>
                </c:pt>
                <c:pt idx="11" formatCode="0.00">
                  <c:v>0.12982386291453962</c:v>
                </c:pt>
                <c:pt idx="12" formatCode="0.000">
                  <c:v>3.8059474341612894E-2</c:v>
                </c:pt>
                <c:pt idx="13" formatCode="0.000">
                  <c:v>9.8754904268325006E-3</c:v>
                </c:pt>
                <c:pt idx="14" formatCode="0.000">
                  <c:v>6.1028311626492981E-3</c:v>
                </c:pt>
              </c:numCache>
            </c:numRef>
          </c:yVal>
        </c:ser>
        <c:ser>
          <c:idx val="2"/>
          <c:order val="2"/>
          <c:tx>
            <c:strRef>
              <c:f>'curve flux_dif a-la-Reyna'!$F$29</c:f>
              <c:strCache>
                <c:ptCount val="1"/>
                <c:pt idx="0">
                  <c:v>25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B050"/>
              </a:solidFill>
            </c:spPr>
          </c:marker>
          <c:xVal>
            <c:numRef>
              <c:f>'curve flux_dif a-la-Reyna'!$C$60:$C$74</c:f>
              <c:numCache>
                <c:formatCode>0.000</c:formatCode>
                <c:ptCount val="15"/>
                <c:pt idx="0">
                  <c:v>0.11836379698698647</c:v>
                </c:pt>
                <c:pt idx="1">
                  <c:v>0.19095905072862215</c:v>
                </c:pt>
                <c:pt idx="2">
                  <c:v>0.30796338603505363</c:v>
                </c:pt>
                <c:pt idx="3">
                  <c:v>0.49674729807478785</c:v>
                </c:pt>
                <c:pt idx="4">
                  <c:v>0.8011760837403985</c:v>
                </c:pt>
                <c:pt idx="5">
                  <c:v>1.2923949043142628</c:v>
                </c:pt>
                <c:pt idx="6">
                  <c:v>2.0845079101842945</c:v>
                </c:pt>
                <c:pt idx="7">
                  <c:v>3.3614955821189345</c:v>
                </c:pt>
                <c:pt idx="8">
                  <c:v>5.4215331820532402</c:v>
                </c:pt>
                <c:pt idx="9">
                  <c:v>8.7440575293295986</c:v>
                </c:pt>
                <c:pt idx="10">
                  <c:v>14.102149166290273</c:v>
                </c:pt>
                <c:pt idx="11">
                  <c:v>22.748325454619916</c:v>
                </c:pt>
                <c:pt idx="12">
                  <c:v>36.68733921924359</c:v>
                </c:pt>
                <c:pt idx="13">
                  <c:v>59.172835415622878</c:v>
                </c:pt>
                <c:pt idx="14" formatCode="0.00">
                  <c:v>95.434209974959231</c:v>
                </c:pt>
              </c:numCache>
            </c:numRef>
          </c:xVal>
          <c:yVal>
            <c:numRef>
              <c:f>'curve flux_dif a-la-Reyna'!$F$60:$F$74</c:f>
              <c:numCache>
                <c:formatCode>0.0</c:formatCode>
                <c:ptCount val="15"/>
                <c:pt idx="0">
                  <c:v>50.239402739434141</c:v>
                </c:pt>
                <c:pt idx="1">
                  <c:v>43.657235000845176</c:v>
                </c:pt>
                <c:pt idx="2">
                  <c:v>33.5824884621886</c:v>
                </c:pt>
                <c:pt idx="3">
                  <c:v>38.284036846894999</c:v>
                </c:pt>
                <c:pt idx="4">
                  <c:v>27.846599432846787</c:v>
                </c:pt>
                <c:pt idx="5">
                  <c:v>22.29877233889323</c:v>
                </c:pt>
                <c:pt idx="6">
                  <c:v>13.379263403335939</c:v>
                </c:pt>
                <c:pt idx="7" formatCode="0.00">
                  <c:v>7.3881474616814913</c:v>
                </c:pt>
                <c:pt idx="8" formatCode="0.00">
                  <c:v>3.7881046985348736</c:v>
                </c:pt>
                <c:pt idx="9" formatCode="0.00">
                  <c:v>1.2694180638707289</c:v>
                </c:pt>
                <c:pt idx="10" formatCode="0.00">
                  <c:v>0.57493220247266874</c:v>
                </c:pt>
                <c:pt idx="11" formatCode="0.00">
                  <c:v>0.14641964969514229</c:v>
                </c:pt>
                <c:pt idx="12" formatCode="0.000">
                  <c:v>5.4537961262594276E-2</c:v>
                </c:pt>
                <c:pt idx="13" formatCode="0.000">
                  <c:v>1.4776294923362982E-2</c:v>
                </c:pt>
                <c:pt idx="14" formatCode="0.000">
                  <c:v>8.7314470001690347E-3</c:v>
                </c:pt>
              </c:numCache>
            </c:numRef>
          </c:yVal>
        </c:ser>
        <c:ser>
          <c:idx val="3"/>
          <c:order val="3"/>
          <c:tx>
            <c:strRef>
              <c:f>'curve flux_dif a-la-Reyna'!$G$29</c:f>
              <c:strCache>
                <c:ptCount val="1"/>
                <c:pt idx="0">
                  <c:v>35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'curve flux_dif a-la-Reyna'!$C$75:$C$89</c:f>
              <c:numCache>
                <c:formatCode>0.000</c:formatCode>
                <c:ptCount val="15"/>
                <c:pt idx="0">
                  <c:v>0.10698125698414232</c:v>
                </c:pt>
                <c:pt idx="1">
                  <c:v>0.17259533573169056</c:v>
                </c:pt>
                <c:pt idx="2">
                  <c:v>0.27834786464939942</c:v>
                </c:pt>
                <c:pt idx="3">
                  <c:v>0.44897723547479645</c:v>
                </c:pt>
                <c:pt idx="4">
                  <c:v>0.7241304071514687</c:v>
                </c:pt>
                <c:pt idx="5">
                  <c:v>1.1681108151561022</c:v>
                </c:pt>
                <c:pt idx="6">
                  <c:v>1.8840497018646809</c:v>
                </c:pt>
                <c:pt idx="7">
                  <c:v>3.0382349322678706</c:v>
                </c:pt>
                <c:pt idx="8">
                  <c:v>4.9001675289367492</c:v>
                </c:pt>
                <c:pt idx="9">
                  <c:v>7.9031789233001923</c:v>
                </c:pt>
                <c:pt idx="10">
                  <c:v>12.746005809136713</c:v>
                </c:pt>
                <c:pt idx="11">
                  <c:v>20.560716311653696</c:v>
                </c:pt>
                <c:pt idx="12">
                  <c:v>33.159274752818384</c:v>
                </c:pt>
                <c:pt idx="13">
                  <c:v>53.482436971628282</c:v>
                </c:pt>
                <c:pt idx="14" formatCode="0.00">
                  <c:v>86.256710263630836</c:v>
                </c:pt>
              </c:numCache>
            </c:numRef>
          </c:xVal>
          <c:yVal>
            <c:numRef>
              <c:f>'curve flux_dif a-la-Reyna'!$G$75:$G$89</c:f>
              <c:numCache>
                <c:formatCode>0.0</c:formatCode>
                <c:ptCount val="15"/>
                <c:pt idx="0">
                  <c:v>39.842864694450562</c:v>
                </c:pt>
                <c:pt idx="1">
                  <c:v>36.931970470198472</c:v>
                </c:pt>
                <c:pt idx="2">
                  <c:v>30.564389354647012</c:v>
                </c:pt>
                <c:pt idx="3">
                  <c:v>34.748799802009401</c:v>
                </c:pt>
                <c:pt idx="4">
                  <c:v>26.798419952020861</c:v>
                </c:pt>
                <c:pt idx="5">
                  <c:v>20.085170147339461</c:v>
                </c:pt>
                <c:pt idx="6">
                  <c:v>13.73578212068958</c:v>
                </c:pt>
                <c:pt idx="7" formatCode="0.00">
                  <c:v>7.8594144054806607</c:v>
                </c:pt>
                <c:pt idx="8" formatCode="0.00">
                  <c:v>4.0388657361497842</c:v>
                </c:pt>
                <c:pt idx="9" formatCode="0.00">
                  <c:v>1.7738261679036211</c:v>
                </c:pt>
                <c:pt idx="10" formatCode="0.00">
                  <c:v>0.63493880266498848</c:v>
                </c:pt>
                <c:pt idx="11" formatCode="0.00">
                  <c:v>0.14372540232244727</c:v>
                </c:pt>
                <c:pt idx="12" formatCode="0.000">
                  <c:v>6.3493880266498853E-2</c:v>
                </c:pt>
                <c:pt idx="13" formatCode="0.000">
                  <c:v>1.3462885787165946E-2</c:v>
                </c:pt>
                <c:pt idx="14" formatCode="0.000">
                  <c:v>1.9284674235670136E-3</c:v>
                </c:pt>
              </c:numCache>
            </c:numRef>
          </c:yVal>
        </c:ser>
        <c:ser>
          <c:idx val="4"/>
          <c:order val="4"/>
          <c:tx>
            <c:strRef>
              <c:f>'curve flux_dif a-la-Reyna'!$H$29</c:f>
              <c:strCache>
                <c:ptCount val="1"/>
                <c:pt idx="0">
                  <c:v>45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00FF00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'curve flux_dif a-la-Reyna'!$C$90:$C$104</c:f>
              <c:numCache>
                <c:formatCode>0.000</c:formatCode>
                <c:ptCount val="15"/>
                <c:pt idx="0">
                  <c:v>9.2348145622963104E-2</c:v>
                </c:pt>
                <c:pt idx="1">
                  <c:v>0.14898739879600556</c:v>
                </c:pt>
                <c:pt idx="2">
                  <c:v>0.24027488424718885</c:v>
                </c:pt>
                <c:pt idx="3">
                  <c:v>0.38756522676834676</c:v>
                </c:pt>
                <c:pt idx="4">
                  <c:v>0.62508239456890802</c:v>
                </c:pt>
                <c:pt idx="5">
                  <c:v>1.0083342699720168</c:v>
                </c:pt>
                <c:pt idx="6">
                  <c:v>1.6263455967290592</c:v>
                </c:pt>
                <c:pt idx="7">
                  <c:v>2.6226590514209049</c:v>
                </c:pt>
                <c:pt idx="8">
                  <c:v>4.2299127650579278</c:v>
                </c:pt>
                <c:pt idx="9">
                  <c:v>6.8221662248878108</c:v>
                </c:pt>
                <c:pt idx="10">
                  <c:v>11.00258151526268</c:v>
                </c:pt>
                <c:pt idx="11">
                  <c:v>17.748380207782343</c:v>
                </c:pt>
                <c:pt idx="12">
                  <c:v>28.623682502431443</c:v>
                </c:pt>
                <c:pt idx="13">
                  <c:v>46.167001743669694</c:v>
                </c:pt>
                <c:pt idx="14" formatCode="0.00">
                  <c:v>74.458344058943453</c:v>
                </c:pt>
              </c:numCache>
            </c:numRef>
          </c:xVal>
          <c:yVal>
            <c:numRef>
              <c:f>'curve flux_dif a-la-Reyna'!$H$90:$H$104</c:f>
              <c:numCache>
                <c:formatCode>0.0</c:formatCode>
                <c:ptCount val="15"/>
                <c:pt idx="0">
                  <c:v>34.22396820942889</c:v>
                </c:pt>
                <c:pt idx="1">
                  <c:v>36.769552621700463</c:v>
                </c:pt>
                <c:pt idx="2">
                  <c:v>32.838038918303255</c:v>
                </c:pt>
                <c:pt idx="3">
                  <c:v>28.934809486153519</c:v>
                </c:pt>
                <c:pt idx="4">
                  <c:v>25.936676733922557</c:v>
                </c:pt>
                <c:pt idx="5">
                  <c:v>20.845507909379418</c:v>
                </c:pt>
                <c:pt idx="6">
                  <c:v>15.471496372361656</c:v>
                </c:pt>
                <c:pt idx="7" formatCode="0.00">
                  <c:v>9.2206724266725768</c:v>
                </c:pt>
                <c:pt idx="8" formatCode="0.00">
                  <c:v>4.5735666607145884</c:v>
                </c:pt>
                <c:pt idx="9" formatCode="0.00">
                  <c:v>2.0025264043203022</c:v>
                </c:pt>
                <c:pt idx="10" formatCode="0.00">
                  <c:v>0.78913116780418691</c:v>
                </c:pt>
                <c:pt idx="11" formatCode="0.00">
                  <c:v>0.24748737341529156</c:v>
                </c:pt>
                <c:pt idx="12" formatCode="0.000">
                  <c:v>8.4287128317436441E-2</c:v>
                </c:pt>
                <c:pt idx="13" formatCode="0.000">
                  <c:v>3.2526911934581175E-2</c:v>
                </c:pt>
                <c:pt idx="14" formatCode="0.000">
                  <c:v>7.9195959492893309E-3</c:v>
                </c:pt>
              </c:numCache>
            </c:numRef>
          </c:yVal>
        </c:ser>
        <c:ser>
          <c:idx val="5"/>
          <c:order val="5"/>
          <c:tx>
            <c:strRef>
              <c:f>'curve flux_dif a-la-Reyna'!$I$29</c:f>
              <c:strCache>
                <c:ptCount val="1"/>
                <c:pt idx="0">
                  <c:v>55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'curve flux_dif a-la-Reyna'!$C$105:$C$119</c:f>
              <c:numCache>
                <c:formatCode>0.000</c:formatCode>
                <c:ptCount val="15"/>
                <c:pt idx="0">
                  <c:v>7.4909082587446621E-2</c:v>
                </c:pt>
                <c:pt idx="1">
                  <c:v>0.12085255513916543</c:v>
                </c:pt>
                <c:pt idx="2">
                  <c:v>0.19490127307208549</c:v>
                </c:pt>
                <c:pt idx="3">
                  <c:v>0.31437724476400841</c:v>
                </c:pt>
                <c:pt idx="4">
                  <c:v>0.50704156973432479</c:v>
                </c:pt>
                <c:pt idx="5">
                  <c:v>0.81791999823659178</c:v>
                </c:pt>
                <c:pt idx="6">
                  <c:v>1.319225803607406</c:v>
                </c:pt>
                <c:pt idx="7">
                  <c:v>2.1273950024260304</c:v>
                </c:pt>
                <c:pt idx="8">
                  <c:v>3.4311342422519582</c:v>
                </c:pt>
                <c:pt idx="9">
                  <c:v>5.5338654579148931</c:v>
                </c:pt>
                <c:pt idx="10">
                  <c:v>8.9248493496222778</c:v>
                </c:pt>
                <c:pt idx="11">
                  <c:v>14.39676855241126</c:v>
                </c:pt>
                <c:pt idx="12">
                  <c:v>23.218374143490347</c:v>
                </c:pt>
                <c:pt idx="13">
                  <c:v>37.448805529359809</c:v>
                </c:pt>
                <c:pt idx="14" formatCode="0.00">
                  <c:v>60.397598747765159</c:v>
                </c:pt>
              </c:numCache>
            </c:numRef>
          </c:xVal>
          <c:yVal>
            <c:numRef>
              <c:f>'curve flux_dif a-la-Reyna'!$I$105:$I$119</c:f>
              <c:numCache>
                <c:formatCode>0.0</c:formatCode>
                <c:ptCount val="15"/>
                <c:pt idx="0">
                  <c:v>46.634654984763102</c:v>
                </c:pt>
                <c:pt idx="1">
                  <c:v>23.158345714024403</c:v>
                </c:pt>
                <c:pt idx="2">
                  <c:v>28.5637261781674</c:v>
                </c:pt>
                <c:pt idx="3">
                  <c:v>27.079896246834029</c:v>
                </c:pt>
                <c:pt idx="4">
                  <c:v>23.317327492381551</c:v>
                </c:pt>
                <c:pt idx="5">
                  <c:v>21.515534004333883</c:v>
                </c:pt>
                <c:pt idx="6">
                  <c:v>14.679317534976567</c:v>
                </c:pt>
                <c:pt idx="7" formatCode="0.00">
                  <c:v>10.757767002166942</c:v>
                </c:pt>
                <c:pt idx="8" formatCode="0.00">
                  <c:v>5.4053804641429961</c:v>
                </c:pt>
                <c:pt idx="9" formatCode="0.00">
                  <c:v>2.6178999502810196</c:v>
                </c:pt>
                <c:pt idx="10" formatCode="0.00">
                  <c:v>1.0121839888738355</c:v>
                </c:pt>
                <c:pt idx="11" formatCode="0.00">
                  <c:v>0.41547238077334397</c:v>
                </c:pt>
                <c:pt idx="12" formatCode="0.000">
                  <c:v>0.13142493677524147</c:v>
                </c:pt>
                <c:pt idx="13" formatCode="0.000">
                  <c:v>3.2856234193810369E-2</c:v>
                </c:pt>
                <c:pt idx="14" formatCode="0.000">
                  <c:v>9.0089674402383264E-3</c:v>
                </c:pt>
              </c:numCache>
            </c:numRef>
          </c:yVal>
        </c:ser>
        <c:ser>
          <c:idx val="6"/>
          <c:order val="6"/>
          <c:tx>
            <c:strRef>
              <c:f>'curve flux_dif a-la-Reyna'!$J$29</c:f>
              <c:strCache>
                <c:ptCount val="1"/>
                <c:pt idx="0">
                  <c:v>65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4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xVal>
            <c:numRef>
              <c:f>'curve flux_dif a-la-Reyna'!$C$120:$C$134</c:f>
              <c:numCache>
                <c:formatCode>0.000</c:formatCode>
                <c:ptCount val="15"/>
                <c:pt idx="0">
                  <c:v>5.5193944983335345E-2</c:v>
                </c:pt>
                <c:pt idx="1">
                  <c:v>8.9045667748765378E-2</c:v>
                </c:pt>
                <c:pt idx="2">
                  <c:v>0.14360568533948967</c:v>
                </c:pt>
                <c:pt idx="3">
                  <c:v>0.23163706926007738</c:v>
                </c:pt>
                <c:pt idx="4">
                  <c:v>0.37359454337877829</c:v>
                </c:pt>
                <c:pt idx="5">
                  <c:v>0.60265364124223741</c:v>
                </c:pt>
                <c:pt idx="6">
                  <c:v>0.97202200200360866</c:v>
                </c:pt>
                <c:pt idx="7">
                  <c:v>1.5674911327962542</c:v>
                </c:pt>
                <c:pt idx="8">
                  <c:v>2.5281024417328641</c:v>
                </c:pt>
                <c:pt idx="9">
                  <c:v>4.0774209892742679</c:v>
                </c:pt>
                <c:pt idx="10">
                  <c:v>6.5759401526852832</c:v>
                </c:pt>
                <c:pt idx="11">
                  <c:v>10.607718369691556</c:v>
                </c:pt>
                <c:pt idx="12">
                  <c:v>17.107587235263512</c:v>
                </c:pt>
                <c:pt idx="13">
                  <c:v>27.59274630905027</c:v>
                </c:pt>
                <c:pt idx="14" formatCode="0.00">
                  <c:v>44.501702961295649</c:v>
                </c:pt>
              </c:numCache>
            </c:numRef>
          </c:xVal>
          <c:yVal>
            <c:numRef>
              <c:f>'curve flux_dif a-la-Reyna'!$J$120:$J$134</c:f>
              <c:numCache>
                <c:formatCode>0.0</c:formatCode>
                <c:ptCount val="15"/>
                <c:pt idx="0">
                  <c:v>62.26630286288627</c:v>
                </c:pt>
                <c:pt idx="1">
                  <c:v>60.676524917450877</c:v>
                </c:pt>
                <c:pt idx="2">
                  <c:v>50.210486776667864</c:v>
                </c:pt>
                <c:pt idx="3">
                  <c:v>27.953595540572344</c:v>
                </c:pt>
                <c:pt idx="4">
                  <c:v>29.808336476913638</c:v>
                </c:pt>
                <c:pt idx="5">
                  <c:v>29.278410495101841</c:v>
                </c:pt>
                <c:pt idx="6">
                  <c:v>19.342298336130629</c:v>
                </c:pt>
                <c:pt idx="7" formatCode="0.00">
                  <c:v>13.791323676652043</c:v>
                </c:pt>
                <c:pt idx="8" formatCode="0.00">
                  <c:v>7.97538602626756</c:v>
                </c:pt>
                <c:pt idx="9" formatCode="0.00">
                  <c:v>4.6368523408532321</c:v>
                </c:pt>
                <c:pt idx="10" formatCode="0.00">
                  <c:v>2.3846669181530911</c:v>
                </c:pt>
                <c:pt idx="11" formatCode="0.00">
                  <c:v>0.69420303617345547</c:v>
                </c:pt>
                <c:pt idx="12" formatCode="0.000">
                  <c:v>0.29940817972366585</c:v>
                </c:pt>
                <c:pt idx="13" formatCode="0.000">
                  <c:v>0.11658371599859557</c:v>
                </c:pt>
                <c:pt idx="14" formatCode="0.000">
                  <c:v>7.1540007544592735E-2</c:v>
                </c:pt>
              </c:numCache>
            </c:numRef>
          </c:yVal>
        </c:ser>
        <c:ser>
          <c:idx val="7"/>
          <c:order val="7"/>
          <c:tx>
            <c:strRef>
              <c:f>'curve flux_dif a-la-Reyna'!$K$29</c:f>
              <c:strCache>
                <c:ptCount val="1"/>
                <c:pt idx="0">
                  <c:v>75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'curve flux_dif a-la-Reyna'!$C$135:$C$149</c:f>
              <c:numCache>
                <c:formatCode>0.000</c:formatCode>
                <c:ptCount val="15"/>
                <c:pt idx="0">
                  <c:v>3.3801767290389209E-2</c:v>
                </c:pt>
                <c:pt idx="1">
                  <c:v>5.4533172803101118E-2</c:v>
                </c:pt>
                <c:pt idx="2">
                  <c:v>8.7946711525836552E-2</c:v>
                </c:pt>
                <c:pt idx="3">
                  <c:v>0.14185871862069163</c:v>
                </c:pt>
                <c:pt idx="4">
                  <c:v>0.22879603587062833</c:v>
                </c:pt>
                <c:pt idx="5">
                  <c:v>0.36907595831619455</c:v>
                </c:pt>
                <c:pt idx="6">
                  <c:v>0.5952838037357977</c:v>
                </c:pt>
                <c:pt idx="7">
                  <c:v>0.95995983828524944</c:v>
                </c:pt>
                <c:pt idx="8">
                  <c:v>1.548255527803279</c:v>
                </c:pt>
                <c:pt idx="9">
                  <c:v>2.4970861471491199</c:v>
                </c:pt>
                <c:pt idx="10">
                  <c:v>4.0272243417952227</c:v>
                </c:pt>
                <c:pt idx="11">
                  <c:v>6.496358032073271</c:v>
                </c:pt>
                <c:pt idx="12">
                  <c:v>10.47699494575004</c:v>
                </c:pt>
                <c:pt idx="13">
                  <c:v>16.898295454743582</c:v>
                </c:pt>
                <c:pt idx="14" formatCode="0.00">
                  <c:v>27.253645449295433</c:v>
                </c:pt>
              </c:numCache>
            </c:numRef>
          </c:xVal>
          <c:yVal>
            <c:numRef>
              <c:f>'curve flux_dif a-la-Reyna'!$K$135:$K$149</c:f>
              <c:numCache>
                <c:formatCode>0.0</c:formatCode>
                <c:ptCount val="15"/>
                <c:pt idx="0">
                  <c:v>138.42755558606413</c:v>
                </c:pt>
                <c:pt idx="1">
                  <c:v>125.16158150906631</c:v>
                </c:pt>
                <c:pt idx="2">
                  <c:v>94.592162983810482</c:v>
                </c:pt>
                <c:pt idx="3">
                  <c:v>57.678148160860054</c:v>
                </c:pt>
                <c:pt idx="4">
                  <c:v>32.29976297008163</c:v>
                </c:pt>
                <c:pt idx="5">
                  <c:v>35.183670378124631</c:v>
                </c:pt>
                <c:pt idx="6">
                  <c:v>34.030107414907434</c:v>
                </c:pt>
                <c:pt idx="7" formatCode="0.00">
                  <c:v>22.898224819861444</c:v>
                </c:pt>
                <c:pt idx="8" formatCode="0.00">
                  <c:v>18.918432596762099</c:v>
                </c:pt>
                <c:pt idx="9" formatCode="0.00">
                  <c:v>10.43974481711567</c:v>
                </c:pt>
                <c:pt idx="10" formatCode="0.00">
                  <c:v>6.6329870384989063</c:v>
                </c:pt>
                <c:pt idx="11" formatCode="0.00">
                  <c:v>3.1146200006864428</c:v>
                </c:pt>
                <c:pt idx="12" formatCode="0.000">
                  <c:v>1.009367592815051</c:v>
                </c:pt>
                <c:pt idx="13" formatCode="0.000">
                  <c:v>0.43258611120645041</c:v>
                </c:pt>
                <c:pt idx="14" formatCode="0.000">
                  <c:v>0.12112411113780611</c:v>
                </c:pt>
              </c:numCache>
            </c:numRef>
          </c:yVal>
        </c:ser>
        <c:axId val="157808128"/>
        <c:axId val="157810048"/>
      </c:scatterChart>
      <c:valAx>
        <c:axId val="157808128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 sz="1200"/>
                  <a:t>zeta = p * cos(th)    </a:t>
                </a:r>
                <a:r>
                  <a:rPr lang="it-IT" sz="1200" baseline="0"/>
                  <a:t>(GeV/c)</a:t>
                </a:r>
                <a:endParaRPr lang="it-IT" sz="1200"/>
              </a:p>
            </c:rich>
          </c:tx>
          <c:layout/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157810048"/>
        <c:crossesAt val="1.0000000000000041E-3"/>
        <c:crossBetween val="midCat"/>
      </c:valAx>
      <c:valAx>
        <c:axId val="157810048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 sz="1200"/>
                  <a:t>Re-scaled Flux = Flux(th=0)/cos(th)^3  </a:t>
                </a:r>
                <a:r>
                  <a:rPr lang="it-IT" sz="1200" baseline="0"/>
                  <a:t>   1/(m</a:t>
                </a:r>
                <a:r>
                  <a:rPr lang="it-IT" sz="1200" baseline="30000"/>
                  <a:t>2</a:t>
                </a:r>
                <a:r>
                  <a:rPr lang="it-IT" sz="1200" baseline="0"/>
                  <a:t> s sr GeV/c)</a:t>
                </a:r>
                <a:endParaRPr lang="it-IT" sz="1200"/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1"/>
        <c:tickLblPos val="nextTo"/>
        <c:crossAx val="157808128"/>
        <c:crossesAt val="1.0000000000000005E-2"/>
        <c:crossBetween val="midCat"/>
      </c:valAx>
    </c:plotArea>
    <c:legend>
      <c:legendPos val="r"/>
      <c:layout>
        <c:manualLayout>
          <c:xMode val="edge"/>
          <c:yMode val="edge"/>
          <c:x val="0.8255463160562877"/>
          <c:y val="0.1680530558680165"/>
          <c:w val="6.4107729305521791E-2"/>
          <c:h val="0.37127683330582467"/>
        </c:manualLayout>
      </c:layout>
      <c:spPr>
        <a:solidFill>
          <a:schemeClr val="bg1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22</xdr:row>
      <xdr:rowOff>180975</xdr:rowOff>
    </xdr:from>
    <xdr:to>
      <xdr:col>23</xdr:col>
      <xdr:colOff>600075</xdr:colOff>
      <xdr:row>54</xdr:row>
      <xdr:rowOff>47625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22</xdr:row>
      <xdr:rowOff>180975</xdr:rowOff>
    </xdr:from>
    <xdr:to>
      <xdr:col>26</xdr:col>
      <xdr:colOff>352425</xdr:colOff>
      <xdr:row>54</xdr:row>
      <xdr:rowOff>85725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55</xdr:row>
      <xdr:rowOff>152400</xdr:rowOff>
    </xdr:from>
    <xdr:to>
      <xdr:col>26</xdr:col>
      <xdr:colOff>0</xdr:colOff>
      <xdr:row>96</xdr:row>
      <xdr:rowOff>66675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D43"/>
  <sheetViews>
    <sheetView workbookViewId="0">
      <selection activeCell="W9" sqref="W9"/>
    </sheetView>
  </sheetViews>
  <sheetFormatPr defaultRowHeight="15"/>
  <cols>
    <col min="1" max="1" width="6.7109375" customWidth="1"/>
    <col min="15" max="15" width="9.42578125" bestFit="1" customWidth="1"/>
  </cols>
  <sheetData>
    <row r="2" spans="1:30">
      <c r="C2" s="44" t="s">
        <v>25</v>
      </c>
      <c r="E2" s="33"/>
    </row>
    <row r="3" spans="1:30">
      <c r="A3" s="26" t="s">
        <v>12</v>
      </c>
      <c r="B3" s="24">
        <v>1600</v>
      </c>
      <c r="C3" s="45">
        <v>2.8559999999999999</v>
      </c>
      <c r="D3" s="37" t="s">
        <v>9</v>
      </c>
      <c r="E3" s="9">
        <f>COS(RADIANS(E6))</f>
        <v>0.99619469809174555</v>
      </c>
      <c r="F3" s="9">
        <f t="shared" ref="F3:L3" si="0">COS(RADIANS(F6))</f>
        <v>0.96592582628906831</v>
      </c>
      <c r="G3" s="9">
        <f t="shared" si="0"/>
        <v>0.90630778703664994</v>
      </c>
      <c r="H3" s="9">
        <f t="shared" si="0"/>
        <v>0.8191520442889918</v>
      </c>
      <c r="I3" s="9">
        <f t="shared" si="0"/>
        <v>0.70710678118654757</v>
      </c>
      <c r="J3" s="9">
        <f t="shared" si="0"/>
        <v>0.57357643635104616</v>
      </c>
      <c r="K3" s="9">
        <f t="shared" si="0"/>
        <v>0.42261826174069944</v>
      </c>
      <c r="L3" s="9">
        <f t="shared" si="0"/>
        <v>0.25881904510252074</v>
      </c>
      <c r="M3" s="9">
        <f>COS(RADIANS(M6))</f>
        <v>0.99619469809174555</v>
      </c>
      <c r="N3" s="9">
        <f t="shared" ref="N3:U3" si="1">COS(RADIANS(N6))</f>
        <v>0.96592582628906831</v>
      </c>
      <c r="O3" s="9">
        <f t="shared" si="1"/>
        <v>0.90630778703664994</v>
      </c>
      <c r="P3" s="9">
        <f t="shared" si="1"/>
        <v>0.8191520442889918</v>
      </c>
      <c r="Q3" s="9">
        <f t="shared" si="1"/>
        <v>0.70710678118654757</v>
      </c>
      <c r="R3" s="9">
        <f t="shared" si="1"/>
        <v>0.57357643635104616</v>
      </c>
      <c r="S3" s="9">
        <f t="shared" si="1"/>
        <v>0.42261826174069944</v>
      </c>
      <c r="T3" s="9">
        <f t="shared" si="1"/>
        <v>0.25881904510252074</v>
      </c>
      <c r="U3" s="9">
        <f t="shared" si="1"/>
        <v>8.7155742747658138E-2</v>
      </c>
    </row>
    <row r="4" spans="1:30" s="1" customFormat="1" ht="15.75" thickBot="1">
      <c r="A4" s="26" t="s">
        <v>13</v>
      </c>
      <c r="B4" s="24">
        <v>2.68</v>
      </c>
      <c r="C4" s="45">
        <v>-0.65500000000000003</v>
      </c>
      <c r="E4" s="33" t="s">
        <v>36</v>
      </c>
      <c r="F4" s="38"/>
      <c r="G4" s="37"/>
      <c r="H4" s="38"/>
      <c r="I4" s="37"/>
      <c r="J4" s="38"/>
      <c r="K4" s="37"/>
      <c r="L4" s="38"/>
      <c r="M4" s="33" t="s">
        <v>38</v>
      </c>
      <c r="N4"/>
      <c r="O4"/>
      <c r="P4"/>
      <c r="Q4"/>
      <c r="R4"/>
      <c r="S4"/>
      <c r="T4"/>
      <c r="U4"/>
      <c r="V4"/>
      <c r="W4"/>
      <c r="X4"/>
    </row>
    <row r="5" spans="1:30" s="7" customFormat="1" ht="15.75" thickBot="1">
      <c r="A5" s="26" t="s">
        <v>14</v>
      </c>
      <c r="B5" s="25">
        <v>3.1749999999999998</v>
      </c>
      <c r="C5" s="50">
        <v>5</v>
      </c>
      <c r="D5" s="49" t="s">
        <v>26</v>
      </c>
      <c r="E5" s="12" t="s">
        <v>0</v>
      </c>
      <c r="F5" s="13" t="s">
        <v>1</v>
      </c>
      <c r="G5" s="13" t="s">
        <v>2</v>
      </c>
      <c r="H5" s="13" t="s">
        <v>3</v>
      </c>
      <c r="I5" s="13" t="s">
        <v>4</v>
      </c>
      <c r="J5" s="13" t="s">
        <v>5</v>
      </c>
      <c r="K5" s="13" t="s">
        <v>6</v>
      </c>
      <c r="L5" s="14" t="s">
        <v>7</v>
      </c>
      <c r="M5" s="12" t="s">
        <v>0</v>
      </c>
      <c r="N5" s="13" t="s">
        <v>1</v>
      </c>
      <c r="O5" s="13" t="s">
        <v>2</v>
      </c>
      <c r="P5" s="13" t="s">
        <v>3</v>
      </c>
      <c r="Q5" s="13" t="s">
        <v>4</v>
      </c>
      <c r="R5" s="13" t="s">
        <v>5</v>
      </c>
      <c r="S5" s="13" t="s">
        <v>6</v>
      </c>
      <c r="T5" s="13" t="s">
        <v>7</v>
      </c>
      <c r="U5" s="77" t="s">
        <v>33</v>
      </c>
      <c r="V5"/>
      <c r="W5"/>
      <c r="X5"/>
      <c r="Y5" s="1"/>
      <c r="Z5" s="1"/>
      <c r="AA5" s="1"/>
      <c r="AB5" s="1"/>
      <c r="AC5" s="1"/>
      <c r="AD5" s="1"/>
    </row>
    <row r="6" spans="1:30" ht="15.75" thickBot="1">
      <c r="A6" s="26" t="s">
        <v>15</v>
      </c>
      <c r="B6" s="24">
        <v>2.8959999999999999</v>
      </c>
      <c r="C6" s="44"/>
      <c r="D6" s="34" t="s">
        <v>10</v>
      </c>
      <c r="E6" s="12" t="s">
        <v>16</v>
      </c>
      <c r="F6" s="13" t="s">
        <v>17</v>
      </c>
      <c r="G6" s="13" t="s">
        <v>18</v>
      </c>
      <c r="H6" s="13" t="s">
        <v>19</v>
      </c>
      <c r="I6" s="13" t="s">
        <v>20</v>
      </c>
      <c r="J6" s="13" t="s">
        <v>21</v>
      </c>
      <c r="K6" s="13" t="s">
        <v>22</v>
      </c>
      <c r="L6" s="14" t="s">
        <v>23</v>
      </c>
      <c r="M6" s="12" t="s">
        <v>16</v>
      </c>
      <c r="N6" s="13" t="s">
        <v>17</v>
      </c>
      <c r="O6" s="13" t="s">
        <v>18</v>
      </c>
      <c r="P6" s="13" t="s">
        <v>19</v>
      </c>
      <c r="Q6" s="13" t="s">
        <v>20</v>
      </c>
      <c r="R6" s="13" t="s">
        <v>21</v>
      </c>
      <c r="S6" s="13" t="s">
        <v>22</v>
      </c>
      <c r="T6" s="13" t="s">
        <v>23</v>
      </c>
      <c r="U6" s="77" t="s">
        <v>34</v>
      </c>
      <c r="Y6" s="1"/>
      <c r="Z6" s="1"/>
      <c r="AA6" s="1"/>
      <c r="AB6" s="1"/>
      <c r="AC6" s="1"/>
      <c r="AD6" s="1"/>
    </row>
    <row r="7" spans="1:30" s="15" customFormat="1" ht="30">
      <c r="B7" s="43" t="s">
        <v>24</v>
      </c>
      <c r="C7" s="48" t="s">
        <v>11</v>
      </c>
      <c r="D7" s="54" t="s">
        <v>8</v>
      </c>
      <c r="E7" s="55">
        <f>COS(RADIANS(E6))</f>
        <v>0.99619469809174555</v>
      </c>
      <c r="F7" s="56">
        <f t="shared" ref="F7:L7" si="2">COS(RADIANS(F6))</f>
        <v>0.96592582628906831</v>
      </c>
      <c r="G7" s="56">
        <f t="shared" si="2"/>
        <v>0.90630778703664994</v>
      </c>
      <c r="H7" s="56">
        <f t="shared" si="2"/>
        <v>0.8191520442889918</v>
      </c>
      <c r="I7" s="56">
        <f t="shared" si="2"/>
        <v>0.70710678118654757</v>
      </c>
      <c r="J7" s="56">
        <f t="shared" si="2"/>
        <v>0.57357643635104616</v>
      </c>
      <c r="K7" s="56">
        <f t="shared" si="2"/>
        <v>0.42261826174069944</v>
      </c>
      <c r="L7" s="57">
        <f t="shared" si="2"/>
        <v>0.25881904510252074</v>
      </c>
      <c r="M7" s="55">
        <f>COS(RADIANS(M6))</f>
        <v>0.99619469809174555</v>
      </c>
      <c r="N7" s="56">
        <f t="shared" ref="N7:U7" si="3">COS(RADIANS(N6))</f>
        <v>0.96592582628906831</v>
      </c>
      <c r="O7" s="56">
        <f t="shared" si="3"/>
        <v>0.90630778703664994</v>
      </c>
      <c r="P7" s="56">
        <f t="shared" si="3"/>
        <v>0.8191520442889918</v>
      </c>
      <c r="Q7" s="56">
        <f t="shared" si="3"/>
        <v>0.70710678118654757</v>
      </c>
      <c r="R7" s="56">
        <f t="shared" si="3"/>
        <v>0.57357643635104616</v>
      </c>
      <c r="S7" s="56">
        <f t="shared" si="3"/>
        <v>0.42261826174069944</v>
      </c>
      <c r="T7" s="56">
        <f t="shared" si="3"/>
        <v>0.25881904510252074</v>
      </c>
      <c r="U7" s="81">
        <f t="shared" si="3"/>
        <v>8.7155742747658138E-2</v>
      </c>
      <c r="V7"/>
      <c r="W7"/>
      <c r="X7"/>
      <c r="Y7" s="1"/>
      <c r="Z7" s="1"/>
      <c r="AA7" s="1"/>
      <c r="AB7" s="1"/>
      <c r="AC7" s="1"/>
      <c r="AD7" s="1"/>
    </row>
    <row r="8" spans="1:30">
      <c r="B8" s="39">
        <f>B$3*POWER((D8+B$4),-B$5)*POWER(D8,(B$5-B$6))</f>
        <v>34.082478617137269</v>
      </c>
      <c r="C8" s="46">
        <f>MIN(C$5,C$3+C$4*LN(D8))</f>
        <v>4.1893285207015731</v>
      </c>
      <c r="D8" s="35">
        <v>0.13059999999999999</v>
      </c>
      <c r="E8" s="3">
        <v>33.799999999999997</v>
      </c>
      <c r="F8" s="8">
        <v>48.4</v>
      </c>
      <c r="G8" s="8">
        <v>37.4</v>
      </c>
      <c r="H8" s="8">
        <v>21.9</v>
      </c>
      <c r="I8" s="8">
        <v>12.1</v>
      </c>
      <c r="J8" s="8">
        <v>8.8000000000000007</v>
      </c>
      <c r="K8" s="8">
        <v>4.7</v>
      </c>
      <c r="L8" s="4">
        <v>2.4</v>
      </c>
      <c r="M8" s="17">
        <f>$B8*POWER(M$7,$C8)</f>
        <v>33.542435223276691</v>
      </c>
      <c r="N8" s="18">
        <f t="shared" ref="N8:U22" si="4">$B8*POWER(N$7,$C8)</f>
        <v>29.4751287700897</v>
      </c>
      <c r="O8" s="18">
        <f t="shared" si="4"/>
        <v>22.570703230950123</v>
      </c>
      <c r="P8" s="18">
        <f t="shared" si="4"/>
        <v>14.777013879360897</v>
      </c>
      <c r="Q8" s="18">
        <f t="shared" si="4"/>
        <v>7.9794764569478511</v>
      </c>
      <c r="R8" s="18">
        <f t="shared" si="4"/>
        <v>3.3204032060785202</v>
      </c>
      <c r="S8" s="18">
        <f t="shared" si="4"/>
        <v>0.92364598303084655</v>
      </c>
      <c r="T8" s="18">
        <f t="shared" si="4"/>
        <v>0.11840758892377774</v>
      </c>
      <c r="U8" s="79">
        <f t="shared" si="4"/>
        <v>1.2390334043284668E-3</v>
      </c>
      <c r="Y8" s="1"/>
      <c r="Z8" s="1"/>
      <c r="AA8" s="1"/>
      <c r="AB8" s="1"/>
      <c r="AC8" s="1"/>
      <c r="AD8" s="1"/>
    </row>
    <row r="9" spans="1:30">
      <c r="B9" s="39">
        <f t="shared" ref="B9:B22" si="5">B$3*POWER((D9+B$4),-B$5)*POWER(D9,(B$5-B$6))</f>
        <v>35.623598862198413</v>
      </c>
      <c r="C9" s="46">
        <f>MIN(C$5,C$3+C$4*LN(D9))</f>
        <v>3.8760445726026558</v>
      </c>
      <c r="D9" s="35">
        <v>0.2107</v>
      </c>
      <c r="E9" s="3">
        <v>32.1</v>
      </c>
      <c r="F9" s="8">
        <v>37.200000000000003</v>
      </c>
      <c r="G9" s="8">
        <v>32.5</v>
      </c>
      <c r="H9" s="8">
        <v>20.3</v>
      </c>
      <c r="I9" s="8">
        <v>13</v>
      </c>
      <c r="J9" s="8">
        <v>4.37</v>
      </c>
      <c r="K9" s="8">
        <v>4.58</v>
      </c>
      <c r="L9" s="4">
        <v>2.17</v>
      </c>
      <c r="M9" s="17">
        <f t="shared" ref="M9:M22" si="6">$B9*POWER(M$7,$C9)</f>
        <v>35.101036264407547</v>
      </c>
      <c r="N9" s="18">
        <f t="shared" si="4"/>
        <v>31.144345216332908</v>
      </c>
      <c r="O9" s="18">
        <f t="shared" si="4"/>
        <v>24.329688310543169</v>
      </c>
      <c r="P9" s="18">
        <f t="shared" si="4"/>
        <v>16.44124903077083</v>
      </c>
      <c r="Q9" s="18">
        <f t="shared" si="4"/>
        <v>9.2968313218349596</v>
      </c>
      <c r="R9" s="18">
        <f t="shared" si="4"/>
        <v>4.1307310162375819</v>
      </c>
      <c r="S9" s="18">
        <f t="shared" si="4"/>
        <v>1.2644351864206504</v>
      </c>
      <c r="T9" s="18">
        <f t="shared" si="4"/>
        <v>0.18901010231410806</v>
      </c>
      <c r="U9" s="79">
        <f t="shared" si="4"/>
        <v>2.781492455629211E-3</v>
      </c>
      <c r="Y9" s="1"/>
      <c r="Z9" s="1"/>
      <c r="AA9" s="1"/>
      <c r="AB9" s="1"/>
      <c r="AC9" s="1"/>
      <c r="AD9" s="1"/>
    </row>
    <row r="10" spans="1:30">
      <c r="B10" s="39">
        <f t="shared" si="5"/>
        <v>35.432400821759771</v>
      </c>
      <c r="C10" s="46">
        <f t="shared" ref="C10:C21" si="7">MIN(C$5,C$3+C$4*LN(D10))</f>
        <v>3.5630057356825198</v>
      </c>
      <c r="D10" s="35">
        <v>0.33979999999999999</v>
      </c>
      <c r="E10" s="3">
        <v>33.9</v>
      </c>
      <c r="F10" s="8">
        <v>33.799999999999997</v>
      </c>
      <c r="G10" s="8">
        <v>25</v>
      </c>
      <c r="H10" s="8">
        <v>16.8</v>
      </c>
      <c r="I10" s="8">
        <v>11.61</v>
      </c>
      <c r="J10" s="8">
        <v>5.39</v>
      </c>
      <c r="K10" s="8">
        <v>3.79</v>
      </c>
      <c r="L10" s="4">
        <v>1.64</v>
      </c>
      <c r="M10" s="17">
        <f t="shared" si="6"/>
        <v>34.95433530637407</v>
      </c>
      <c r="N10" s="18">
        <f t="shared" si="4"/>
        <v>31.315198950861426</v>
      </c>
      <c r="O10" s="18">
        <f t="shared" si="4"/>
        <v>24.955926342852457</v>
      </c>
      <c r="P10" s="18">
        <f t="shared" si="4"/>
        <v>17.40675697596518</v>
      </c>
      <c r="Q10" s="18">
        <f t="shared" si="4"/>
        <v>10.306584769444033</v>
      </c>
      <c r="R10" s="18">
        <f t="shared" si="4"/>
        <v>4.8894499201091426</v>
      </c>
      <c r="S10" s="18">
        <f t="shared" si="4"/>
        <v>1.6468425632968429</v>
      </c>
      <c r="T10" s="18">
        <f t="shared" si="4"/>
        <v>0.28701380273506066</v>
      </c>
      <c r="U10" s="79">
        <f t="shared" si="4"/>
        <v>5.9383963379401042E-3</v>
      </c>
      <c r="Y10" s="1"/>
      <c r="Z10" s="1"/>
      <c r="AA10" s="1"/>
      <c r="AB10" s="1"/>
      <c r="AC10" s="1"/>
      <c r="AD10" s="1"/>
    </row>
    <row r="11" spans="1:30">
      <c r="B11" s="39">
        <f t="shared" si="5"/>
        <v>32.760853412131681</v>
      </c>
      <c r="C11" s="46">
        <f t="shared" si="7"/>
        <v>3.2498498801391933</v>
      </c>
      <c r="D11" s="35">
        <v>0.54810000000000003</v>
      </c>
      <c r="E11" s="3">
        <v>35.200000000000003</v>
      </c>
      <c r="F11" s="8">
        <v>31.8</v>
      </c>
      <c r="G11" s="8">
        <v>28.5</v>
      </c>
      <c r="H11" s="8">
        <v>19.100000000000001</v>
      </c>
      <c r="I11" s="8">
        <v>10.23</v>
      </c>
      <c r="J11" s="8">
        <v>5.1100000000000003</v>
      </c>
      <c r="K11" s="8">
        <v>2.11</v>
      </c>
      <c r="L11" s="4">
        <v>1</v>
      </c>
      <c r="M11" s="17">
        <f t="shared" si="6"/>
        <v>32.357442613789566</v>
      </c>
      <c r="N11" s="18">
        <f t="shared" si="4"/>
        <v>29.270136353041366</v>
      </c>
      <c r="O11" s="18">
        <f t="shared" si="4"/>
        <v>23.796203956594155</v>
      </c>
      <c r="P11" s="18">
        <f t="shared" si="4"/>
        <v>17.13179623757167</v>
      </c>
      <c r="Q11" s="18">
        <f t="shared" si="4"/>
        <v>10.621945256965503</v>
      </c>
      <c r="R11" s="18">
        <f t="shared" si="4"/>
        <v>5.380382805844742</v>
      </c>
      <c r="S11" s="18">
        <f t="shared" si="4"/>
        <v>1.9940828673148161</v>
      </c>
      <c r="T11" s="18">
        <f t="shared" si="4"/>
        <v>0.40521086043273741</v>
      </c>
      <c r="U11" s="79">
        <f t="shared" si="4"/>
        <v>1.1788982314641282E-2</v>
      </c>
      <c r="Y11" s="1"/>
      <c r="Z11" s="1"/>
      <c r="AA11" s="1"/>
      <c r="AB11" s="1"/>
      <c r="AC11" s="1"/>
      <c r="AD11" s="1"/>
    </row>
    <row r="12" spans="1:30">
      <c r="B12" s="39">
        <f t="shared" si="5"/>
        <v>27.338707711523234</v>
      </c>
      <c r="C12" s="46">
        <f t="shared" si="7"/>
        <v>2.936760331705643</v>
      </c>
      <c r="D12" s="35">
        <v>0.88400000000000001</v>
      </c>
      <c r="E12" s="3">
        <v>27.36</v>
      </c>
      <c r="F12" s="8">
        <v>26.13</v>
      </c>
      <c r="G12" s="8">
        <v>20.73</v>
      </c>
      <c r="H12" s="8">
        <v>14.73</v>
      </c>
      <c r="I12" s="8">
        <v>9.17</v>
      </c>
      <c r="J12" s="8">
        <v>4.4000000000000004</v>
      </c>
      <c r="K12" s="8">
        <v>2.25</v>
      </c>
      <c r="L12" s="4">
        <v>0.56000000000000005</v>
      </c>
      <c r="M12" s="17">
        <f t="shared" si="6"/>
        <v>27.034315039613883</v>
      </c>
      <c r="N12" s="18">
        <f t="shared" si="4"/>
        <v>24.692295553514974</v>
      </c>
      <c r="O12" s="18">
        <f t="shared" si="4"/>
        <v>20.478917012873293</v>
      </c>
      <c r="P12" s="18">
        <f t="shared" si="4"/>
        <v>15.217746285269577</v>
      </c>
      <c r="Q12" s="18">
        <f t="shared" si="4"/>
        <v>9.8798762947741512</v>
      </c>
      <c r="R12" s="18">
        <f t="shared" si="4"/>
        <v>5.3434099139971449</v>
      </c>
      <c r="S12" s="18">
        <f t="shared" si="4"/>
        <v>2.1791025455323774</v>
      </c>
      <c r="T12" s="18">
        <f t="shared" si="4"/>
        <v>0.51628391799461548</v>
      </c>
      <c r="U12" s="79">
        <f t="shared" si="4"/>
        <v>2.1119388326554391E-2</v>
      </c>
      <c r="Y12" s="1"/>
      <c r="Z12" s="1"/>
      <c r="AA12" s="1"/>
      <c r="AB12" s="1"/>
      <c r="AC12" s="1"/>
      <c r="AD12" s="1"/>
    </row>
    <row r="13" spans="1:30">
      <c r="B13" s="39">
        <f t="shared" si="5"/>
        <v>19.93031577928728</v>
      </c>
      <c r="C13" s="46">
        <f t="shared" si="7"/>
        <v>2.6235579740951716</v>
      </c>
      <c r="D13" s="35">
        <v>1.4259999999999999</v>
      </c>
      <c r="E13" s="3">
        <v>20.02</v>
      </c>
      <c r="F13" s="8">
        <v>17.829999999999998</v>
      </c>
      <c r="G13" s="8">
        <v>16.600000000000001</v>
      </c>
      <c r="H13" s="8">
        <v>11.04</v>
      </c>
      <c r="I13" s="8">
        <v>7.37</v>
      </c>
      <c r="J13" s="8">
        <v>4.0599999999999996</v>
      </c>
      <c r="K13" s="8">
        <v>2.21</v>
      </c>
      <c r="L13" s="4">
        <v>0.61</v>
      </c>
      <c r="M13" s="17">
        <f t="shared" si="6"/>
        <v>19.731957017311153</v>
      </c>
      <c r="N13" s="18">
        <f t="shared" si="4"/>
        <v>18.197566234315833</v>
      </c>
      <c r="O13" s="18">
        <f t="shared" si="4"/>
        <v>15.396589538817999</v>
      </c>
      <c r="P13" s="18">
        <f t="shared" si="4"/>
        <v>11.809213487983882</v>
      </c>
      <c r="Q13" s="18">
        <f t="shared" si="4"/>
        <v>8.0284065578085322</v>
      </c>
      <c r="R13" s="18">
        <f t="shared" si="4"/>
        <v>4.6362245618076461</v>
      </c>
      <c r="S13" s="18">
        <f t="shared" si="4"/>
        <v>2.080500157579833</v>
      </c>
      <c r="T13" s="18">
        <f t="shared" si="4"/>
        <v>0.5747457382824126</v>
      </c>
      <c r="U13" s="79">
        <f t="shared" si="4"/>
        <v>3.3061254007772364E-2</v>
      </c>
      <c r="Y13" s="1"/>
      <c r="Z13" s="1"/>
      <c r="AA13" s="1"/>
      <c r="AB13" s="1"/>
      <c r="AC13" s="1"/>
      <c r="AD13" s="1"/>
    </row>
    <row r="14" spans="1:30">
      <c r="B14" s="39">
        <f t="shared" si="5"/>
        <v>12.340674165059164</v>
      </c>
      <c r="C14" s="46">
        <f t="shared" si="7"/>
        <v>2.3104445244775067</v>
      </c>
      <c r="D14" s="35">
        <v>2.2999999999999998</v>
      </c>
      <c r="E14" s="3">
        <v>11.73</v>
      </c>
      <c r="F14" s="8">
        <v>11.47</v>
      </c>
      <c r="G14" s="8">
        <v>9.9600000000000009</v>
      </c>
      <c r="H14" s="8">
        <v>7.55</v>
      </c>
      <c r="I14" s="8">
        <v>5.47</v>
      </c>
      <c r="J14" s="8">
        <v>2.77</v>
      </c>
      <c r="K14" s="8">
        <v>1.46</v>
      </c>
      <c r="L14" s="4">
        <v>0.59</v>
      </c>
      <c r="M14" s="17">
        <f t="shared" si="6"/>
        <v>12.232446125710302</v>
      </c>
      <c r="N14" s="18">
        <f t="shared" si="4"/>
        <v>11.390749999281713</v>
      </c>
      <c r="O14" s="18">
        <f t="shared" si="4"/>
        <v>9.8316585485662298</v>
      </c>
      <c r="P14" s="18">
        <f t="shared" si="4"/>
        <v>7.7834549110273406</v>
      </c>
      <c r="Q14" s="18">
        <f t="shared" si="4"/>
        <v>5.5409257821798326</v>
      </c>
      <c r="R14" s="18">
        <f t="shared" si="4"/>
        <v>3.4164689628254137</v>
      </c>
      <c r="S14" s="18">
        <f t="shared" si="4"/>
        <v>1.6869922587542179</v>
      </c>
      <c r="T14" s="18">
        <f t="shared" si="4"/>
        <v>0.54337448391268972</v>
      </c>
      <c r="U14" s="79">
        <f t="shared" si="4"/>
        <v>4.3949263392820861E-2</v>
      </c>
      <c r="Y14" s="1"/>
      <c r="Z14" s="1"/>
      <c r="AA14" s="1"/>
      <c r="AB14" s="1"/>
      <c r="AC14" s="1"/>
      <c r="AD14" s="1"/>
    </row>
    <row r="15" spans="1:30">
      <c r="B15" s="40">
        <f t="shared" si="5"/>
        <v>6.3928309366827376</v>
      </c>
      <c r="C15" s="46">
        <f t="shared" si="7"/>
        <v>1.9974506944776176</v>
      </c>
      <c r="D15" s="35">
        <v>3.7090000000000001</v>
      </c>
      <c r="E15" s="3">
        <v>6.52</v>
      </c>
      <c r="F15" s="8">
        <v>6.21</v>
      </c>
      <c r="G15" s="8">
        <v>5.5</v>
      </c>
      <c r="H15" s="8">
        <v>4.32</v>
      </c>
      <c r="I15" s="8">
        <v>3.26</v>
      </c>
      <c r="J15" s="8">
        <v>2.0299999999999998</v>
      </c>
      <c r="K15" s="8">
        <v>1.0409999999999999</v>
      </c>
      <c r="L15" s="4">
        <v>0.39700000000000002</v>
      </c>
      <c r="M15" s="27">
        <f t="shared" si="6"/>
        <v>6.3443318660942687</v>
      </c>
      <c r="N15" s="28">
        <f t="shared" si="4"/>
        <v>5.965119638448229</v>
      </c>
      <c r="O15" s="28">
        <f t="shared" si="4"/>
        <v>5.2523488048658322</v>
      </c>
      <c r="P15" s="28">
        <f t="shared" si="4"/>
        <v>4.2918360017819666</v>
      </c>
      <c r="Q15" s="28">
        <f t="shared" si="4"/>
        <v>3.199240819571413</v>
      </c>
      <c r="R15" s="28">
        <f t="shared" si="4"/>
        <v>2.1061594478390249</v>
      </c>
      <c r="S15" s="28">
        <f t="shared" si="4"/>
        <v>1.1443089911107489</v>
      </c>
      <c r="T15" s="18">
        <f t="shared" si="4"/>
        <v>0.42971660155618779</v>
      </c>
      <c r="U15" s="79">
        <f t="shared" si="4"/>
        <v>4.8863744578895765E-2</v>
      </c>
      <c r="Y15" s="1"/>
      <c r="Z15" s="1"/>
      <c r="AA15" s="1"/>
      <c r="AB15" s="1"/>
      <c r="AC15" s="1"/>
      <c r="AD15" s="1"/>
    </row>
    <row r="16" spans="1:30">
      <c r="B16" s="40">
        <f t="shared" si="5"/>
        <v>2.7792167023617091</v>
      </c>
      <c r="C16" s="46">
        <f t="shared" si="7"/>
        <v>1.6843655010639194</v>
      </c>
      <c r="D16" s="35">
        <v>5.9820000000000002</v>
      </c>
      <c r="E16" s="3">
        <v>2.93</v>
      </c>
      <c r="F16" s="8">
        <v>2.57</v>
      </c>
      <c r="G16" s="8">
        <v>2.82</v>
      </c>
      <c r="H16" s="8">
        <v>2.2200000000000002</v>
      </c>
      <c r="I16" s="8">
        <v>1.617</v>
      </c>
      <c r="J16" s="8">
        <v>1.02</v>
      </c>
      <c r="K16" s="8">
        <v>0.60199999999999998</v>
      </c>
      <c r="L16" s="4">
        <v>0.32800000000000001</v>
      </c>
      <c r="M16" s="27">
        <f t="shared" si="6"/>
        <v>2.7614264637296424</v>
      </c>
      <c r="N16" s="28">
        <f t="shared" si="4"/>
        <v>2.6215746590275248</v>
      </c>
      <c r="O16" s="28">
        <f t="shared" si="4"/>
        <v>2.3548274704825052</v>
      </c>
      <c r="P16" s="28">
        <f t="shared" si="4"/>
        <v>1.9860793525000366</v>
      </c>
      <c r="Q16" s="28">
        <f t="shared" si="4"/>
        <v>1.5502442934853098</v>
      </c>
      <c r="R16" s="28">
        <f t="shared" si="4"/>
        <v>1.0896873956078679</v>
      </c>
      <c r="S16" s="28">
        <f t="shared" si="4"/>
        <v>0.65145221285340182</v>
      </c>
      <c r="T16" s="18">
        <f t="shared" si="4"/>
        <v>0.28522889069454804</v>
      </c>
      <c r="U16" s="79">
        <f t="shared" si="4"/>
        <v>4.5603016009878615E-2</v>
      </c>
      <c r="Y16" s="1"/>
      <c r="Z16" s="1"/>
      <c r="AA16" s="1"/>
      <c r="AB16" s="1"/>
      <c r="AC16" s="1"/>
      <c r="AD16" s="1"/>
    </row>
    <row r="17" spans="2:30">
      <c r="B17" s="40">
        <f t="shared" si="5"/>
        <v>1.0356044341191988</v>
      </c>
      <c r="C17" s="46">
        <f t="shared" si="7"/>
        <v>1.3712783308099363</v>
      </c>
      <c r="D17" s="35">
        <v>9.6479999999999997</v>
      </c>
      <c r="E17" s="3">
        <v>1.119</v>
      </c>
      <c r="F17" s="8">
        <v>1.1739999999999999</v>
      </c>
      <c r="G17" s="8">
        <v>0.94499999999999995</v>
      </c>
      <c r="H17" s="8">
        <v>0.97499999999999998</v>
      </c>
      <c r="I17" s="8">
        <v>0.70799999999999996</v>
      </c>
      <c r="J17" s="8">
        <v>0.49399999999999999</v>
      </c>
      <c r="K17" s="8">
        <v>0.35</v>
      </c>
      <c r="L17" s="4">
        <v>0.18099999999999999</v>
      </c>
      <c r="M17" s="27">
        <f t="shared" si="6"/>
        <v>1.030204338020223</v>
      </c>
      <c r="N17" s="28">
        <f t="shared" si="4"/>
        <v>0.98752393466438804</v>
      </c>
      <c r="O17" s="28">
        <f t="shared" si="4"/>
        <v>0.90491338108437624</v>
      </c>
      <c r="P17" s="28">
        <f t="shared" si="4"/>
        <v>0.78775749533832506</v>
      </c>
      <c r="Q17" s="28">
        <f t="shared" si="4"/>
        <v>0.64386667300618472</v>
      </c>
      <c r="R17" s="28">
        <f t="shared" si="4"/>
        <v>0.48323166404418205</v>
      </c>
      <c r="S17" s="28">
        <f t="shared" si="4"/>
        <v>0.31788120803963804</v>
      </c>
      <c r="T17" s="18">
        <f t="shared" si="4"/>
        <v>0.16227377978662016</v>
      </c>
      <c r="U17" s="79">
        <f t="shared" si="4"/>
        <v>3.6479155891281763E-2</v>
      </c>
      <c r="Y17" s="1"/>
      <c r="Z17" s="1"/>
      <c r="AA17" s="1"/>
      <c r="AB17" s="1"/>
      <c r="AC17" s="1"/>
      <c r="AD17" s="1"/>
    </row>
    <row r="18" spans="2:30">
      <c r="B18" s="40">
        <f t="shared" si="5"/>
        <v>0.34114327239328612</v>
      </c>
      <c r="C18" s="46">
        <f t="shared" si="7"/>
        <v>1.0582191952185889</v>
      </c>
      <c r="D18" s="35">
        <v>15.56</v>
      </c>
      <c r="E18" s="3">
        <v>0.39500000000000002</v>
      </c>
      <c r="F18" s="8">
        <v>0.40400000000000003</v>
      </c>
      <c r="G18" s="8">
        <v>0.42799999999999999</v>
      </c>
      <c r="H18" s="8">
        <v>0.34899999999999998</v>
      </c>
      <c r="I18" s="8">
        <v>0.27900000000000003</v>
      </c>
      <c r="J18" s="8">
        <v>0.191</v>
      </c>
      <c r="K18" s="8">
        <v>0.18</v>
      </c>
      <c r="L18" s="4">
        <v>0.115</v>
      </c>
      <c r="M18" s="27">
        <f t="shared" si="6"/>
        <v>0.33976969416782354</v>
      </c>
      <c r="N18" s="28">
        <f t="shared" si="4"/>
        <v>0.32885468097380122</v>
      </c>
      <c r="O18" s="28">
        <f t="shared" si="4"/>
        <v>0.30741506670644686</v>
      </c>
      <c r="P18" s="28">
        <f t="shared" si="4"/>
        <v>0.27622150204075041</v>
      </c>
      <c r="Q18" s="28">
        <f t="shared" si="4"/>
        <v>0.23640624845789129</v>
      </c>
      <c r="R18" s="28">
        <f t="shared" si="4"/>
        <v>0.18944078832186717</v>
      </c>
      <c r="S18" s="28">
        <f t="shared" si="4"/>
        <v>0.13712229683108568</v>
      </c>
      <c r="T18" s="28">
        <f t="shared" si="4"/>
        <v>8.1612776804482742E-2</v>
      </c>
      <c r="U18" s="79">
        <f t="shared" si="4"/>
        <v>2.5795129103846754E-2</v>
      </c>
      <c r="Y18" s="1"/>
      <c r="Z18" s="1"/>
      <c r="AA18" s="1"/>
      <c r="AB18" s="1"/>
      <c r="AC18" s="1"/>
      <c r="AD18" s="1"/>
    </row>
    <row r="19" spans="2:30">
      <c r="B19" s="40">
        <f t="shared" si="5"/>
        <v>0.1025130333646201</v>
      </c>
      <c r="C19" s="46">
        <f t="shared" si="7"/>
        <v>0.74502156077978121</v>
      </c>
      <c r="D19" s="35">
        <v>25.1</v>
      </c>
      <c r="E19" s="3">
        <v>0.114</v>
      </c>
      <c r="F19" s="8">
        <v>0.11700000000000001</v>
      </c>
      <c r="G19" s="8">
        <v>0.109</v>
      </c>
      <c r="H19" s="8">
        <v>7.9000000000000001E-2</v>
      </c>
      <c r="I19" s="8">
        <v>8.7499999999999994E-2</v>
      </c>
      <c r="J19" s="8">
        <v>7.8399999999999997E-2</v>
      </c>
      <c r="K19" s="8">
        <v>5.2400000000000002E-2</v>
      </c>
      <c r="L19" s="4">
        <v>5.3999999999999999E-2</v>
      </c>
      <c r="M19" s="27">
        <f t="shared" si="6"/>
        <v>0.10222226441940674</v>
      </c>
      <c r="N19" s="28">
        <f t="shared" si="4"/>
        <v>9.9899168758582277E-2</v>
      </c>
      <c r="O19" s="28">
        <f t="shared" si="4"/>
        <v>9.5268333518598092E-2</v>
      </c>
      <c r="P19" s="28">
        <f t="shared" si="4"/>
        <v>8.8355539603775762E-2</v>
      </c>
      <c r="Q19" s="28">
        <f t="shared" si="4"/>
        <v>7.9184862311074744E-2</v>
      </c>
      <c r="R19" s="28">
        <f t="shared" si="4"/>
        <v>6.7752355565318556E-2</v>
      </c>
      <c r="S19" s="28">
        <f t="shared" si="4"/>
        <v>5.396379364624973E-2</v>
      </c>
      <c r="T19" s="28">
        <f t="shared" si="4"/>
        <v>3.7449723884922889E-2</v>
      </c>
      <c r="U19" s="78">
        <f t="shared" si="4"/>
        <v>1.6644730304837051E-2</v>
      </c>
      <c r="Y19" s="1"/>
      <c r="Z19" s="1"/>
      <c r="AA19" s="1"/>
      <c r="AB19" s="1"/>
      <c r="AC19" s="1"/>
      <c r="AD19" s="1"/>
    </row>
    <row r="20" spans="2:30">
      <c r="B20" s="41">
        <f t="shared" si="5"/>
        <v>2.8917218988438204E-2</v>
      </c>
      <c r="C20" s="46">
        <f t="shared" si="7"/>
        <v>0.43197074363861709</v>
      </c>
      <c r="D20" s="35">
        <v>40.479999999999997</v>
      </c>
      <c r="E20" s="3">
        <v>3.0200000000000001E-2</v>
      </c>
      <c r="F20" s="8">
        <v>3.4299999999999997E-2</v>
      </c>
      <c r="G20" s="8">
        <v>4.0599999999999997E-2</v>
      </c>
      <c r="H20" s="8">
        <v>3.49E-2</v>
      </c>
      <c r="I20" s="8">
        <v>2.98E-2</v>
      </c>
      <c r="J20" s="8">
        <v>2.4799999999999999E-2</v>
      </c>
      <c r="K20" s="8">
        <v>2.2599999999999999E-2</v>
      </c>
      <c r="L20" s="4">
        <v>1.7500000000000002E-2</v>
      </c>
      <c r="M20" s="27">
        <f t="shared" si="6"/>
        <v>2.8869633993556222E-2</v>
      </c>
      <c r="N20" s="28">
        <f t="shared" si="4"/>
        <v>2.8487391003317531E-2</v>
      </c>
      <c r="O20" s="28">
        <f t="shared" si="4"/>
        <v>2.7714106478682731E-2</v>
      </c>
      <c r="P20" s="28">
        <f t="shared" si="4"/>
        <v>2.6529711725513331E-2</v>
      </c>
      <c r="Q20" s="28">
        <f t="shared" si="4"/>
        <v>2.4896508653540834E-2</v>
      </c>
      <c r="R20" s="28">
        <f t="shared" si="4"/>
        <v>2.2744428502312702E-2</v>
      </c>
      <c r="S20" s="28">
        <f t="shared" si="4"/>
        <v>1.9933204179751089E-2</v>
      </c>
      <c r="T20" s="28">
        <f t="shared" si="4"/>
        <v>1.6128280540565611E-2</v>
      </c>
      <c r="U20" s="78">
        <f t="shared" si="4"/>
        <v>1.0078488453017688E-2</v>
      </c>
      <c r="Y20" s="1"/>
      <c r="Z20" s="1"/>
      <c r="AA20" s="1"/>
      <c r="AB20" s="1"/>
      <c r="AC20" s="1"/>
      <c r="AD20" s="1"/>
    </row>
    <row r="21" spans="2:30">
      <c r="B21" s="41">
        <f t="shared" si="5"/>
        <v>7.8136665054728775E-3</v>
      </c>
      <c r="C21" s="46">
        <f t="shared" si="7"/>
        <v>0.11886053019495479</v>
      </c>
      <c r="D21" s="35">
        <v>65.290000000000006</v>
      </c>
      <c r="E21" s="3">
        <v>7.1000000000000004E-3</v>
      </c>
      <c r="F21" s="8">
        <v>8.8999999999999999E-3</v>
      </c>
      <c r="G21" s="8">
        <v>1.0999999999999999E-2</v>
      </c>
      <c r="H21" s="8">
        <v>7.4000000000000003E-3</v>
      </c>
      <c r="I21" s="8">
        <v>1.15E-2</v>
      </c>
      <c r="J21" s="8">
        <v>6.1999999999999998E-3</v>
      </c>
      <c r="K21" s="8">
        <v>8.8000000000000005E-3</v>
      </c>
      <c r="L21" s="4">
        <v>7.4999999999999997E-3</v>
      </c>
      <c r="M21" s="16">
        <f t="shared" si="6"/>
        <v>7.8101264433946783E-3</v>
      </c>
      <c r="N21" s="20">
        <f t="shared" si="4"/>
        <v>7.7815350985820141E-3</v>
      </c>
      <c r="O21" s="20">
        <f t="shared" si="4"/>
        <v>7.7228329277050827E-3</v>
      </c>
      <c r="P21" s="20">
        <f t="shared" si="4"/>
        <v>7.6305761719664706E-3</v>
      </c>
      <c r="Q21" s="20">
        <f t="shared" si="4"/>
        <v>7.4983305012114483E-3</v>
      </c>
      <c r="R21" s="20">
        <f t="shared" si="4"/>
        <v>7.3141001930928824E-3</v>
      </c>
      <c r="S21" s="20">
        <f t="shared" si="4"/>
        <v>7.0533410370821068E-3</v>
      </c>
      <c r="T21" s="20">
        <f t="shared" si="4"/>
        <v>6.6540075902206657E-3</v>
      </c>
      <c r="U21" s="78">
        <f t="shared" si="4"/>
        <v>5.8465261013340257E-3</v>
      </c>
      <c r="Y21" s="1"/>
      <c r="Z21" s="1"/>
      <c r="AA21" s="1"/>
      <c r="AB21" s="1"/>
      <c r="AC21" s="1"/>
      <c r="AD21" s="1"/>
    </row>
    <row r="22" spans="2:30" ht="15.75" thickBot="1">
      <c r="B22" s="42">
        <f t="shared" si="5"/>
        <v>2.0535838831364115E-3</v>
      </c>
      <c r="C22" s="47">
        <v>0</v>
      </c>
      <c r="D22" s="36">
        <v>105.3</v>
      </c>
      <c r="E22" s="5">
        <v>2E-3</v>
      </c>
      <c r="F22" s="11">
        <v>5.4999999999999997E-3</v>
      </c>
      <c r="G22" s="11">
        <v>6.4999999999999997E-3</v>
      </c>
      <c r="H22" s="11">
        <v>1.06E-3</v>
      </c>
      <c r="I22" s="11">
        <v>2.8E-3</v>
      </c>
      <c r="J22" s="11">
        <v>1.6999999999999999E-3</v>
      </c>
      <c r="K22" s="11">
        <v>5.4000000000000003E-3</v>
      </c>
      <c r="L22" s="6">
        <v>2.0999999999999999E-3</v>
      </c>
      <c r="M22" s="21">
        <f t="shared" si="6"/>
        <v>2.0535838831364115E-3</v>
      </c>
      <c r="N22" s="22">
        <f t="shared" si="4"/>
        <v>2.0535838831364115E-3</v>
      </c>
      <c r="O22" s="22">
        <f t="shared" si="4"/>
        <v>2.0535838831364115E-3</v>
      </c>
      <c r="P22" s="22">
        <f t="shared" si="4"/>
        <v>2.0535838831364115E-3</v>
      </c>
      <c r="Q22" s="22">
        <f t="shared" si="4"/>
        <v>2.0535838831364115E-3</v>
      </c>
      <c r="R22" s="22">
        <f t="shared" si="4"/>
        <v>2.0535838831364115E-3</v>
      </c>
      <c r="S22" s="22">
        <f t="shared" si="4"/>
        <v>2.0535838831364115E-3</v>
      </c>
      <c r="T22" s="22">
        <f t="shared" si="4"/>
        <v>2.0535838831364115E-3</v>
      </c>
      <c r="U22" s="80">
        <f t="shared" si="4"/>
        <v>2.0535838831364115E-3</v>
      </c>
      <c r="Y22" s="1"/>
      <c r="Z22" s="1"/>
      <c r="AA22" s="1"/>
      <c r="AB22" s="1"/>
      <c r="AC22" s="1"/>
      <c r="AD22" s="1"/>
    </row>
    <row r="23" spans="2:30">
      <c r="B23" s="7"/>
      <c r="C23" s="7"/>
      <c r="D23" s="8"/>
      <c r="E23" s="8"/>
      <c r="F23" s="8"/>
      <c r="G23" s="8"/>
      <c r="H23" s="8"/>
      <c r="I23" s="8"/>
      <c r="J23" s="8"/>
      <c r="K23" s="8"/>
      <c r="L23" s="8"/>
      <c r="M23" s="10"/>
      <c r="N23" s="33"/>
      <c r="Y23" s="1"/>
      <c r="Z23" s="1"/>
      <c r="AA23" s="1"/>
      <c r="AB23" s="1"/>
      <c r="AC23" s="1"/>
      <c r="AD23" s="1"/>
    </row>
    <row r="24" spans="2:30">
      <c r="B24" s="7"/>
      <c r="C24" s="7"/>
      <c r="E24" s="33"/>
      <c r="F24" s="2"/>
      <c r="G24" s="2"/>
      <c r="H24" s="2"/>
      <c r="I24" s="2"/>
      <c r="J24" s="2"/>
      <c r="K24" s="2"/>
      <c r="L24" s="2"/>
      <c r="M24" s="1"/>
      <c r="N24" s="1"/>
    </row>
    <row r="25" spans="2:30">
      <c r="B25" s="7"/>
      <c r="C25" s="7"/>
      <c r="E25" s="33"/>
      <c r="F25" s="2"/>
      <c r="G25" s="2"/>
      <c r="H25" s="2"/>
      <c r="I25" s="2"/>
      <c r="J25" s="2"/>
      <c r="K25" s="2"/>
      <c r="L25" s="2"/>
      <c r="M25" s="7"/>
      <c r="N25" s="7"/>
    </row>
    <row r="26" spans="2:30">
      <c r="E26" s="33"/>
      <c r="F26" s="2"/>
      <c r="G26" s="2"/>
      <c r="H26" s="2"/>
      <c r="I26" s="2"/>
      <c r="J26" s="2"/>
      <c r="K26" s="2"/>
      <c r="L26" s="2"/>
    </row>
    <row r="27" spans="2:30">
      <c r="E27" s="33"/>
      <c r="F27" s="2"/>
      <c r="G27" s="2"/>
      <c r="H27" s="2"/>
      <c r="I27" s="2"/>
      <c r="J27" s="2"/>
      <c r="K27" s="2"/>
      <c r="L27" s="2"/>
      <c r="M27" s="15"/>
      <c r="N27" s="15"/>
    </row>
    <row r="28" spans="2:30">
      <c r="E28" s="33"/>
      <c r="F28" s="2"/>
      <c r="G28" s="2"/>
      <c r="H28" s="2"/>
      <c r="I28" s="2"/>
      <c r="J28" s="2"/>
      <c r="K28" s="2"/>
      <c r="L28" s="2"/>
    </row>
    <row r="29" spans="2:30">
      <c r="E29" s="33"/>
      <c r="F29" s="2"/>
      <c r="G29" s="2"/>
      <c r="H29" s="2"/>
      <c r="I29" s="2"/>
      <c r="J29" s="2"/>
      <c r="K29" s="2"/>
      <c r="L29" s="2"/>
    </row>
    <row r="30" spans="2:30">
      <c r="E30" s="33"/>
      <c r="F30" s="2"/>
      <c r="G30" s="2"/>
      <c r="H30" s="2"/>
      <c r="I30" s="2"/>
      <c r="J30" s="2"/>
      <c r="K30" s="2"/>
      <c r="L30" s="2"/>
    </row>
    <row r="31" spans="2:30">
      <c r="E31" s="33"/>
      <c r="F31" s="2"/>
      <c r="G31" s="2"/>
      <c r="H31" s="2"/>
      <c r="I31" s="2"/>
      <c r="J31" s="2"/>
      <c r="K31" s="2"/>
      <c r="L31" s="2"/>
    </row>
    <row r="32" spans="2:30">
      <c r="E32" s="33"/>
      <c r="F32" s="2"/>
      <c r="G32" s="2"/>
      <c r="H32" s="2"/>
      <c r="I32" s="2"/>
      <c r="J32" s="2"/>
      <c r="K32" s="2"/>
      <c r="L32" s="2"/>
    </row>
    <row r="33" spans="5:12">
      <c r="E33" s="33"/>
      <c r="F33" s="2"/>
      <c r="G33" s="2"/>
      <c r="H33" s="2"/>
      <c r="I33" s="2"/>
      <c r="J33" s="2"/>
      <c r="K33" s="2"/>
      <c r="L33" s="2"/>
    </row>
    <row r="34" spans="5:12">
      <c r="E34" s="33"/>
      <c r="F34" s="2"/>
      <c r="G34" s="2"/>
      <c r="H34" s="2"/>
      <c r="I34" s="2"/>
      <c r="J34" s="2"/>
      <c r="K34" s="2"/>
      <c r="L34" s="2"/>
    </row>
    <row r="35" spans="5:12">
      <c r="E35" s="33"/>
      <c r="F35" s="2"/>
      <c r="G35" s="2"/>
      <c r="H35" s="2"/>
      <c r="I35" s="2"/>
      <c r="J35" s="2"/>
      <c r="K35" s="2"/>
      <c r="L35" s="2"/>
    </row>
    <row r="36" spans="5:12">
      <c r="E36" s="33"/>
      <c r="F36" s="2"/>
      <c r="G36" s="2"/>
      <c r="H36" s="2"/>
      <c r="I36" s="2"/>
      <c r="J36" s="2"/>
      <c r="K36" s="2"/>
      <c r="L36" s="2"/>
    </row>
    <row r="37" spans="5:12">
      <c r="E37" s="33"/>
      <c r="F37" s="2"/>
      <c r="G37" s="2"/>
      <c r="H37" s="2"/>
      <c r="I37" s="2"/>
      <c r="J37" s="2"/>
      <c r="K37" s="2"/>
      <c r="L37" s="2"/>
    </row>
    <row r="38" spans="5:12">
      <c r="E38" s="33"/>
      <c r="F38" s="2"/>
      <c r="G38" s="2"/>
      <c r="H38" s="2"/>
      <c r="I38" s="2"/>
      <c r="J38" s="2"/>
      <c r="K38" s="2"/>
      <c r="L38" s="2"/>
    </row>
    <row r="39" spans="5:12">
      <c r="E39" s="33"/>
      <c r="F39" s="2"/>
      <c r="G39" s="2"/>
      <c r="H39" s="2"/>
      <c r="I39" s="2"/>
      <c r="J39" s="2"/>
      <c r="K39" s="2"/>
      <c r="L39" s="2"/>
    </row>
    <row r="40" spans="5:12">
      <c r="E40" s="33"/>
      <c r="F40" s="2"/>
      <c r="G40" s="2"/>
      <c r="H40" s="2"/>
      <c r="I40" s="2"/>
      <c r="J40" s="2"/>
      <c r="K40" s="2"/>
      <c r="L40" s="2"/>
    </row>
    <row r="41" spans="5:12">
      <c r="E41" s="33"/>
      <c r="F41" s="2"/>
      <c r="G41" s="2"/>
      <c r="H41" s="2"/>
      <c r="I41" s="2"/>
      <c r="J41" s="2"/>
      <c r="K41" s="2"/>
      <c r="L41" s="2"/>
    </row>
    <row r="42" spans="5:12">
      <c r="E42" s="33"/>
      <c r="F42" s="2"/>
      <c r="G42" s="2"/>
      <c r="H42" s="2"/>
      <c r="I42" s="2"/>
      <c r="J42" s="2"/>
      <c r="K42" s="2"/>
      <c r="L42" s="2"/>
    </row>
    <row r="43" spans="5:12">
      <c r="E43" s="33"/>
      <c r="F43" s="2"/>
      <c r="G43" s="2"/>
      <c r="H43" s="2"/>
      <c r="I43" s="2"/>
      <c r="J43" s="2"/>
      <c r="K43" s="2"/>
      <c r="L4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N149"/>
  <sheetViews>
    <sheetView tabSelected="1" workbookViewId="0">
      <selection activeCell="M27" sqref="M27"/>
    </sheetView>
  </sheetViews>
  <sheetFormatPr defaultRowHeight="15"/>
  <cols>
    <col min="1" max="1" width="6.7109375" customWidth="1"/>
    <col min="15" max="15" width="9.42578125" bestFit="1" customWidth="1"/>
  </cols>
  <sheetData>
    <row r="2" spans="1:40">
      <c r="C2" s="44"/>
      <c r="E2" s="33"/>
    </row>
    <row r="3" spans="1:40">
      <c r="A3" s="26"/>
      <c r="B3" s="24"/>
      <c r="C3" s="45"/>
      <c r="D3" s="37" t="s">
        <v>9</v>
      </c>
      <c r="E3" s="9">
        <f>COS(RADIANS(E6))</f>
        <v>0.99619469809174555</v>
      </c>
      <c r="F3" s="9">
        <f t="shared" ref="F3:L3" si="0">COS(RADIANS(F6))</f>
        <v>0.96592582628906831</v>
      </c>
      <c r="G3" s="9">
        <f t="shared" si="0"/>
        <v>0.90630778703664994</v>
      </c>
      <c r="H3" s="9">
        <f t="shared" si="0"/>
        <v>0.8191520442889918</v>
      </c>
      <c r="I3" s="9">
        <f t="shared" si="0"/>
        <v>0.70710678118654757</v>
      </c>
      <c r="J3" s="9">
        <f t="shared" si="0"/>
        <v>0.57357643635104616</v>
      </c>
      <c r="K3" s="9">
        <f t="shared" si="0"/>
        <v>0.42261826174069944</v>
      </c>
      <c r="L3" s="9">
        <f t="shared" si="0"/>
        <v>0.25881904510252074</v>
      </c>
      <c r="M3" s="9">
        <f>COS(RADIANS(M6))</f>
        <v>0.99619469809174555</v>
      </c>
      <c r="N3" s="9">
        <f t="shared" ref="N3:U3" si="1">COS(RADIANS(N6))</f>
        <v>0.96592582628906831</v>
      </c>
      <c r="O3" s="9">
        <f t="shared" si="1"/>
        <v>0.90630778703664994</v>
      </c>
      <c r="P3" s="9">
        <f t="shared" si="1"/>
        <v>0.8191520442889918</v>
      </c>
      <c r="Q3" s="9">
        <f t="shared" si="1"/>
        <v>0.70710678118654757</v>
      </c>
      <c r="R3" s="9">
        <f t="shared" si="1"/>
        <v>0.57357643635104616</v>
      </c>
      <c r="S3" s="9">
        <f t="shared" si="1"/>
        <v>0.42261826174069944</v>
      </c>
      <c r="T3" s="9">
        <f t="shared" si="1"/>
        <v>0.25881904510252074</v>
      </c>
      <c r="U3" s="9">
        <f t="shared" si="1"/>
        <v>8.7155742747658138E-2</v>
      </c>
    </row>
    <row r="4" spans="1:40" s="1" customFormat="1" ht="15.75" thickBot="1">
      <c r="A4" s="26"/>
      <c r="B4" s="24"/>
      <c r="C4" s="45"/>
      <c r="E4" s="33" t="s">
        <v>36</v>
      </c>
      <c r="F4" s="38"/>
      <c r="G4" s="37"/>
      <c r="H4" s="38"/>
      <c r="I4" s="37"/>
      <c r="J4" s="38"/>
      <c r="K4" s="37"/>
      <c r="L4" s="38"/>
      <c r="M4" s="33" t="s">
        <v>37</v>
      </c>
      <c r="N4"/>
      <c r="O4"/>
      <c r="P4"/>
      <c r="Q4"/>
      <c r="R4"/>
      <c r="S4"/>
      <c r="T4" s="33"/>
      <c r="U4" s="33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1:40" s="7" customFormat="1" ht="15.75" thickBot="1">
      <c r="A5" s="26"/>
      <c r="B5" s="25"/>
      <c r="C5" s="50"/>
      <c r="D5" s="49"/>
      <c r="E5" s="12" t="s">
        <v>0</v>
      </c>
      <c r="F5" s="13" t="s">
        <v>1</v>
      </c>
      <c r="G5" s="13" t="s">
        <v>2</v>
      </c>
      <c r="H5" s="13" t="s">
        <v>3</v>
      </c>
      <c r="I5" s="13" t="s">
        <v>4</v>
      </c>
      <c r="J5" s="13" t="s">
        <v>5</v>
      </c>
      <c r="K5" s="13" t="s">
        <v>6</v>
      </c>
      <c r="L5" s="14" t="s">
        <v>7</v>
      </c>
      <c r="M5" s="12" t="s">
        <v>0</v>
      </c>
      <c r="N5" s="13" t="s">
        <v>1</v>
      </c>
      <c r="O5" s="13" t="s">
        <v>2</v>
      </c>
      <c r="P5" s="13" t="s">
        <v>3</v>
      </c>
      <c r="Q5" s="13" t="s">
        <v>4</v>
      </c>
      <c r="R5" s="13" t="s">
        <v>5</v>
      </c>
      <c r="S5" s="13" t="s">
        <v>6</v>
      </c>
      <c r="T5" s="13" t="s">
        <v>7</v>
      </c>
      <c r="U5" s="77" t="s">
        <v>33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ht="15.75" thickBot="1">
      <c r="A6" s="26"/>
      <c r="B6" s="24"/>
      <c r="C6" s="44"/>
      <c r="D6" s="34" t="s">
        <v>10</v>
      </c>
      <c r="E6" s="12" t="s">
        <v>16</v>
      </c>
      <c r="F6" s="13" t="s">
        <v>17</v>
      </c>
      <c r="G6" s="13" t="s">
        <v>18</v>
      </c>
      <c r="H6" s="13" t="s">
        <v>19</v>
      </c>
      <c r="I6" s="13" t="s">
        <v>20</v>
      </c>
      <c r="J6" s="13" t="s">
        <v>21</v>
      </c>
      <c r="K6" s="13" t="s">
        <v>22</v>
      </c>
      <c r="L6" s="14" t="s">
        <v>23</v>
      </c>
      <c r="M6" s="12" t="s">
        <v>16</v>
      </c>
      <c r="N6" s="13" t="s">
        <v>17</v>
      </c>
      <c r="O6" s="13" t="s">
        <v>18</v>
      </c>
      <c r="P6" s="13" t="s">
        <v>19</v>
      </c>
      <c r="Q6" s="13" t="s">
        <v>20</v>
      </c>
      <c r="R6" s="13" t="s">
        <v>21</v>
      </c>
      <c r="S6" s="13" t="s">
        <v>22</v>
      </c>
      <c r="T6" s="13" t="s">
        <v>23</v>
      </c>
      <c r="U6" s="77" t="s">
        <v>34</v>
      </c>
    </row>
    <row r="7" spans="1:40" s="15" customFormat="1" ht="30">
      <c r="B7" s="43" t="s">
        <v>24</v>
      </c>
      <c r="C7" s="48"/>
      <c r="D7" s="54" t="s">
        <v>8</v>
      </c>
      <c r="E7" s="55">
        <f>COS(RADIANS(E6))</f>
        <v>0.99619469809174555</v>
      </c>
      <c r="F7" s="56">
        <f t="shared" ref="F7:L7" si="2">COS(RADIANS(F6))</f>
        <v>0.96592582628906831</v>
      </c>
      <c r="G7" s="56">
        <f t="shared" si="2"/>
        <v>0.90630778703664994</v>
      </c>
      <c r="H7" s="56">
        <f t="shared" si="2"/>
        <v>0.8191520442889918</v>
      </c>
      <c r="I7" s="56">
        <f t="shared" si="2"/>
        <v>0.70710678118654757</v>
      </c>
      <c r="J7" s="56">
        <f t="shared" si="2"/>
        <v>0.57357643635104616</v>
      </c>
      <c r="K7" s="56">
        <f t="shared" si="2"/>
        <v>0.42261826174069944</v>
      </c>
      <c r="L7" s="57">
        <f t="shared" si="2"/>
        <v>0.25881904510252074</v>
      </c>
      <c r="M7" s="55">
        <f>COS(RADIANS(M6))</f>
        <v>0.99619469809174555</v>
      </c>
      <c r="N7" s="56">
        <f t="shared" ref="N7:U7" si="3">COS(RADIANS(N6))</f>
        <v>0.96592582628906831</v>
      </c>
      <c r="O7" s="56">
        <f t="shared" si="3"/>
        <v>0.90630778703664994</v>
      </c>
      <c r="P7" s="56">
        <f t="shared" si="3"/>
        <v>0.8191520442889918</v>
      </c>
      <c r="Q7" s="56">
        <f t="shared" si="3"/>
        <v>0.70710678118654757</v>
      </c>
      <c r="R7" s="56">
        <f t="shared" si="3"/>
        <v>0.57357643635104616</v>
      </c>
      <c r="S7" s="56">
        <f t="shared" si="3"/>
        <v>0.42261826174069944</v>
      </c>
      <c r="T7" s="56">
        <f t="shared" si="3"/>
        <v>0.25881904510252074</v>
      </c>
      <c r="U7" s="81">
        <f t="shared" si="3"/>
        <v>8.7155742747658138E-2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 spans="1:40">
      <c r="B8" s="39">
        <f>POWER(10,$E$24+$E$25*LOG10($D8)+$E$26*LOG10($D8)^2+$E$27*LOG10($D8)^3)</f>
        <v>19.824698552140802</v>
      </c>
      <c r="C8" s="46"/>
      <c r="D8" s="35">
        <v>0.13059999999999999</v>
      </c>
      <c r="E8" s="3">
        <v>33.799999999999997</v>
      </c>
      <c r="F8" s="8">
        <v>48.4</v>
      </c>
      <c r="G8" s="8">
        <v>37.4</v>
      </c>
      <c r="H8" s="8">
        <v>21.9</v>
      </c>
      <c r="I8" s="8">
        <v>12.1</v>
      </c>
      <c r="J8" s="8">
        <v>8.8000000000000007</v>
      </c>
      <c r="K8" s="8">
        <v>4.7</v>
      </c>
      <c r="L8" s="4">
        <v>2.4</v>
      </c>
      <c r="M8" s="17">
        <f>M$7^3*POWER(10,$E$24+$E$25*LOG10($D8*M$7)+$E$26*LOG10($D8*M$7)^2+$E$27*LOG10($D8*M$7)^3)</f>
        <v>19.530693874568865</v>
      </c>
      <c r="N8" s="18">
        <f t="shared" ref="N8:R8" si="4">N$7^3*POWER(10,$E$24+$E$25*LOG10($D8*N$7)+$E$26*LOG10($D8*N$7)^2+$E$27*LOG10($D8*N$7)^3)</f>
        <v>17.298162214376024</v>
      </c>
      <c r="O8" s="18">
        <f t="shared" si="4"/>
        <v>13.428040575286003</v>
      </c>
      <c r="P8" s="18">
        <f t="shared" si="4"/>
        <v>8.9182497981628472</v>
      </c>
      <c r="Q8" s="18">
        <f t="shared" si="4"/>
        <v>4.8383281816324883</v>
      </c>
      <c r="R8" s="18">
        <f t="shared" si="4"/>
        <v>1.9598423280842823</v>
      </c>
      <c r="S8" s="18">
        <f>S$7^3*POWER(10,$E$24+$E$25*LOG10($D8*S$7)+$E$26*LOG10($D8*S$7)^2+$E$27*LOG10($D8*S$7)^3)</f>
        <v>0.48763303844373151</v>
      </c>
      <c r="T8" s="18">
        <f>T$7^3*POWER(10,$E$24+$E$25*LOG10($D8*T$7)+$E$26*LOG10($D8*T$7)^2+$E$27*LOG10($D8*T$7)^3)</f>
        <v>4.3432164587926106E-2</v>
      </c>
      <c r="U8" s="79">
        <f t="shared" ref="U8" si="5">U$7^3*POWER(10,$E$24+$E$25*LOG10($D8*U$7)+$E$26*LOG10($D8*U$7)^2+$E$27*LOG10($D8*U$7)^3)</f>
        <v>8.5485597754592473E-5</v>
      </c>
    </row>
    <row r="9" spans="1:40">
      <c r="B9" s="39">
        <f t="shared" ref="B9:B22" si="6">POWER(10,$E$24+$E$25*LOG10($D9)+$E$26*LOG10($D9)^2+$E$27*LOG10($D9)^3)</f>
        <v>27.882982169610752</v>
      </c>
      <c r="C9" s="46"/>
      <c r="D9" s="35">
        <v>0.2107</v>
      </c>
      <c r="E9" s="3">
        <v>32.1</v>
      </c>
      <c r="F9" s="8">
        <v>37.200000000000003</v>
      </c>
      <c r="G9" s="8">
        <v>32.5</v>
      </c>
      <c r="H9" s="8">
        <v>20.3</v>
      </c>
      <c r="I9" s="8">
        <v>13</v>
      </c>
      <c r="J9" s="8">
        <v>4.37</v>
      </c>
      <c r="K9" s="8">
        <v>4.58</v>
      </c>
      <c r="L9" s="4">
        <v>2.17</v>
      </c>
      <c r="M9" s="17">
        <f t="shared" ref="M9:U22" si="7">M$7^3*POWER(10,$E$24+$E$25*LOG10($D9*M$7)+$E$26*LOG10($D9*M$7)^2+$E$27*LOG10($D9*M$7)^3)</f>
        <v>27.511929155646904</v>
      </c>
      <c r="N9" s="18">
        <f t="shared" si="7"/>
        <v>24.674110876251881</v>
      </c>
      <c r="O9" s="18">
        <f t="shared" si="7"/>
        <v>19.657909626810415</v>
      </c>
      <c r="P9" s="18">
        <f t="shared" si="7"/>
        <v>13.610161265393984</v>
      </c>
      <c r="Q9" s="18">
        <f t="shared" si="7"/>
        <v>7.8502347021503649</v>
      </c>
      <c r="R9" s="18">
        <f t="shared" si="7"/>
        <v>3.4748978851485957</v>
      </c>
      <c r="S9" s="18">
        <f t="shared" si="7"/>
        <v>0.98736762733704964</v>
      </c>
      <c r="T9" s="18">
        <f t="shared" si="7"/>
        <v>0.10973108471824423</v>
      </c>
      <c r="U9" s="79">
        <f t="shared" si="7"/>
        <v>3.6597715041959103E-4</v>
      </c>
    </row>
    <row r="10" spans="1:40">
      <c r="B10" s="39">
        <f t="shared" si="6"/>
        <v>32.46422732526063</v>
      </c>
      <c r="C10" s="46"/>
      <c r="D10" s="35">
        <v>0.33979999999999999</v>
      </c>
      <c r="E10" s="3">
        <v>33.9</v>
      </c>
      <c r="F10" s="8">
        <v>33.799999999999997</v>
      </c>
      <c r="G10" s="8">
        <v>25</v>
      </c>
      <c r="H10" s="8">
        <v>16.8</v>
      </c>
      <c r="I10" s="8">
        <v>11.61</v>
      </c>
      <c r="J10" s="8">
        <v>5.39</v>
      </c>
      <c r="K10" s="8">
        <v>3.79</v>
      </c>
      <c r="L10" s="4">
        <v>1.64</v>
      </c>
      <c r="M10" s="17">
        <f t="shared" si="7"/>
        <v>32.079229606623365</v>
      </c>
      <c r="N10" s="18">
        <f t="shared" si="7"/>
        <v>29.114528947939416</v>
      </c>
      <c r="O10" s="18">
        <f t="shared" si="7"/>
        <v>23.775268329756173</v>
      </c>
      <c r="P10" s="18">
        <f t="shared" si="7"/>
        <v>17.124432509720265</v>
      </c>
      <c r="Q10" s="18">
        <f t="shared" si="7"/>
        <v>10.469796859068474</v>
      </c>
      <c r="R10" s="18">
        <f t="shared" si="7"/>
        <v>5.0428908205784921</v>
      </c>
      <c r="S10" s="18">
        <f t="shared" si="7"/>
        <v>1.6262148425162355</v>
      </c>
      <c r="T10" s="18">
        <f t="shared" si="7"/>
        <v>0.22326379255678847</v>
      </c>
      <c r="U10" s="79">
        <f t="shared" si="7"/>
        <v>1.2340510773998427E-3</v>
      </c>
    </row>
    <row r="11" spans="1:40">
      <c r="B11" s="39">
        <f t="shared" si="6"/>
        <v>31.600410831545744</v>
      </c>
      <c r="C11" s="46"/>
      <c r="D11" s="35">
        <v>0.54810000000000003</v>
      </c>
      <c r="E11" s="3">
        <v>35.200000000000003</v>
      </c>
      <c r="F11" s="8">
        <v>31.8</v>
      </c>
      <c r="G11" s="8">
        <v>28.5</v>
      </c>
      <c r="H11" s="8">
        <v>19.100000000000001</v>
      </c>
      <c r="I11" s="8">
        <v>10.23</v>
      </c>
      <c r="J11" s="8">
        <v>5.1100000000000003</v>
      </c>
      <c r="K11" s="8">
        <v>2.11</v>
      </c>
      <c r="L11" s="4">
        <v>1</v>
      </c>
      <c r="M11" s="17">
        <f t="shared" si="7"/>
        <v>31.269121073655864</v>
      </c>
      <c r="N11" s="18">
        <f t="shared" si="7"/>
        <v>28.701210781713076</v>
      </c>
      <c r="O11" s="18">
        <f t="shared" si="7"/>
        <v>23.993032918655764</v>
      </c>
      <c r="P11" s="18">
        <f t="shared" si="7"/>
        <v>17.941841128158515</v>
      </c>
      <c r="Q11" s="18">
        <f t="shared" si="7"/>
        <v>11.5936675980085</v>
      </c>
      <c r="R11" s="18">
        <f t="shared" si="7"/>
        <v>6.0511221770359178</v>
      </c>
      <c r="S11" s="18">
        <f t="shared" si="7"/>
        <v>2.2011907352344546</v>
      </c>
      <c r="T11" s="18">
        <f t="shared" si="7"/>
        <v>0.36970353070640322</v>
      </c>
      <c r="U11" s="79">
        <f t="shared" si="7"/>
        <v>3.3141052962978252E-3</v>
      </c>
    </row>
    <row r="12" spans="1:40">
      <c r="B12" s="39">
        <f t="shared" si="6"/>
        <v>25.962745060264464</v>
      </c>
      <c r="C12" s="46"/>
      <c r="D12" s="35">
        <v>0.88400000000000001</v>
      </c>
      <c r="E12" s="3">
        <v>27.36</v>
      </c>
      <c r="F12" s="8">
        <v>26.13</v>
      </c>
      <c r="G12" s="8">
        <v>20.73</v>
      </c>
      <c r="H12" s="8">
        <v>14.73</v>
      </c>
      <c r="I12" s="8">
        <v>9.17</v>
      </c>
      <c r="J12" s="8">
        <v>4.4000000000000004</v>
      </c>
      <c r="K12" s="8">
        <v>2.25</v>
      </c>
      <c r="L12" s="4">
        <v>0.56000000000000005</v>
      </c>
      <c r="M12" s="17">
        <f t="shared" si="7"/>
        <v>25.724345184571167</v>
      </c>
      <c r="N12" s="18">
        <f t="shared" si="7"/>
        <v>23.864810024211906</v>
      </c>
      <c r="O12" s="18">
        <f t="shared" si="7"/>
        <v>20.39649453397865</v>
      </c>
      <c r="P12" s="18">
        <f t="shared" si="7"/>
        <v>15.803198924364361</v>
      </c>
      <c r="Q12" s="18">
        <f t="shared" si="7"/>
        <v>10.760818578934876</v>
      </c>
      <c r="R12" s="18">
        <f t="shared" si="7"/>
        <v>6.0604539750133366</v>
      </c>
      <c r="S12" s="18">
        <f t="shared" si="7"/>
        <v>2.4716155377458993</v>
      </c>
      <c r="T12" s="18">
        <f t="shared" si="7"/>
        <v>0.50285879027531555</v>
      </c>
      <c r="U12" s="79">
        <f t="shared" si="7"/>
        <v>7.152184494859294E-3</v>
      </c>
    </row>
    <row r="13" spans="1:40">
      <c r="B13" s="39">
        <f t="shared" si="6"/>
        <v>18.175085793242321</v>
      </c>
      <c r="C13" s="46"/>
      <c r="D13" s="35">
        <v>1.4259999999999999</v>
      </c>
      <c r="E13" s="3">
        <v>20.02</v>
      </c>
      <c r="F13" s="8">
        <v>17.829999999999998</v>
      </c>
      <c r="G13" s="8">
        <v>16.600000000000001</v>
      </c>
      <c r="H13" s="8">
        <v>11.04</v>
      </c>
      <c r="I13" s="8">
        <v>7.37</v>
      </c>
      <c r="J13" s="8">
        <v>4.0599999999999996</v>
      </c>
      <c r="K13" s="8">
        <v>2.21</v>
      </c>
      <c r="L13" s="4">
        <v>0.61</v>
      </c>
      <c r="M13" s="17">
        <f t="shared" si="7"/>
        <v>18.030508355645793</v>
      </c>
      <c r="N13" s="18">
        <f t="shared" si="7"/>
        <v>16.895993136266203</v>
      </c>
      <c r="O13" s="18">
        <f t="shared" si="7"/>
        <v>14.744926760585795</v>
      </c>
      <c r="P13" s="18">
        <f t="shared" si="7"/>
        <v>11.813126354098323</v>
      </c>
      <c r="Q13" s="18">
        <f t="shared" si="7"/>
        <v>8.4516020292183391</v>
      </c>
      <c r="R13" s="18">
        <f t="shared" si="7"/>
        <v>5.1148530385366913</v>
      </c>
      <c r="S13" s="18">
        <f t="shared" si="7"/>
        <v>2.3244560755564132</v>
      </c>
      <c r="T13" s="18">
        <f t="shared" si="7"/>
        <v>0.56730424156644166</v>
      </c>
      <c r="U13" s="79">
        <f t="shared" si="7"/>
        <v>1.2528045574245812E-2</v>
      </c>
    </row>
    <row r="14" spans="1:40">
      <c r="B14" s="39">
        <f t="shared" si="6"/>
        <v>10.947724995064375</v>
      </c>
      <c r="C14" s="46"/>
      <c r="D14" s="35">
        <v>2.2999999999999998</v>
      </c>
      <c r="E14" s="3">
        <v>11.73</v>
      </c>
      <c r="F14" s="8">
        <v>11.47</v>
      </c>
      <c r="G14" s="8">
        <v>9.9600000000000009</v>
      </c>
      <c r="H14" s="8">
        <v>7.55</v>
      </c>
      <c r="I14" s="8">
        <v>5.47</v>
      </c>
      <c r="J14" s="8">
        <v>2.77</v>
      </c>
      <c r="K14" s="8">
        <v>1.46</v>
      </c>
      <c r="L14" s="4">
        <v>0.59</v>
      </c>
      <c r="M14" s="17">
        <f t="shared" si="7"/>
        <v>10.87326120440364</v>
      </c>
      <c r="N14" s="18">
        <f t="shared" si="7"/>
        <v>10.285557230296519</v>
      </c>
      <c r="O14" s="18">
        <f t="shared" si="7"/>
        <v>9.1535780219235985</v>
      </c>
      <c r="P14" s="18">
        <f t="shared" si="7"/>
        <v>7.5676589570465529</v>
      </c>
      <c r="Q14" s="18">
        <f t="shared" si="7"/>
        <v>5.6718282773046198</v>
      </c>
      <c r="R14" s="18">
        <f t="shared" si="7"/>
        <v>3.6729976100523345</v>
      </c>
      <c r="S14" s="18">
        <f t="shared" si="7"/>
        <v>1.8486261468514578</v>
      </c>
      <c r="T14" s="18">
        <f t="shared" si="7"/>
        <v>0.53589819909412784</v>
      </c>
      <c r="U14" s="79">
        <f t="shared" si="7"/>
        <v>1.7976069989004254E-2</v>
      </c>
    </row>
    <row r="15" spans="1:40">
      <c r="B15" s="40">
        <f t="shared" si="6"/>
        <v>5.7297814192318359</v>
      </c>
      <c r="C15" s="46"/>
      <c r="D15" s="35">
        <v>3.7090000000000001</v>
      </c>
      <c r="E15" s="3">
        <v>6.52</v>
      </c>
      <c r="F15" s="8">
        <v>6.21</v>
      </c>
      <c r="G15" s="8">
        <v>5.5</v>
      </c>
      <c r="H15" s="8">
        <v>4.32</v>
      </c>
      <c r="I15" s="8">
        <v>3.26</v>
      </c>
      <c r="J15" s="8">
        <v>2.0299999999999998</v>
      </c>
      <c r="K15" s="8">
        <v>1.0409999999999999</v>
      </c>
      <c r="L15" s="4">
        <v>0.39700000000000002</v>
      </c>
      <c r="M15" s="27">
        <f t="shared" si="7"/>
        <v>5.696985015667547</v>
      </c>
      <c r="N15" s="28">
        <f t="shared" si="7"/>
        <v>5.4366997614228403</v>
      </c>
      <c r="O15" s="28">
        <f t="shared" si="7"/>
        <v>4.9277098010827771</v>
      </c>
      <c r="P15" s="28">
        <f t="shared" si="7"/>
        <v>4.1954586213763561</v>
      </c>
      <c r="Q15" s="28">
        <f t="shared" si="7"/>
        <v>3.2842865343190204</v>
      </c>
      <c r="R15" s="28">
        <f t="shared" si="7"/>
        <v>2.2662623115397977</v>
      </c>
      <c r="S15" s="28">
        <f t="shared" si="7"/>
        <v>1.2554662066909748</v>
      </c>
      <c r="T15" s="18">
        <f t="shared" si="7"/>
        <v>0.42803831709343765</v>
      </c>
      <c r="U15" s="79">
        <f t="shared" si="7"/>
        <v>2.1335481277272601E-2</v>
      </c>
    </row>
    <row r="16" spans="1:40">
      <c r="B16" s="40">
        <f t="shared" si="6"/>
        <v>2.6296419303499463</v>
      </c>
      <c r="C16" s="46"/>
      <c r="D16" s="35">
        <v>5.9820000000000002</v>
      </c>
      <c r="E16" s="3">
        <v>2.93</v>
      </c>
      <c r="F16" s="8">
        <v>2.57</v>
      </c>
      <c r="G16" s="8">
        <v>2.82</v>
      </c>
      <c r="H16" s="8">
        <v>2.2200000000000002</v>
      </c>
      <c r="I16" s="8">
        <v>1.617</v>
      </c>
      <c r="J16" s="8">
        <v>1.02</v>
      </c>
      <c r="K16" s="8">
        <v>0.60199999999999998</v>
      </c>
      <c r="L16" s="4">
        <v>0.32800000000000001</v>
      </c>
      <c r="M16" s="27">
        <f t="shared" si="7"/>
        <v>2.6172287513844554</v>
      </c>
      <c r="N16" s="28">
        <f t="shared" si="7"/>
        <v>2.5181804911815568</v>
      </c>
      <c r="O16" s="28">
        <f t="shared" si="7"/>
        <v>2.32162095690411</v>
      </c>
      <c r="P16" s="28">
        <f t="shared" si="7"/>
        <v>2.0314831754026184</v>
      </c>
      <c r="Q16" s="28">
        <f t="shared" si="7"/>
        <v>1.656153401833429</v>
      </c>
      <c r="R16" s="28">
        <f t="shared" si="7"/>
        <v>1.2126297189309483</v>
      </c>
      <c r="S16" s="28">
        <f t="shared" si="7"/>
        <v>0.7349267475195187</v>
      </c>
      <c r="T16" s="18">
        <f t="shared" si="7"/>
        <v>0.29182335521859948</v>
      </c>
      <c r="U16" s="79">
        <f t="shared" si="7"/>
        <v>2.1150790294384096E-2</v>
      </c>
    </row>
    <row r="17" spans="1:21">
      <c r="B17" s="40">
        <f t="shared" si="6"/>
        <v>1.0686366595758217</v>
      </c>
      <c r="C17" s="46"/>
      <c r="D17" s="35">
        <v>9.6479999999999997</v>
      </c>
      <c r="E17" s="3">
        <v>1.119</v>
      </c>
      <c r="F17" s="8">
        <v>1.1739999999999999</v>
      </c>
      <c r="G17" s="8">
        <v>0.94499999999999995</v>
      </c>
      <c r="H17" s="8">
        <v>0.97499999999999998</v>
      </c>
      <c r="I17" s="8">
        <v>0.70799999999999996</v>
      </c>
      <c r="J17" s="8">
        <v>0.49399999999999999</v>
      </c>
      <c r="K17" s="8">
        <v>0.35</v>
      </c>
      <c r="L17" s="4">
        <v>0.18099999999999999</v>
      </c>
      <c r="M17" s="27">
        <f t="shared" si="7"/>
        <v>1.0645841659963788</v>
      </c>
      <c r="N17" s="28">
        <f t="shared" si="7"/>
        <v>1.0320757416422146</v>
      </c>
      <c r="O17" s="28">
        <f t="shared" si="7"/>
        <v>0.96662123962910695</v>
      </c>
      <c r="P17" s="28">
        <f t="shared" si="7"/>
        <v>0.86753299017728047</v>
      </c>
      <c r="Q17" s="28">
        <f t="shared" si="7"/>
        <v>0.73437708426269677</v>
      </c>
      <c r="R17" s="28">
        <f t="shared" si="7"/>
        <v>0.56817752414280409</v>
      </c>
      <c r="S17" s="28">
        <f t="shared" si="7"/>
        <v>0.37442354608019174</v>
      </c>
      <c r="T17" s="18">
        <f t="shared" si="7"/>
        <v>0.1714630981802254</v>
      </c>
      <c r="U17" s="79">
        <f t="shared" si="7"/>
        <v>1.7680426436376663E-2</v>
      </c>
    </row>
    <row r="18" spans="1:21">
      <c r="B18" s="41">
        <f t="shared" si="6"/>
        <v>0.38827698855813619</v>
      </c>
      <c r="C18" s="46"/>
      <c r="D18" s="35">
        <v>15.56</v>
      </c>
      <c r="E18" s="3">
        <v>0.39500000000000002</v>
      </c>
      <c r="F18" s="8">
        <v>0.40400000000000003</v>
      </c>
      <c r="G18" s="8">
        <v>0.42799999999999999</v>
      </c>
      <c r="H18" s="8">
        <v>0.34899999999999998</v>
      </c>
      <c r="I18" s="8">
        <v>0.27900000000000003</v>
      </c>
      <c r="J18" s="8">
        <v>0.191</v>
      </c>
      <c r="K18" s="8">
        <v>0.18</v>
      </c>
      <c r="L18" s="4">
        <v>0.115</v>
      </c>
      <c r="M18" s="27">
        <f t="shared" si="7"/>
        <v>0.38713571832908916</v>
      </c>
      <c r="N18" s="28">
        <f t="shared" si="7"/>
        <v>0.37793091595428718</v>
      </c>
      <c r="O18" s="28">
        <f t="shared" si="7"/>
        <v>0.35912241780829052</v>
      </c>
      <c r="P18" s="28">
        <f t="shared" si="7"/>
        <v>0.32991278179847794</v>
      </c>
      <c r="Q18" s="28">
        <f t="shared" si="7"/>
        <v>0.2891323537300301</v>
      </c>
      <c r="R18" s="28">
        <f t="shared" si="7"/>
        <v>0.23538328613605383</v>
      </c>
      <c r="S18" s="28">
        <f t="shared" si="7"/>
        <v>0.16763206179785223</v>
      </c>
      <c r="T18" s="28">
        <f t="shared" si="7"/>
        <v>8.7664522065069431E-2</v>
      </c>
      <c r="U18" s="79">
        <f t="shared" si="7"/>
        <v>1.2582783340586616E-2</v>
      </c>
    </row>
    <row r="19" spans="1:21">
      <c r="B19" s="41">
        <f t="shared" si="6"/>
        <v>0.12727231653478577</v>
      </c>
      <c r="C19" s="46"/>
      <c r="D19" s="35">
        <v>25.1</v>
      </c>
      <c r="E19" s="3">
        <v>0.114</v>
      </c>
      <c r="F19" s="8">
        <v>0.11700000000000001</v>
      </c>
      <c r="G19" s="8">
        <v>0.109</v>
      </c>
      <c r="H19" s="8">
        <v>7.9000000000000001E-2</v>
      </c>
      <c r="I19" s="8">
        <v>8.7499999999999994E-2</v>
      </c>
      <c r="J19" s="8">
        <v>7.8399999999999997E-2</v>
      </c>
      <c r="K19" s="8">
        <v>5.2400000000000002E-2</v>
      </c>
      <c r="L19" s="4">
        <v>5.3999999999999999E-2</v>
      </c>
      <c r="M19" s="27">
        <f t="shared" si="7"/>
        <v>0.12699720520638541</v>
      </c>
      <c r="N19" s="28">
        <f t="shared" si="7"/>
        <v>0.12476524627952038</v>
      </c>
      <c r="O19" s="28">
        <f t="shared" si="7"/>
        <v>0.12013156569880218</v>
      </c>
      <c r="P19" s="28">
        <f t="shared" si="7"/>
        <v>0.11273657943554272</v>
      </c>
      <c r="Q19" s="28">
        <f t="shared" si="7"/>
        <v>0.10198887890961246</v>
      </c>
      <c r="R19" s="28">
        <f t="shared" si="7"/>
        <v>8.7002804828389124E-2</v>
      </c>
      <c r="S19" s="28">
        <f t="shared" si="7"/>
        <v>6.6553777437421857E-2</v>
      </c>
      <c r="T19" s="28">
        <f t="shared" si="7"/>
        <v>3.9359984660842409E-2</v>
      </c>
      <c r="U19" s="78">
        <f t="shared" si="7"/>
        <v>7.6952938139193405E-3</v>
      </c>
    </row>
    <row r="20" spans="1:21">
      <c r="B20" s="41">
        <f t="shared" si="6"/>
        <v>3.8037334925466064E-2</v>
      </c>
      <c r="C20" s="46"/>
      <c r="D20" s="35">
        <v>40.479999999999997</v>
      </c>
      <c r="E20" s="3">
        <v>3.0200000000000001E-2</v>
      </c>
      <c r="F20" s="8">
        <v>3.4299999999999997E-2</v>
      </c>
      <c r="G20" s="8">
        <v>4.0599999999999997E-2</v>
      </c>
      <c r="H20" s="8">
        <v>3.49E-2</v>
      </c>
      <c r="I20" s="8">
        <v>2.98E-2</v>
      </c>
      <c r="J20" s="8">
        <v>2.4799999999999999E-2</v>
      </c>
      <c r="K20" s="8">
        <v>2.2599999999999999E-2</v>
      </c>
      <c r="L20" s="4">
        <v>1.7500000000000002E-2</v>
      </c>
      <c r="M20" s="27">
        <f t="shared" si="7"/>
        <v>3.7981803426739777E-2</v>
      </c>
      <c r="N20" s="28">
        <f t="shared" si="7"/>
        <v>3.7528008296198755E-2</v>
      </c>
      <c r="O20" s="28">
        <f t="shared" si="7"/>
        <v>3.656750395582601E-2</v>
      </c>
      <c r="P20" s="28">
        <f t="shared" si="7"/>
        <v>3.4984032073709433E-2</v>
      </c>
      <c r="Q20" s="28">
        <f t="shared" si="7"/>
        <v>3.2573296410726364E-2</v>
      </c>
      <c r="R20" s="28">
        <f t="shared" si="7"/>
        <v>2.8994307517510441E-2</v>
      </c>
      <c r="S20" s="28">
        <f t="shared" si="7"/>
        <v>2.3677597267728202E-2</v>
      </c>
      <c r="T20" s="28">
        <f t="shared" si="7"/>
        <v>1.5679887303415553E-2</v>
      </c>
      <c r="U20" s="78">
        <f t="shared" si="7"/>
        <v>4.0850316317654544E-3</v>
      </c>
    </row>
    <row r="21" spans="1:21">
      <c r="B21" s="41">
        <f t="shared" si="6"/>
        <v>1.0456875325704282E-2</v>
      </c>
      <c r="C21" s="46"/>
      <c r="D21" s="35">
        <v>65.290000000000006</v>
      </c>
      <c r="E21" s="3">
        <v>7.1000000000000004E-3</v>
      </c>
      <c r="F21" s="8">
        <v>8.8999999999999999E-3</v>
      </c>
      <c r="G21" s="8">
        <v>1.0999999999999999E-2</v>
      </c>
      <c r="H21" s="8">
        <v>7.4000000000000003E-3</v>
      </c>
      <c r="I21" s="8">
        <v>1.15E-2</v>
      </c>
      <c r="J21" s="8">
        <v>6.1999999999999998E-3</v>
      </c>
      <c r="K21" s="8">
        <v>8.8000000000000005E-3</v>
      </c>
      <c r="L21" s="4">
        <v>7.4999999999999997E-3</v>
      </c>
      <c r="M21" s="16">
        <f t="shared" si="7"/>
        <v>1.0448154699511193E-2</v>
      </c>
      <c r="N21" s="20">
        <f t="shared" si="7"/>
        <v>1.037604692498823E-2</v>
      </c>
      <c r="O21" s="20">
        <f t="shared" si="7"/>
        <v>1.0218673926845754E-2</v>
      </c>
      <c r="P21" s="20">
        <f t="shared" si="7"/>
        <v>9.9462079297765495E-3</v>
      </c>
      <c r="Q21" s="20">
        <f t="shared" si="7"/>
        <v>9.5033234392116958E-3</v>
      </c>
      <c r="R21" s="20">
        <f t="shared" si="7"/>
        <v>8.7898031936530421E-3</v>
      </c>
      <c r="S21" s="20">
        <f t="shared" si="7"/>
        <v>7.6161716721699522E-3</v>
      </c>
      <c r="T21" s="20">
        <f t="shared" si="7"/>
        <v>5.5925122588878036E-3</v>
      </c>
      <c r="U21" s="78">
        <f t="shared" si="7"/>
        <v>1.899732689441102E-3</v>
      </c>
    </row>
    <row r="22" spans="1:21" ht="15.75" thickBot="1">
      <c r="B22" s="42">
        <f t="shared" si="6"/>
        <v>2.6707772520757635E-3</v>
      </c>
      <c r="C22" s="47"/>
      <c r="D22" s="36">
        <v>105.3</v>
      </c>
      <c r="E22" s="5">
        <v>2E-3</v>
      </c>
      <c r="F22" s="11">
        <v>5.4999999999999997E-3</v>
      </c>
      <c r="G22" s="11">
        <v>6.4999999999999997E-3</v>
      </c>
      <c r="H22" s="11">
        <v>1.06E-3</v>
      </c>
      <c r="I22" s="11">
        <v>2.8E-3</v>
      </c>
      <c r="J22" s="11">
        <v>1.6999999999999999E-3</v>
      </c>
      <c r="K22" s="11">
        <v>5.4000000000000003E-3</v>
      </c>
      <c r="L22" s="6">
        <v>2.0999999999999999E-3</v>
      </c>
      <c r="M22" s="21">
        <f t="shared" si="7"/>
        <v>2.6700185903559405E-3</v>
      </c>
      <c r="N22" s="22">
        <f t="shared" si="7"/>
        <v>2.6634848841419288E-3</v>
      </c>
      <c r="O22" s="22">
        <f t="shared" si="7"/>
        <v>2.647772718787167E-3</v>
      </c>
      <c r="P22" s="22">
        <f t="shared" si="7"/>
        <v>2.616684512261009E-3</v>
      </c>
      <c r="Q22" s="22">
        <f t="shared" si="7"/>
        <v>2.5580799892242125E-3</v>
      </c>
      <c r="R22" s="22">
        <f t="shared" si="7"/>
        <v>2.4482010091859473E-3</v>
      </c>
      <c r="S22" s="22">
        <f t="shared" si="7"/>
        <v>2.2370535669599062E-3</v>
      </c>
      <c r="T22" s="22">
        <f t="shared" si="7"/>
        <v>1.8035952141258673E-3</v>
      </c>
      <c r="U22" s="80">
        <f t="shared" si="7"/>
        <v>7.8157758256878476E-4</v>
      </c>
    </row>
    <row r="23" spans="1:21">
      <c r="B23" s="7"/>
      <c r="C23" s="7"/>
      <c r="D23" s="84" t="s">
        <v>39</v>
      </c>
      <c r="E23" s="83"/>
      <c r="F23" s="8"/>
      <c r="G23" s="8"/>
      <c r="H23" s="8"/>
      <c r="I23" s="8"/>
      <c r="L23" s="51"/>
      <c r="M23" s="9"/>
    </row>
    <row r="24" spans="1:21">
      <c r="B24" s="7"/>
      <c r="C24" s="7"/>
      <c r="D24" s="82" t="s">
        <v>30</v>
      </c>
      <c r="E24" s="82">
        <v>1.3809</v>
      </c>
      <c r="F24" s="7"/>
      <c r="G24" s="7"/>
      <c r="H24" s="7"/>
      <c r="I24" s="7"/>
      <c r="L24" s="51"/>
      <c r="M24" s="9"/>
    </row>
    <row r="25" spans="1:21">
      <c r="B25" s="7"/>
      <c r="C25" s="7"/>
      <c r="D25" s="82" t="s">
        <v>31</v>
      </c>
      <c r="E25" s="82">
        <v>-0.66739999999999999</v>
      </c>
      <c r="F25" s="7"/>
      <c r="G25" s="7"/>
      <c r="H25" s="7"/>
      <c r="I25" s="7"/>
      <c r="L25" s="51"/>
      <c r="M25" s="9"/>
    </row>
    <row r="26" spans="1:21">
      <c r="D26" s="82" t="s">
        <v>32</v>
      </c>
      <c r="E26" s="82">
        <v>-0.79349999999999998</v>
      </c>
      <c r="L26" s="51"/>
      <c r="M26" s="9"/>
    </row>
    <row r="27" spans="1:21">
      <c r="D27" s="82" t="s">
        <v>35</v>
      </c>
      <c r="E27" s="82">
        <v>7.7499999999999999E-2</v>
      </c>
      <c r="L27" s="51"/>
      <c r="M27" s="9"/>
    </row>
    <row r="28" spans="1:21" ht="15.75" thickBot="1">
      <c r="D28" s="88" t="s">
        <v>29</v>
      </c>
      <c r="E28" s="89"/>
      <c r="F28" s="89"/>
      <c r="G28" s="89"/>
      <c r="H28" s="89"/>
      <c r="I28" s="89"/>
      <c r="J28" s="89"/>
      <c r="K28" s="90"/>
      <c r="L28" s="51"/>
      <c r="M28" s="9"/>
    </row>
    <row r="29" spans="1:21" ht="15.75" thickBot="1">
      <c r="A29" s="59" t="s">
        <v>9</v>
      </c>
      <c r="B29" s="23" t="s">
        <v>27</v>
      </c>
      <c r="C29" s="23" t="s">
        <v>28</v>
      </c>
      <c r="D29" s="85" t="s">
        <v>16</v>
      </c>
      <c r="E29" s="86" t="s">
        <v>17</v>
      </c>
      <c r="F29" s="86" t="s">
        <v>18</v>
      </c>
      <c r="G29" s="86" t="s">
        <v>19</v>
      </c>
      <c r="H29" s="86" t="s">
        <v>20</v>
      </c>
      <c r="I29" s="86" t="s">
        <v>21</v>
      </c>
      <c r="J29" s="86" t="s">
        <v>22</v>
      </c>
      <c r="K29" s="87" t="s">
        <v>23</v>
      </c>
      <c r="L29" s="51"/>
      <c r="M29" s="9"/>
    </row>
    <row r="30" spans="1:21">
      <c r="A30" s="53">
        <f>COS(RADIANS(5))</f>
        <v>0.99619469809174555</v>
      </c>
      <c r="B30" s="60">
        <v>0.13059999999999999</v>
      </c>
      <c r="C30" s="72">
        <f t="shared" ref="C30:C61" si="8">A30*B30</f>
        <v>0.13010302757078196</v>
      </c>
      <c r="D30" s="61">
        <f t="shared" ref="D30:D44" si="9">E8/A30^3</f>
        <v>34.188812954275527</v>
      </c>
      <c r="E30" s="61"/>
      <c r="F30" s="61"/>
      <c r="G30" s="61"/>
      <c r="H30" s="61"/>
      <c r="I30" s="61"/>
      <c r="J30" s="61"/>
      <c r="K30" s="67"/>
      <c r="L30" s="51"/>
      <c r="M30" s="9"/>
    </row>
    <row r="31" spans="1:21">
      <c r="A31" s="17">
        <f t="shared" ref="A31:A44" si="10">COS(RADIANS(5))</f>
        <v>0.99619469809174555</v>
      </c>
      <c r="B31" s="58">
        <v>0.2107</v>
      </c>
      <c r="C31" s="73">
        <f t="shared" si="8"/>
        <v>0.20989822288793078</v>
      </c>
      <c r="D31" s="51">
        <f t="shared" si="9"/>
        <v>32.469257273143327</v>
      </c>
      <c r="E31" s="51"/>
      <c r="F31" s="51"/>
      <c r="G31" s="51"/>
      <c r="H31" s="51"/>
      <c r="I31" s="51"/>
      <c r="J31" s="51"/>
      <c r="K31" s="52"/>
      <c r="L31" s="51"/>
      <c r="M31" s="9"/>
    </row>
    <row r="32" spans="1:21">
      <c r="A32" s="17">
        <f t="shared" si="10"/>
        <v>0.99619469809174555</v>
      </c>
      <c r="B32" s="58">
        <v>0.33979999999999999</v>
      </c>
      <c r="C32" s="73">
        <f t="shared" si="8"/>
        <v>0.33850695841157513</v>
      </c>
      <c r="D32" s="51">
        <f t="shared" si="9"/>
        <v>34.289963288459774</v>
      </c>
      <c r="E32" s="51"/>
      <c r="F32" s="51"/>
      <c r="G32" s="51"/>
      <c r="H32" s="51"/>
      <c r="I32" s="51"/>
      <c r="J32" s="51"/>
      <c r="K32" s="52"/>
      <c r="L32" s="51"/>
      <c r="M32" s="9"/>
    </row>
    <row r="33" spans="1:13">
      <c r="A33" s="17">
        <f t="shared" si="10"/>
        <v>0.99619469809174555</v>
      </c>
      <c r="B33" s="58">
        <v>0.54810000000000003</v>
      </c>
      <c r="C33" s="73">
        <f t="shared" si="8"/>
        <v>0.54601431402408573</v>
      </c>
      <c r="D33" s="51">
        <f t="shared" si="9"/>
        <v>35.604917632854992</v>
      </c>
      <c r="E33" s="51"/>
      <c r="F33" s="51"/>
      <c r="G33" s="51"/>
      <c r="H33" s="51"/>
      <c r="I33" s="51"/>
      <c r="J33" s="51"/>
      <c r="K33" s="52"/>
      <c r="L33" s="51"/>
      <c r="M33" s="9"/>
    </row>
    <row r="34" spans="1:13">
      <c r="A34" s="17">
        <f t="shared" si="10"/>
        <v>0.99619469809174555</v>
      </c>
      <c r="B34" s="58">
        <v>0.88400000000000001</v>
      </c>
      <c r="C34" s="73">
        <f t="shared" si="8"/>
        <v>0.88063611311310308</v>
      </c>
      <c r="D34" s="51">
        <f t="shared" si="9"/>
        <v>27.674731432810013</v>
      </c>
      <c r="E34" s="51"/>
      <c r="F34" s="51"/>
      <c r="G34" s="51"/>
      <c r="H34" s="51"/>
      <c r="I34" s="51"/>
      <c r="J34" s="51"/>
      <c r="K34" s="52"/>
      <c r="L34" s="51"/>
      <c r="M34" s="9"/>
    </row>
    <row r="35" spans="1:13">
      <c r="A35" s="17">
        <f t="shared" si="10"/>
        <v>0.99619469809174555</v>
      </c>
      <c r="B35" s="58">
        <v>1.4259999999999999</v>
      </c>
      <c r="C35" s="73">
        <f t="shared" si="8"/>
        <v>1.4205736394788291</v>
      </c>
      <c r="D35" s="51">
        <f t="shared" si="9"/>
        <v>20.250296903686273</v>
      </c>
      <c r="E35" s="51"/>
      <c r="F35" s="51"/>
      <c r="G35" s="51"/>
      <c r="H35" s="51"/>
      <c r="I35" s="51"/>
      <c r="J35" s="51"/>
      <c r="K35" s="52"/>
      <c r="L35" s="51"/>
      <c r="M35" s="9"/>
    </row>
    <row r="36" spans="1:13">
      <c r="A36" s="17">
        <f t="shared" si="10"/>
        <v>0.99619469809174555</v>
      </c>
      <c r="B36" s="58">
        <v>2.2999999999999998</v>
      </c>
      <c r="C36" s="73">
        <f t="shared" si="8"/>
        <v>2.2912478056110146</v>
      </c>
      <c r="D36" s="51">
        <f t="shared" si="9"/>
        <v>11.864934199812188</v>
      </c>
      <c r="E36" s="51"/>
      <c r="F36" s="51"/>
      <c r="G36" s="51"/>
      <c r="H36" s="51"/>
      <c r="I36" s="51"/>
      <c r="J36" s="51"/>
      <c r="K36" s="52"/>
      <c r="L36" s="51"/>
      <c r="M36" s="9"/>
    </row>
    <row r="37" spans="1:13">
      <c r="A37" s="17">
        <f t="shared" si="10"/>
        <v>0.99619469809174555</v>
      </c>
      <c r="B37" s="58">
        <v>3.7090000000000001</v>
      </c>
      <c r="C37" s="73">
        <f t="shared" si="8"/>
        <v>3.6948861352222844</v>
      </c>
      <c r="D37" s="18">
        <f t="shared" si="9"/>
        <v>6.5950017888129118</v>
      </c>
      <c r="E37" s="18"/>
      <c r="F37" s="18"/>
      <c r="G37" s="18"/>
      <c r="H37" s="18"/>
      <c r="I37" s="18"/>
      <c r="J37" s="18"/>
      <c r="K37" s="19"/>
      <c r="L37" s="18"/>
      <c r="M37" s="9"/>
    </row>
    <row r="38" spans="1:13">
      <c r="A38" s="17">
        <f t="shared" si="10"/>
        <v>0.99619469809174555</v>
      </c>
      <c r="B38" s="58">
        <v>5.9820000000000002</v>
      </c>
      <c r="C38" s="73">
        <f t="shared" si="8"/>
        <v>5.9592366839848223</v>
      </c>
      <c r="D38" s="18">
        <f t="shared" si="9"/>
        <v>2.9637047915984409</v>
      </c>
      <c r="E38" s="18"/>
      <c r="F38" s="18"/>
      <c r="G38" s="18"/>
      <c r="H38" s="18"/>
      <c r="I38" s="18"/>
      <c r="J38" s="18"/>
      <c r="K38" s="19"/>
      <c r="L38" s="18"/>
      <c r="M38" s="9"/>
    </row>
    <row r="39" spans="1:13">
      <c r="A39" s="17">
        <f t="shared" si="10"/>
        <v>0.99619469809174555</v>
      </c>
      <c r="B39" s="58">
        <v>9.6479999999999997</v>
      </c>
      <c r="C39" s="73">
        <f t="shared" si="8"/>
        <v>9.6112864471891601</v>
      </c>
      <c r="D39" s="18">
        <f t="shared" si="9"/>
        <v>1.1318722395217253</v>
      </c>
      <c r="E39" s="18"/>
      <c r="F39" s="18"/>
      <c r="G39" s="18"/>
      <c r="H39" s="18"/>
      <c r="I39" s="18"/>
      <c r="J39" s="18"/>
      <c r="K39" s="19"/>
      <c r="L39" s="18"/>
      <c r="M39" s="9"/>
    </row>
    <row r="40" spans="1:13">
      <c r="A40" s="17">
        <f t="shared" si="10"/>
        <v>0.99619469809174555</v>
      </c>
      <c r="B40" s="58">
        <v>15.56</v>
      </c>
      <c r="C40" s="73">
        <f t="shared" si="8"/>
        <v>15.500789502307562</v>
      </c>
      <c r="D40" s="18">
        <f t="shared" si="9"/>
        <v>0.39954382002777616</v>
      </c>
      <c r="E40" s="18"/>
      <c r="F40" s="18"/>
      <c r="G40" s="18"/>
      <c r="H40" s="18"/>
      <c r="I40" s="18"/>
      <c r="J40" s="18"/>
      <c r="K40" s="19"/>
      <c r="L40" s="18"/>
      <c r="M40" s="9"/>
    </row>
    <row r="41" spans="1:13">
      <c r="A41" s="17">
        <f t="shared" si="10"/>
        <v>0.99619469809174555</v>
      </c>
      <c r="B41" s="58">
        <v>25.1</v>
      </c>
      <c r="C41" s="73">
        <f t="shared" si="8"/>
        <v>25.004486922102814</v>
      </c>
      <c r="D41" s="18">
        <f t="shared" si="9"/>
        <v>0.11531138097004172</v>
      </c>
      <c r="E41" s="18"/>
      <c r="F41" s="18"/>
      <c r="G41" s="18"/>
      <c r="H41" s="18"/>
      <c r="I41" s="18"/>
      <c r="J41" s="18"/>
      <c r="K41" s="19"/>
      <c r="L41" s="18"/>
      <c r="M41" s="9"/>
    </row>
    <row r="42" spans="1:13">
      <c r="A42" s="17">
        <f t="shared" si="10"/>
        <v>0.99619469809174555</v>
      </c>
      <c r="B42" s="58">
        <v>40.479999999999997</v>
      </c>
      <c r="C42" s="73">
        <f t="shared" si="8"/>
        <v>40.32596137875386</v>
      </c>
      <c r="D42" s="28">
        <f t="shared" si="9"/>
        <v>3.0547400923642633E-2</v>
      </c>
      <c r="E42" s="28"/>
      <c r="F42" s="28"/>
      <c r="G42" s="28"/>
      <c r="H42" s="28"/>
      <c r="I42" s="28"/>
      <c r="J42" s="28"/>
      <c r="K42" s="29"/>
      <c r="L42" s="28"/>
      <c r="M42" s="9"/>
    </row>
    <row r="43" spans="1:13">
      <c r="A43" s="17">
        <f t="shared" si="10"/>
        <v>0.99619469809174555</v>
      </c>
      <c r="B43" s="58">
        <v>65.290000000000006</v>
      </c>
      <c r="C43" s="73">
        <f t="shared" si="8"/>
        <v>65.041551838410072</v>
      </c>
      <c r="D43" s="28">
        <f t="shared" si="9"/>
        <v>7.1816737270815464E-3</v>
      </c>
      <c r="E43" s="28"/>
      <c r="F43" s="28"/>
      <c r="G43" s="28"/>
      <c r="H43" s="28"/>
      <c r="I43" s="28"/>
      <c r="J43" s="28"/>
      <c r="K43" s="29"/>
      <c r="L43" s="28"/>
      <c r="M43" s="9"/>
    </row>
    <row r="44" spans="1:13">
      <c r="A44" s="68">
        <f t="shared" si="10"/>
        <v>0.99619469809174555</v>
      </c>
      <c r="B44" s="65">
        <v>105.3</v>
      </c>
      <c r="C44" s="64">
        <f t="shared" si="8"/>
        <v>104.89930170906081</v>
      </c>
      <c r="D44" s="66">
        <f t="shared" si="9"/>
        <v>2.0230066836849424E-3</v>
      </c>
      <c r="E44" s="66"/>
      <c r="F44" s="66"/>
      <c r="G44" s="66"/>
      <c r="H44" s="66"/>
      <c r="I44" s="66"/>
      <c r="J44" s="66"/>
      <c r="K44" s="69"/>
      <c r="L44" s="28"/>
      <c r="M44" s="9"/>
    </row>
    <row r="45" spans="1:13">
      <c r="A45" s="70">
        <f>COS(RADIANS(15))</f>
        <v>0.96592582628906831</v>
      </c>
      <c r="B45" s="62">
        <v>0.13059999999999999</v>
      </c>
      <c r="C45" s="74">
        <f t="shared" si="8"/>
        <v>0.12614991291335231</v>
      </c>
      <c r="D45" s="63"/>
      <c r="E45" s="63">
        <f t="shared" ref="E45:E59" si="11">F8/A45^3</f>
        <v>53.704914231313822</v>
      </c>
      <c r="F45" s="63"/>
      <c r="G45" s="63"/>
      <c r="H45" s="63"/>
      <c r="I45" s="63"/>
      <c r="J45" s="63"/>
      <c r="K45" s="71"/>
    </row>
    <row r="46" spans="1:13">
      <c r="A46" s="17">
        <f t="shared" ref="A46:A59" si="12">COS(RADIANS(15))</f>
        <v>0.96592582628906831</v>
      </c>
      <c r="B46" s="58">
        <v>0.2107</v>
      </c>
      <c r="C46" s="73">
        <f t="shared" si="8"/>
        <v>0.20352057159910669</v>
      </c>
      <c r="D46" s="51"/>
      <c r="E46" s="51">
        <f t="shared" si="11"/>
        <v>41.27733077282798</v>
      </c>
      <c r="F46" s="51"/>
      <c r="G46" s="51"/>
      <c r="H46" s="51"/>
      <c r="I46" s="51"/>
      <c r="J46" s="51"/>
      <c r="K46" s="52"/>
    </row>
    <row r="47" spans="1:13">
      <c r="A47" s="17">
        <f t="shared" si="12"/>
        <v>0.96592582628906831</v>
      </c>
      <c r="B47" s="58">
        <v>0.33979999999999999</v>
      </c>
      <c r="C47" s="73">
        <f t="shared" si="8"/>
        <v>0.3282215957730254</v>
      </c>
      <c r="D47" s="51"/>
      <c r="E47" s="51">
        <f t="shared" si="11"/>
        <v>37.504671508644776</v>
      </c>
      <c r="F47" s="51"/>
      <c r="G47" s="51"/>
      <c r="H47" s="51"/>
      <c r="I47" s="51"/>
      <c r="J47" s="51"/>
      <c r="K47" s="52"/>
    </row>
    <row r="48" spans="1:13">
      <c r="A48" s="17">
        <f t="shared" si="12"/>
        <v>0.96592582628906831</v>
      </c>
      <c r="B48" s="58">
        <v>0.54810000000000003</v>
      </c>
      <c r="C48" s="73">
        <f t="shared" si="8"/>
        <v>0.52942394538903836</v>
      </c>
      <c r="D48" s="51"/>
      <c r="E48" s="51">
        <f t="shared" si="11"/>
        <v>35.285460176772304</v>
      </c>
      <c r="F48" s="51"/>
      <c r="G48" s="51"/>
      <c r="H48" s="51"/>
      <c r="I48" s="51"/>
      <c r="J48" s="51"/>
      <c r="K48" s="52"/>
    </row>
    <row r="49" spans="1:11">
      <c r="A49" s="17">
        <f t="shared" si="12"/>
        <v>0.96592582628906831</v>
      </c>
      <c r="B49" s="58">
        <v>0.88400000000000001</v>
      </c>
      <c r="C49" s="73">
        <f t="shared" si="8"/>
        <v>0.85387843043953637</v>
      </c>
      <c r="D49" s="51"/>
      <c r="E49" s="51">
        <f t="shared" si="11"/>
        <v>28.993996050913847</v>
      </c>
      <c r="F49" s="51"/>
      <c r="G49" s="51"/>
      <c r="H49" s="51"/>
      <c r="I49" s="51"/>
      <c r="J49" s="51"/>
      <c r="K49" s="52"/>
    </row>
    <row r="50" spans="1:11">
      <c r="A50" s="17">
        <f t="shared" si="12"/>
        <v>0.96592582628906831</v>
      </c>
      <c r="B50" s="58">
        <v>1.4259999999999999</v>
      </c>
      <c r="C50" s="73">
        <f t="shared" si="8"/>
        <v>1.3774102282882112</v>
      </c>
      <c r="D50" s="51"/>
      <c r="E50" s="51">
        <f t="shared" si="11"/>
        <v>19.784269023643088</v>
      </c>
      <c r="F50" s="51"/>
      <c r="G50" s="51"/>
      <c r="H50" s="51"/>
      <c r="I50" s="51"/>
      <c r="J50" s="51"/>
      <c r="K50" s="52"/>
    </row>
    <row r="51" spans="1:11">
      <c r="A51" s="17">
        <f t="shared" si="12"/>
        <v>0.96592582628906831</v>
      </c>
      <c r="B51" s="58">
        <v>2.2999999999999998</v>
      </c>
      <c r="C51" s="73">
        <f t="shared" si="8"/>
        <v>2.2216294004648569</v>
      </c>
      <c r="D51" s="51"/>
      <c r="E51" s="51">
        <f t="shared" si="11"/>
        <v>12.727176988288628</v>
      </c>
      <c r="F51" s="51"/>
      <c r="G51" s="51"/>
      <c r="H51" s="51"/>
      <c r="I51" s="51"/>
      <c r="J51" s="51"/>
      <c r="K51" s="52"/>
    </row>
    <row r="52" spans="1:11">
      <c r="A52" s="17">
        <f t="shared" si="12"/>
        <v>0.96592582628906831</v>
      </c>
      <c r="B52" s="58">
        <v>3.7090000000000001</v>
      </c>
      <c r="C52" s="73">
        <f t="shared" si="8"/>
        <v>3.5826188897061546</v>
      </c>
      <c r="D52" s="18"/>
      <c r="E52" s="18">
        <f t="shared" si="11"/>
        <v>6.8906511854640256</v>
      </c>
      <c r="F52" s="18"/>
      <c r="G52" s="18"/>
      <c r="H52" s="18"/>
      <c r="I52" s="18"/>
      <c r="J52" s="18"/>
      <c r="K52" s="19"/>
    </row>
    <row r="53" spans="1:11">
      <c r="A53" s="17">
        <f t="shared" si="12"/>
        <v>0.96592582628906831</v>
      </c>
      <c r="B53" s="58">
        <v>5.9820000000000002</v>
      </c>
      <c r="C53" s="73">
        <f t="shared" si="8"/>
        <v>5.7781682928612073</v>
      </c>
      <c r="D53" s="18"/>
      <c r="E53" s="18">
        <f t="shared" si="11"/>
        <v>2.8516865614561264</v>
      </c>
      <c r="F53" s="18"/>
      <c r="G53" s="18"/>
      <c r="H53" s="18"/>
      <c r="I53" s="18"/>
      <c r="J53" s="18"/>
      <c r="K53" s="19"/>
    </row>
    <row r="54" spans="1:11">
      <c r="A54" s="17">
        <f t="shared" si="12"/>
        <v>0.96592582628906831</v>
      </c>
      <c r="B54" s="58">
        <v>9.6479999999999997</v>
      </c>
      <c r="C54" s="73">
        <f t="shared" si="8"/>
        <v>9.3192523720369316</v>
      </c>
      <c r="D54" s="18"/>
      <c r="E54" s="18">
        <f t="shared" si="11"/>
        <v>1.3026770518091411</v>
      </c>
      <c r="F54" s="18"/>
      <c r="G54" s="18"/>
      <c r="H54" s="18"/>
      <c r="I54" s="18"/>
      <c r="J54" s="18"/>
      <c r="K54" s="19"/>
    </row>
    <row r="55" spans="1:11">
      <c r="A55" s="17">
        <f t="shared" si="12"/>
        <v>0.96592582628906831</v>
      </c>
      <c r="B55" s="58">
        <v>15.56</v>
      </c>
      <c r="C55" s="73">
        <f t="shared" si="8"/>
        <v>15.029805857057903</v>
      </c>
      <c r="D55" s="18"/>
      <c r="E55" s="18">
        <f t="shared" si="11"/>
        <v>0.44828068903823937</v>
      </c>
      <c r="F55" s="18"/>
      <c r="G55" s="18"/>
      <c r="H55" s="18"/>
      <c r="I55" s="18"/>
      <c r="J55" s="18"/>
      <c r="K55" s="19"/>
    </row>
    <row r="56" spans="1:11">
      <c r="A56" s="17">
        <f t="shared" si="12"/>
        <v>0.96592582628906831</v>
      </c>
      <c r="B56" s="58">
        <v>25.1</v>
      </c>
      <c r="C56" s="73">
        <f t="shared" si="8"/>
        <v>24.244738239855614</v>
      </c>
      <c r="D56" s="18"/>
      <c r="E56" s="18">
        <f t="shared" si="11"/>
        <v>0.12982386291453962</v>
      </c>
      <c r="F56" s="18"/>
      <c r="G56" s="18"/>
      <c r="H56" s="18"/>
      <c r="I56" s="18"/>
      <c r="J56" s="18"/>
      <c r="K56" s="19"/>
    </row>
    <row r="57" spans="1:11">
      <c r="A57" s="17">
        <f t="shared" si="12"/>
        <v>0.96592582628906831</v>
      </c>
      <c r="B57" s="58">
        <v>40.479999999999997</v>
      </c>
      <c r="C57" s="73">
        <f t="shared" si="8"/>
        <v>39.100677448181479</v>
      </c>
      <c r="D57" s="28"/>
      <c r="E57" s="28">
        <f t="shared" si="11"/>
        <v>3.8059474341612894E-2</v>
      </c>
      <c r="F57" s="28"/>
      <c r="G57" s="28"/>
      <c r="H57" s="28"/>
      <c r="I57" s="28"/>
      <c r="J57" s="28"/>
      <c r="K57" s="29"/>
    </row>
    <row r="58" spans="1:11">
      <c r="A58" s="17">
        <f t="shared" si="12"/>
        <v>0.96592582628906831</v>
      </c>
      <c r="B58" s="58">
        <v>65.290000000000006</v>
      </c>
      <c r="C58" s="73">
        <f t="shared" si="8"/>
        <v>63.065297198413276</v>
      </c>
      <c r="D58" s="28"/>
      <c r="E58" s="28">
        <f t="shared" si="11"/>
        <v>9.8754904268325006E-3</v>
      </c>
      <c r="F58" s="28"/>
      <c r="G58" s="28"/>
      <c r="H58" s="28"/>
      <c r="I58" s="28"/>
      <c r="J58" s="28"/>
      <c r="K58" s="29"/>
    </row>
    <row r="59" spans="1:11">
      <c r="A59" s="68">
        <f t="shared" si="12"/>
        <v>0.96592582628906831</v>
      </c>
      <c r="B59" s="65">
        <v>105.3</v>
      </c>
      <c r="C59" s="64">
        <f t="shared" si="8"/>
        <v>101.71198950823889</v>
      </c>
      <c r="D59" s="66"/>
      <c r="E59" s="66">
        <f t="shared" si="11"/>
        <v>6.1028311626492981E-3</v>
      </c>
      <c r="F59" s="66"/>
      <c r="G59" s="66"/>
      <c r="H59" s="66"/>
      <c r="I59" s="66"/>
      <c r="J59" s="66"/>
      <c r="K59" s="69"/>
    </row>
    <row r="60" spans="1:11">
      <c r="A60" s="70">
        <f>COS(RADIANS(25))</f>
        <v>0.90630778703664994</v>
      </c>
      <c r="B60" s="62">
        <v>0.13059999999999999</v>
      </c>
      <c r="C60" s="74">
        <f t="shared" si="8"/>
        <v>0.11836379698698647</v>
      </c>
      <c r="D60" s="63"/>
      <c r="E60" s="63"/>
      <c r="F60" s="63">
        <f t="shared" ref="F60:F74" si="13">G8/A60^3</f>
        <v>50.239402739434141</v>
      </c>
      <c r="G60" s="63"/>
      <c r="H60" s="63"/>
      <c r="I60" s="63"/>
      <c r="J60" s="63"/>
      <c r="K60" s="71"/>
    </row>
    <row r="61" spans="1:11">
      <c r="A61" s="17">
        <f t="shared" ref="A61:A74" si="14">COS(RADIANS(25))</f>
        <v>0.90630778703664994</v>
      </c>
      <c r="B61" s="58">
        <v>0.2107</v>
      </c>
      <c r="C61" s="73">
        <f t="shared" si="8"/>
        <v>0.19095905072862215</v>
      </c>
      <c r="D61" s="51"/>
      <c r="E61" s="51"/>
      <c r="F61" s="51">
        <f t="shared" si="13"/>
        <v>43.657235000845176</v>
      </c>
      <c r="G61" s="51"/>
      <c r="H61" s="51"/>
      <c r="I61" s="51"/>
      <c r="J61" s="51"/>
      <c r="K61" s="52"/>
    </row>
    <row r="62" spans="1:11">
      <c r="A62" s="17">
        <f t="shared" si="14"/>
        <v>0.90630778703664994</v>
      </c>
      <c r="B62" s="58">
        <v>0.33979999999999999</v>
      </c>
      <c r="C62" s="73">
        <f t="shared" ref="C62:C93" si="15">A62*B62</f>
        <v>0.30796338603505363</v>
      </c>
      <c r="D62" s="51"/>
      <c r="E62" s="51"/>
      <c r="F62" s="51">
        <f t="shared" si="13"/>
        <v>33.5824884621886</v>
      </c>
      <c r="G62" s="51"/>
      <c r="H62" s="51"/>
      <c r="I62" s="51"/>
      <c r="J62" s="51"/>
      <c r="K62" s="52"/>
    </row>
    <row r="63" spans="1:11">
      <c r="A63" s="17">
        <f t="shared" si="14"/>
        <v>0.90630778703664994</v>
      </c>
      <c r="B63" s="58">
        <v>0.54810000000000003</v>
      </c>
      <c r="C63" s="73">
        <f t="shared" si="15"/>
        <v>0.49674729807478785</v>
      </c>
      <c r="D63" s="51"/>
      <c r="E63" s="51"/>
      <c r="F63" s="51">
        <f t="shared" si="13"/>
        <v>38.284036846894999</v>
      </c>
      <c r="G63" s="51"/>
      <c r="H63" s="51"/>
      <c r="I63" s="51"/>
      <c r="J63" s="51"/>
      <c r="K63" s="52"/>
    </row>
    <row r="64" spans="1:11">
      <c r="A64" s="17">
        <f t="shared" si="14"/>
        <v>0.90630778703664994</v>
      </c>
      <c r="B64" s="58">
        <v>0.88400000000000001</v>
      </c>
      <c r="C64" s="73">
        <f t="shared" si="15"/>
        <v>0.8011760837403985</v>
      </c>
      <c r="D64" s="51"/>
      <c r="E64" s="51"/>
      <c r="F64" s="51">
        <f t="shared" si="13"/>
        <v>27.846599432846787</v>
      </c>
      <c r="G64" s="51"/>
      <c r="H64" s="51"/>
      <c r="I64" s="51"/>
      <c r="J64" s="51"/>
      <c r="K64" s="52"/>
    </row>
    <row r="65" spans="1:11">
      <c r="A65" s="17">
        <f t="shared" si="14"/>
        <v>0.90630778703664994</v>
      </c>
      <c r="B65" s="58">
        <v>1.4259999999999999</v>
      </c>
      <c r="C65" s="73">
        <f t="shared" si="15"/>
        <v>1.2923949043142628</v>
      </c>
      <c r="D65" s="51"/>
      <c r="E65" s="51"/>
      <c r="F65" s="51">
        <f t="shared" si="13"/>
        <v>22.29877233889323</v>
      </c>
      <c r="G65" s="51"/>
      <c r="H65" s="51"/>
      <c r="I65" s="51"/>
      <c r="J65" s="51"/>
      <c r="K65" s="52"/>
    </row>
    <row r="66" spans="1:11">
      <c r="A66" s="17">
        <f t="shared" si="14"/>
        <v>0.90630778703664994</v>
      </c>
      <c r="B66" s="58">
        <v>2.2999999999999998</v>
      </c>
      <c r="C66" s="73">
        <f t="shared" si="15"/>
        <v>2.0845079101842945</v>
      </c>
      <c r="D66" s="51"/>
      <c r="E66" s="51"/>
      <c r="F66" s="51">
        <f t="shared" si="13"/>
        <v>13.379263403335939</v>
      </c>
      <c r="G66" s="51"/>
      <c r="H66" s="51"/>
      <c r="I66" s="51"/>
      <c r="J66" s="51"/>
      <c r="K66" s="52"/>
    </row>
    <row r="67" spans="1:11">
      <c r="A67" s="17">
        <f t="shared" si="14"/>
        <v>0.90630778703664994</v>
      </c>
      <c r="B67" s="58">
        <v>3.7090000000000001</v>
      </c>
      <c r="C67" s="73">
        <f t="shared" si="15"/>
        <v>3.3614955821189345</v>
      </c>
      <c r="D67" s="18"/>
      <c r="E67" s="18"/>
      <c r="F67" s="18">
        <f t="shared" si="13"/>
        <v>7.3881474616814913</v>
      </c>
      <c r="G67" s="18"/>
      <c r="H67" s="18"/>
      <c r="I67" s="18"/>
      <c r="J67" s="18"/>
      <c r="K67" s="19"/>
    </row>
    <row r="68" spans="1:11">
      <c r="A68" s="17">
        <f t="shared" si="14"/>
        <v>0.90630778703664994</v>
      </c>
      <c r="B68" s="58">
        <v>5.9820000000000002</v>
      </c>
      <c r="C68" s="73">
        <f t="shared" si="15"/>
        <v>5.4215331820532402</v>
      </c>
      <c r="D68" s="18"/>
      <c r="E68" s="18"/>
      <c r="F68" s="18">
        <f t="shared" si="13"/>
        <v>3.7881046985348736</v>
      </c>
      <c r="G68" s="18"/>
      <c r="H68" s="18"/>
      <c r="I68" s="18"/>
      <c r="J68" s="18"/>
      <c r="K68" s="19"/>
    </row>
    <row r="69" spans="1:11">
      <c r="A69" s="17">
        <f t="shared" si="14"/>
        <v>0.90630778703664994</v>
      </c>
      <c r="B69" s="58">
        <v>9.6479999999999997</v>
      </c>
      <c r="C69" s="73">
        <f t="shared" si="15"/>
        <v>8.7440575293295986</v>
      </c>
      <c r="D69" s="18"/>
      <c r="E69" s="18"/>
      <c r="F69" s="18">
        <f t="shared" si="13"/>
        <v>1.2694180638707289</v>
      </c>
      <c r="G69" s="18"/>
      <c r="H69" s="18"/>
      <c r="I69" s="18"/>
      <c r="J69" s="18"/>
      <c r="K69" s="19"/>
    </row>
    <row r="70" spans="1:11">
      <c r="A70" s="17">
        <f t="shared" si="14"/>
        <v>0.90630778703664994</v>
      </c>
      <c r="B70" s="58">
        <v>15.56</v>
      </c>
      <c r="C70" s="73">
        <f t="shared" si="15"/>
        <v>14.102149166290273</v>
      </c>
      <c r="D70" s="18"/>
      <c r="E70" s="18"/>
      <c r="F70" s="18">
        <f t="shared" si="13"/>
        <v>0.57493220247266874</v>
      </c>
      <c r="G70" s="18"/>
      <c r="H70" s="18"/>
      <c r="I70" s="18"/>
      <c r="J70" s="18"/>
      <c r="K70" s="19"/>
    </row>
    <row r="71" spans="1:11">
      <c r="A71" s="17">
        <f t="shared" si="14"/>
        <v>0.90630778703664994</v>
      </c>
      <c r="B71" s="58">
        <v>25.1</v>
      </c>
      <c r="C71" s="73">
        <f t="shared" si="15"/>
        <v>22.748325454619916</v>
      </c>
      <c r="D71" s="18"/>
      <c r="E71" s="18"/>
      <c r="F71" s="18">
        <f t="shared" si="13"/>
        <v>0.14641964969514229</v>
      </c>
      <c r="G71" s="18"/>
      <c r="H71" s="18"/>
      <c r="I71" s="18"/>
      <c r="J71" s="18"/>
      <c r="K71" s="19"/>
    </row>
    <row r="72" spans="1:11">
      <c r="A72" s="17">
        <f t="shared" si="14"/>
        <v>0.90630778703664994</v>
      </c>
      <c r="B72" s="58">
        <v>40.479999999999997</v>
      </c>
      <c r="C72" s="73">
        <f t="shared" si="15"/>
        <v>36.68733921924359</v>
      </c>
      <c r="D72" s="28"/>
      <c r="E72" s="28"/>
      <c r="F72" s="28">
        <f t="shared" si="13"/>
        <v>5.4537961262594276E-2</v>
      </c>
      <c r="G72" s="28"/>
      <c r="H72" s="28"/>
      <c r="I72" s="28"/>
      <c r="J72" s="28"/>
      <c r="K72" s="29"/>
    </row>
    <row r="73" spans="1:11">
      <c r="A73" s="17">
        <f t="shared" si="14"/>
        <v>0.90630778703664994</v>
      </c>
      <c r="B73" s="58">
        <v>65.290000000000006</v>
      </c>
      <c r="C73" s="73">
        <f t="shared" si="15"/>
        <v>59.172835415622878</v>
      </c>
      <c r="D73" s="28"/>
      <c r="E73" s="28"/>
      <c r="F73" s="28">
        <f t="shared" si="13"/>
        <v>1.4776294923362982E-2</v>
      </c>
      <c r="G73" s="28"/>
      <c r="H73" s="28"/>
      <c r="I73" s="28"/>
      <c r="J73" s="28"/>
      <c r="K73" s="29"/>
    </row>
    <row r="74" spans="1:11">
      <c r="A74" s="68">
        <f t="shared" si="14"/>
        <v>0.90630778703664994</v>
      </c>
      <c r="B74" s="65">
        <v>105.3</v>
      </c>
      <c r="C74" s="64">
        <f t="shared" si="15"/>
        <v>95.434209974959231</v>
      </c>
      <c r="D74" s="66"/>
      <c r="E74" s="66"/>
      <c r="F74" s="66">
        <f t="shared" si="13"/>
        <v>8.7314470001690347E-3</v>
      </c>
      <c r="G74" s="66"/>
      <c r="H74" s="66"/>
      <c r="I74" s="66"/>
      <c r="J74" s="66"/>
      <c r="K74" s="69"/>
    </row>
    <row r="75" spans="1:11">
      <c r="A75" s="70">
        <f>COS(RADIANS(35))</f>
        <v>0.8191520442889918</v>
      </c>
      <c r="B75" s="62">
        <v>0.13059999999999999</v>
      </c>
      <c r="C75" s="74">
        <f t="shared" si="15"/>
        <v>0.10698125698414232</v>
      </c>
      <c r="D75" s="63"/>
      <c r="E75" s="63"/>
      <c r="F75" s="63"/>
      <c r="G75" s="63">
        <f t="shared" ref="G75:G89" si="16">H8/A75^3</f>
        <v>39.842864694450562</v>
      </c>
      <c r="H75" s="63"/>
      <c r="I75" s="63"/>
      <c r="J75" s="63"/>
      <c r="K75" s="71"/>
    </row>
    <row r="76" spans="1:11">
      <c r="A76" s="17">
        <f t="shared" ref="A76:A89" si="17">COS(RADIANS(35))</f>
        <v>0.8191520442889918</v>
      </c>
      <c r="B76" s="58">
        <v>0.2107</v>
      </c>
      <c r="C76" s="73">
        <f t="shared" si="15"/>
        <v>0.17259533573169056</v>
      </c>
      <c r="D76" s="51"/>
      <c r="E76" s="51"/>
      <c r="F76" s="51"/>
      <c r="G76" s="51">
        <f t="shared" si="16"/>
        <v>36.931970470198472</v>
      </c>
      <c r="H76" s="51"/>
      <c r="I76" s="51"/>
      <c r="J76" s="51"/>
      <c r="K76" s="52"/>
    </row>
    <row r="77" spans="1:11">
      <c r="A77" s="17">
        <f t="shared" si="17"/>
        <v>0.8191520442889918</v>
      </c>
      <c r="B77" s="58">
        <v>0.33979999999999999</v>
      </c>
      <c r="C77" s="73">
        <f t="shared" si="15"/>
        <v>0.27834786464939942</v>
      </c>
      <c r="D77" s="51"/>
      <c r="E77" s="51"/>
      <c r="F77" s="51"/>
      <c r="G77" s="51">
        <f t="shared" si="16"/>
        <v>30.564389354647012</v>
      </c>
      <c r="H77" s="51"/>
      <c r="I77" s="51"/>
      <c r="J77" s="51"/>
      <c r="K77" s="52"/>
    </row>
    <row r="78" spans="1:11">
      <c r="A78" s="17">
        <f t="shared" si="17"/>
        <v>0.8191520442889918</v>
      </c>
      <c r="B78" s="58">
        <v>0.54810000000000003</v>
      </c>
      <c r="C78" s="73">
        <f t="shared" si="15"/>
        <v>0.44897723547479645</v>
      </c>
      <c r="D78" s="51"/>
      <c r="E78" s="51"/>
      <c r="F78" s="51"/>
      <c r="G78" s="51">
        <f t="shared" si="16"/>
        <v>34.748799802009401</v>
      </c>
      <c r="H78" s="51"/>
      <c r="I78" s="51"/>
      <c r="J78" s="51"/>
      <c r="K78" s="52"/>
    </row>
    <row r="79" spans="1:11">
      <c r="A79" s="17">
        <f t="shared" si="17"/>
        <v>0.8191520442889918</v>
      </c>
      <c r="B79" s="58">
        <v>0.88400000000000001</v>
      </c>
      <c r="C79" s="73">
        <f t="shared" si="15"/>
        <v>0.7241304071514687</v>
      </c>
      <c r="D79" s="51"/>
      <c r="E79" s="51"/>
      <c r="F79" s="51"/>
      <c r="G79" s="51">
        <f t="shared" si="16"/>
        <v>26.798419952020861</v>
      </c>
      <c r="H79" s="51"/>
      <c r="I79" s="51"/>
      <c r="J79" s="51"/>
      <c r="K79" s="52"/>
    </row>
    <row r="80" spans="1:11">
      <c r="A80" s="17">
        <f t="shared" si="17"/>
        <v>0.8191520442889918</v>
      </c>
      <c r="B80" s="58">
        <v>1.4259999999999999</v>
      </c>
      <c r="C80" s="73">
        <f t="shared" si="15"/>
        <v>1.1681108151561022</v>
      </c>
      <c r="D80" s="51"/>
      <c r="E80" s="51"/>
      <c r="F80" s="51"/>
      <c r="G80" s="51">
        <f t="shared" si="16"/>
        <v>20.085170147339461</v>
      </c>
      <c r="H80" s="51"/>
      <c r="I80" s="51"/>
      <c r="J80" s="51"/>
      <c r="K80" s="52"/>
    </row>
    <row r="81" spans="1:11">
      <c r="A81" s="17">
        <f t="shared" si="17"/>
        <v>0.8191520442889918</v>
      </c>
      <c r="B81" s="58">
        <v>2.2999999999999998</v>
      </c>
      <c r="C81" s="73">
        <f t="shared" si="15"/>
        <v>1.8840497018646809</v>
      </c>
      <c r="D81" s="51"/>
      <c r="E81" s="51"/>
      <c r="F81" s="51"/>
      <c r="G81" s="51">
        <f t="shared" si="16"/>
        <v>13.73578212068958</v>
      </c>
      <c r="H81" s="51"/>
      <c r="I81" s="51"/>
      <c r="J81" s="51"/>
      <c r="K81" s="52"/>
    </row>
    <row r="82" spans="1:11">
      <c r="A82" s="17">
        <f t="shared" si="17"/>
        <v>0.8191520442889918</v>
      </c>
      <c r="B82" s="58">
        <v>3.7090000000000001</v>
      </c>
      <c r="C82" s="73">
        <f t="shared" si="15"/>
        <v>3.0382349322678706</v>
      </c>
      <c r="D82" s="18"/>
      <c r="E82" s="18"/>
      <c r="F82" s="18"/>
      <c r="G82" s="18">
        <f t="shared" si="16"/>
        <v>7.8594144054806607</v>
      </c>
      <c r="H82" s="18"/>
      <c r="I82" s="18"/>
      <c r="J82" s="18"/>
      <c r="K82" s="19"/>
    </row>
    <row r="83" spans="1:11">
      <c r="A83" s="17">
        <f t="shared" si="17"/>
        <v>0.8191520442889918</v>
      </c>
      <c r="B83" s="58">
        <v>5.9820000000000002</v>
      </c>
      <c r="C83" s="73">
        <f t="shared" si="15"/>
        <v>4.9001675289367492</v>
      </c>
      <c r="D83" s="18"/>
      <c r="E83" s="18"/>
      <c r="F83" s="18"/>
      <c r="G83" s="18">
        <f t="shared" si="16"/>
        <v>4.0388657361497842</v>
      </c>
      <c r="H83" s="18"/>
      <c r="I83" s="18"/>
      <c r="J83" s="18"/>
      <c r="K83" s="19"/>
    </row>
    <row r="84" spans="1:11">
      <c r="A84" s="17">
        <f t="shared" si="17"/>
        <v>0.8191520442889918</v>
      </c>
      <c r="B84" s="58">
        <v>9.6479999999999997</v>
      </c>
      <c r="C84" s="73">
        <f t="shared" si="15"/>
        <v>7.9031789233001923</v>
      </c>
      <c r="D84" s="18"/>
      <c r="E84" s="18"/>
      <c r="F84" s="18"/>
      <c r="G84" s="18">
        <f t="shared" si="16"/>
        <v>1.7738261679036211</v>
      </c>
      <c r="H84" s="18"/>
      <c r="I84" s="18"/>
      <c r="J84" s="18"/>
      <c r="K84" s="19"/>
    </row>
    <row r="85" spans="1:11">
      <c r="A85" s="17">
        <f t="shared" si="17"/>
        <v>0.8191520442889918</v>
      </c>
      <c r="B85" s="58">
        <v>15.56</v>
      </c>
      <c r="C85" s="73">
        <f t="shared" si="15"/>
        <v>12.746005809136713</v>
      </c>
      <c r="D85" s="18"/>
      <c r="E85" s="18"/>
      <c r="F85" s="18"/>
      <c r="G85" s="18">
        <f t="shared" si="16"/>
        <v>0.63493880266498848</v>
      </c>
      <c r="H85" s="18"/>
      <c r="I85" s="18"/>
      <c r="J85" s="18"/>
      <c r="K85" s="19"/>
    </row>
    <row r="86" spans="1:11">
      <c r="A86" s="17">
        <f t="shared" si="17"/>
        <v>0.8191520442889918</v>
      </c>
      <c r="B86" s="58">
        <v>25.1</v>
      </c>
      <c r="C86" s="73">
        <f t="shared" si="15"/>
        <v>20.560716311653696</v>
      </c>
      <c r="D86" s="18"/>
      <c r="E86" s="18"/>
      <c r="F86" s="18"/>
      <c r="G86" s="18">
        <f t="shared" si="16"/>
        <v>0.14372540232244727</v>
      </c>
      <c r="H86" s="18"/>
      <c r="I86" s="18"/>
      <c r="J86" s="18"/>
      <c r="K86" s="19"/>
    </row>
    <row r="87" spans="1:11">
      <c r="A87" s="17">
        <f t="shared" si="17"/>
        <v>0.8191520442889918</v>
      </c>
      <c r="B87" s="58">
        <v>40.479999999999997</v>
      </c>
      <c r="C87" s="73">
        <f t="shared" si="15"/>
        <v>33.159274752818384</v>
      </c>
      <c r="D87" s="28"/>
      <c r="E87" s="28"/>
      <c r="F87" s="28"/>
      <c r="G87" s="28">
        <f t="shared" si="16"/>
        <v>6.3493880266498853E-2</v>
      </c>
      <c r="H87" s="28"/>
      <c r="I87" s="28"/>
      <c r="J87" s="28"/>
      <c r="K87" s="29"/>
    </row>
    <row r="88" spans="1:11">
      <c r="A88" s="17">
        <f t="shared" si="17"/>
        <v>0.8191520442889918</v>
      </c>
      <c r="B88" s="58">
        <v>65.290000000000006</v>
      </c>
      <c r="C88" s="73">
        <f t="shared" si="15"/>
        <v>53.482436971628282</v>
      </c>
      <c r="D88" s="28"/>
      <c r="E88" s="28"/>
      <c r="F88" s="28"/>
      <c r="G88" s="28">
        <f t="shared" si="16"/>
        <v>1.3462885787165946E-2</v>
      </c>
      <c r="H88" s="28"/>
      <c r="I88" s="28"/>
      <c r="J88" s="28"/>
      <c r="K88" s="29"/>
    </row>
    <row r="89" spans="1:11">
      <c r="A89" s="68">
        <f t="shared" si="17"/>
        <v>0.8191520442889918</v>
      </c>
      <c r="B89" s="65">
        <v>105.3</v>
      </c>
      <c r="C89" s="64">
        <f t="shared" si="15"/>
        <v>86.256710263630836</v>
      </c>
      <c r="D89" s="66"/>
      <c r="E89" s="66"/>
      <c r="F89" s="66"/>
      <c r="G89" s="66">
        <f t="shared" si="16"/>
        <v>1.9284674235670136E-3</v>
      </c>
      <c r="H89" s="66"/>
      <c r="I89" s="66"/>
      <c r="J89" s="66"/>
      <c r="K89" s="69"/>
    </row>
    <row r="90" spans="1:11">
      <c r="A90" s="70">
        <f>COS(RADIANS(45))</f>
        <v>0.70710678118654757</v>
      </c>
      <c r="B90" s="62">
        <v>0.13059999999999999</v>
      </c>
      <c r="C90" s="74">
        <f t="shared" si="15"/>
        <v>9.2348145622963104E-2</v>
      </c>
      <c r="D90" s="63"/>
      <c r="E90" s="63"/>
      <c r="F90" s="63"/>
      <c r="G90" s="63"/>
      <c r="H90" s="63">
        <f t="shared" ref="H90:H104" si="18">I8/A90^3</f>
        <v>34.22396820942889</v>
      </c>
      <c r="I90" s="63"/>
      <c r="J90" s="63"/>
      <c r="K90" s="71"/>
    </row>
    <row r="91" spans="1:11">
      <c r="A91" s="17">
        <f t="shared" ref="A91:A104" si="19">COS(RADIANS(45))</f>
        <v>0.70710678118654757</v>
      </c>
      <c r="B91" s="58">
        <v>0.2107</v>
      </c>
      <c r="C91" s="73">
        <f t="shared" si="15"/>
        <v>0.14898739879600556</v>
      </c>
      <c r="D91" s="51"/>
      <c r="E91" s="51"/>
      <c r="F91" s="51"/>
      <c r="G91" s="51"/>
      <c r="H91" s="51">
        <f t="shared" si="18"/>
        <v>36.769552621700463</v>
      </c>
      <c r="I91" s="51"/>
      <c r="J91" s="51"/>
      <c r="K91" s="52"/>
    </row>
    <row r="92" spans="1:11">
      <c r="A92" s="17">
        <f t="shared" si="19"/>
        <v>0.70710678118654757</v>
      </c>
      <c r="B92" s="58">
        <v>0.33979999999999999</v>
      </c>
      <c r="C92" s="73">
        <f t="shared" si="15"/>
        <v>0.24027488424718885</v>
      </c>
      <c r="D92" s="51"/>
      <c r="E92" s="51"/>
      <c r="F92" s="51"/>
      <c r="G92" s="51"/>
      <c r="H92" s="51">
        <f t="shared" si="18"/>
        <v>32.838038918303255</v>
      </c>
      <c r="I92" s="51"/>
      <c r="J92" s="51"/>
      <c r="K92" s="52"/>
    </row>
    <row r="93" spans="1:11">
      <c r="A93" s="17">
        <f t="shared" si="19"/>
        <v>0.70710678118654757</v>
      </c>
      <c r="B93" s="58">
        <v>0.54810000000000003</v>
      </c>
      <c r="C93" s="73">
        <f t="shared" si="15"/>
        <v>0.38756522676834676</v>
      </c>
      <c r="D93" s="51"/>
      <c r="E93" s="51"/>
      <c r="F93" s="51"/>
      <c r="G93" s="51"/>
      <c r="H93" s="51">
        <f t="shared" si="18"/>
        <v>28.934809486153519</v>
      </c>
      <c r="I93" s="51"/>
      <c r="J93" s="51"/>
      <c r="K93" s="52"/>
    </row>
    <row r="94" spans="1:11">
      <c r="A94" s="17">
        <f t="shared" si="19"/>
        <v>0.70710678118654757</v>
      </c>
      <c r="B94" s="58">
        <v>0.88400000000000001</v>
      </c>
      <c r="C94" s="73">
        <f t="shared" ref="C94:C125" si="20">A94*B94</f>
        <v>0.62508239456890802</v>
      </c>
      <c r="D94" s="51"/>
      <c r="E94" s="51"/>
      <c r="F94" s="51"/>
      <c r="G94" s="51"/>
      <c r="H94" s="51">
        <f t="shared" si="18"/>
        <v>25.936676733922557</v>
      </c>
      <c r="I94" s="51"/>
      <c r="J94" s="51"/>
      <c r="K94" s="52"/>
    </row>
    <row r="95" spans="1:11">
      <c r="A95" s="17">
        <f t="shared" si="19"/>
        <v>0.70710678118654757</v>
      </c>
      <c r="B95" s="58">
        <v>1.4259999999999999</v>
      </c>
      <c r="C95" s="73">
        <f t="shared" si="20"/>
        <v>1.0083342699720168</v>
      </c>
      <c r="D95" s="51"/>
      <c r="E95" s="51"/>
      <c r="F95" s="51"/>
      <c r="G95" s="51"/>
      <c r="H95" s="51">
        <f t="shared" si="18"/>
        <v>20.845507909379418</v>
      </c>
      <c r="I95" s="51"/>
      <c r="J95" s="51"/>
      <c r="K95" s="52"/>
    </row>
    <row r="96" spans="1:11">
      <c r="A96" s="17">
        <f t="shared" si="19"/>
        <v>0.70710678118654757</v>
      </c>
      <c r="B96" s="58">
        <v>2.2999999999999998</v>
      </c>
      <c r="C96" s="73">
        <f t="shared" si="20"/>
        <v>1.6263455967290592</v>
      </c>
      <c r="D96" s="51"/>
      <c r="E96" s="51"/>
      <c r="F96" s="51"/>
      <c r="G96" s="51"/>
      <c r="H96" s="51">
        <f t="shared" si="18"/>
        <v>15.471496372361656</v>
      </c>
      <c r="I96" s="51"/>
      <c r="J96" s="51"/>
      <c r="K96" s="52"/>
    </row>
    <row r="97" spans="1:11">
      <c r="A97" s="17">
        <f t="shared" si="19"/>
        <v>0.70710678118654757</v>
      </c>
      <c r="B97" s="58">
        <v>3.7090000000000001</v>
      </c>
      <c r="C97" s="73">
        <f t="shared" si="20"/>
        <v>2.6226590514209049</v>
      </c>
      <c r="D97" s="18"/>
      <c r="E97" s="18"/>
      <c r="F97" s="18"/>
      <c r="G97" s="18"/>
      <c r="H97" s="18">
        <f t="shared" si="18"/>
        <v>9.2206724266725768</v>
      </c>
      <c r="I97" s="18"/>
      <c r="J97" s="18"/>
      <c r="K97" s="19"/>
    </row>
    <row r="98" spans="1:11">
      <c r="A98" s="17">
        <f t="shared" si="19"/>
        <v>0.70710678118654757</v>
      </c>
      <c r="B98" s="58">
        <v>5.9820000000000002</v>
      </c>
      <c r="C98" s="73">
        <f t="shared" si="20"/>
        <v>4.2299127650579278</v>
      </c>
      <c r="D98" s="18"/>
      <c r="E98" s="18"/>
      <c r="F98" s="18"/>
      <c r="G98" s="18"/>
      <c r="H98" s="18">
        <f t="shared" si="18"/>
        <v>4.5735666607145884</v>
      </c>
      <c r="I98" s="18"/>
      <c r="J98" s="18"/>
      <c r="K98" s="19"/>
    </row>
    <row r="99" spans="1:11">
      <c r="A99" s="17">
        <f t="shared" si="19"/>
        <v>0.70710678118654757</v>
      </c>
      <c r="B99" s="58">
        <v>9.6479999999999997</v>
      </c>
      <c r="C99" s="73">
        <f t="shared" si="20"/>
        <v>6.8221662248878108</v>
      </c>
      <c r="D99" s="18"/>
      <c r="E99" s="18"/>
      <c r="F99" s="18"/>
      <c r="G99" s="18"/>
      <c r="H99" s="18">
        <f t="shared" si="18"/>
        <v>2.0025264043203022</v>
      </c>
      <c r="I99" s="18"/>
      <c r="J99" s="18"/>
      <c r="K99" s="19"/>
    </row>
    <row r="100" spans="1:11">
      <c r="A100" s="17">
        <f t="shared" si="19"/>
        <v>0.70710678118654757</v>
      </c>
      <c r="B100" s="58">
        <v>15.56</v>
      </c>
      <c r="C100" s="73">
        <f t="shared" si="20"/>
        <v>11.00258151526268</v>
      </c>
      <c r="D100" s="18"/>
      <c r="E100" s="18"/>
      <c r="F100" s="18"/>
      <c r="G100" s="18"/>
      <c r="H100" s="18">
        <f t="shared" si="18"/>
        <v>0.78913116780418691</v>
      </c>
      <c r="I100" s="18"/>
      <c r="J100" s="18"/>
      <c r="K100" s="19"/>
    </row>
    <row r="101" spans="1:11">
      <c r="A101" s="17">
        <f t="shared" si="19"/>
        <v>0.70710678118654757</v>
      </c>
      <c r="B101" s="58">
        <v>25.1</v>
      </c>
      <c r="C101" s="73">
        <f t="shared" si="20"/>
        <v>17.748380207782343</v>
      </c>
      <c r="D101" s="18"/>
      <c r="E101" s="18"/>
      <c r="F101" s="18"/>
      <c r="G101" s="18"/>
      <c r="H101" s="18">
        <f t="shared" si="18"/>
        <v>0.24748737341529156</v>
      </c>
      <c r="I101" s="18"/>
      <c r="J101" s="18"/>
      <c r="K101" s="19"/>
    </row>
    <row r="102" spans="1:11">
      <c r="A102" s="17">
        <f t="shared" si="19"/>
        <v>0.70710678118654757</v>
      </c>
      <c r="B102" s="58">
        <v>40.479999999999997</v>
      </c>
      <c r="C102" s="73">
        <f t="shared" si="20"/>
        <v>28.623682502431443</v>
      </c>
      <c r="D102" s="28"/>
      <c r="E102" s="28"/>
      <c r="F102" s="28"/>
      <c r="G102" s="28"/>
      <c r="H102" s="28">
        <f t="shared" si="18"/>
        <v>8.4287128317436441E-2</v>
      </c>
      <c r="I102" s="28"/>
      <c r="J102" s="28"/>
      <c r="K102" s="29"/>
    </row>
    <row r="103" spans="1:11">
      <c r="A103" s="17">
        <f t="shared" si="19"/>
        <v>0.70710678118654757</v>
      </c>
      <c r="B103" s="58">
        <v>65.290000000000006</v>
      </c>
      <c r="C103" s="73">
        <f t="shared" si="20"/>
        <v>46.167001743669694</v>
      </c>
      <c r="D103" s="28"/>
      <c r="E103" s="28"/>
      <c r="F103" s="28"/>
      <c r="G103" s="28"/>
      <c r="H103" s="28">
        <f t="shared" si="18"/>
        <v>3.2526911934581175E-2</v>
      </c>
      <c r="I103" s="28"/>
      <c r="J103" s="28"/>
      <c r="K103" s="29"/>
    </row>
    <row r="104" spans="1:11">
      <c r="A104" s="68">
        <f t="shared" si="19"/>
        <v>0.70710678118654757</v>
      </c>
      <c r="B104" s="65">
        <v>105.3</v>
      </c>
      <c r="C104" s="64">
        <f t="shared" si="20"/>
        <v>74.458344058943453</v>
      </c>
      <c r="D104" s="66"/>
      <c r="E104" s="66"/>
      <c r="F104" s="66"/>
      <c r="G104" s="66"/>
      <c r="H104" s="66">
        <f t="shared" si="18"/>
        <v>7.9195959492893309E-3</v>
      </c>
      <c r="I104" s="66"/>
      <c r="J104" s="66"/>
      <c r="K104" s="69"/>
    </row>
    <row r="105" spans="1:11">
      <c r="A105" s="70">
        <f>COS(RADIANS(55))</f>
        <v>0.57357643635104616</v>
      </c>
      <c r="B105" s="62">
        <v>0.13059999999999999</v>
      </c>
      <c r="C105" s="74">
        <f t="shared" si="20"/>
        <v>7.4909082587446621E-2</v>
      </c>
      <c r="D105" s="63"/>
      <c r="E105" s="63"/>
      <c r="F105" s="63"/>
      <c r="G105" s="63"/>
      <c r="H105" s="63"/>
      <c r="I105" s="63">
        <f t="shared" ref="I105:I119" si="21">J8/A105^3</f>
        <v>46.634654984763102</v>
      </c>
      <c r="J105" s="63"/>
      <c r="K105" s="71"/>
    </row>
    <row r="106" spans="1:11">
      <c r="A106" s="17">
        <f t="shared" ref="A106:A119" si="22">COS(RADIANS(55))</f>
        <v>0.57357643635104616</v>
      </c>
      <c r="B106" s="58">
        <v>0.2107</v>
      </c>
      <c r="C106" s="73">
        <f t="shared" si="20"/>
        <v>0.12085255513916543</v>
      </c>
      <c r="D106" s="51"/>
      <c r="E106" s="51"/>
      <c r="F106" s="51"/>
      <c r="G106" s="51"/>
      <c r="H106" s="51"/>
      <c r="I106" s="51">
        <f t="shared" si="21"/>
        <v>23.158345714024403</v>
      </c>
      <c r="J106" s="51"/>
      <c r="K106" s="52"/>
    </row>
    <row r="107" spans="1:11">
      <c r="A107" s="17">
        <f t="shared" si="22"/>
        <v>0.57357643635104616</v>
      </c>
      <c r="B107" s="58">
        <v>0.33979999999999999</v>
      </c>
      <c r="C107" s="73">
        <f t="shared" si="20"/>
        <v>0.19490127307208549</v>
      </c>
      <c r="D107" s="51"/>
      <c r="E107" s="51"/>
      <c r="F107" s="51"/>
      <c r="G107" s="51"/>
      <c r="H107" s="51"/>
      <c r="I107" s="51">
        <f t="shared" si="21"/>
        <v>28.5637261781674</v>
      </c>
      <c r="J107" s="51"/>
      <c r="K107" s="52"/>
    </row>
    <row r="108" spans="1:11">
      <c r="A108" s="17">
        <f t="shared" si="22"/>
        <v>0.57357643635104616</v>
      </c>
      <c r="B108" s="58">
        <v>0.54810000000000003</v>
      </c>
      <c r="C108" s="73">
        <f t="shared" si="20"/>
        <v>0.31437724476400841</v>
      </c>
      <c r="D108" s="51"/>
      <c r="E108" s="51"/>
      <c r="F108" s="51"/>
      <c r="G108" s="51"/>
      <c r="H108" s="51"/>
      <c r="I108" s="51">
        <f t="shared" si="21"/>
        <v>27.079896246834029</v>
      </c>
      <c r="J108" s="51"/>
      <c r="K108" s="52"/>
    </row>
    <row r="109" spans="1:11">
      <c r="A109" s="17">
        <f t="shared" si="22"/>
        <v>0.57357643635104616</v>
      </c>
      <c r="B109" s="58">
        <v>0.88400000000000001</v>
      </c>
      <c r="C109" s="73">
        <f t="shared" si="20"/>
        <v>0.50704156973432479</v>
      </c>
      <c r="D109" s="51"/>
      <c r="E109" s="51"/>
      <c r="F109" s="51"/>
      <c r="G109" s="51"/>
      <c r="H109" s="51"/>
      <c r="I109" s="51">
        <f t="shared" si="21"/>
        <v>23.317327492381551</v>
      </c>
      <c r="J109" s="51"/>
      <c r="K109" s="52"/>
    </row>
    <row r="110" spans="1:11">
      <c r="A110" s="17">
        <f t="shared" si="22"/>
        <v>0.57357643635104616</v>
      </c>
      <c r="B110" s="58">
        <v>1.4259999999999999</v>
      </c>
      <c r="C110" s="73">
        <f t="shared" si="20"/>
        <v>0.81791999823659178</v>
      </c>
      <c r="D110" s="51"/>
      <c r="E110" s="51"/>
      <c r="F110" s="51"/>
      <c r="G110" s="51"/>
      <c r="H110" s="51"/>
      <c r="I110" s="51">
        <f t="shared" si="21"/>
        <v>21.515534004333883</v>
      </c>
      <c r="J110" s="51"/>
      <c r="K110" s="52"/>
    </row>
    <row r="111" spans="1:11">
      <c r="A111" s="17">
        <f t="shared" si="22"/>
        <v>0.57357643635104616</v>
      </c>
      <c r="B111" s="58">
        <v>2.2999999999999998</v>
      </c>
      <c r="C111" s="73">
        <f t="shared" si="20"/>
        <v>1.319225803607406</v>
      </c>
      <c r="D111" s="51"/>
      <c r="E111" s="51"/>
      <c r="F111" s="51"/>
      <c r="G111" s="51"/>
      <c r="H111" s="51"/>
      <c r="I111" s="51">
        <f t="shared" si="21"/>
        <v>14.679317534976567</v>
      </c>
      <c r="J111" s="51"/>
      <c r="K111" s="52"/>
    </row>
    <row r="112" spans="1:11">
      <c r="A112" s="17">
        <f t="shared" si="22"/>
        <v>0.57357643635104616</v>
      </c>
      <c r="B112" s="58">
        <v>3.7090000000000001</v>
      </c>
      <c r="C112" s="73">
        <f t="shared" si="20"/>
        <v>2.1273950024260304</v>
      </c>
      <c r="D112" s="18"/>
      <c r="E112" s="18"/>
      <c r="F112" s="18"/>
      <c r="G112" s="18"/>
      <c r="H112" s="18"/>
      <c r="I112" s="18">
        <f t="shared" si="21"/>
        <v>10.757767002166942</v>
      </c>
      <c r="J112" s="18"/>
      <c r="K112" s="19"/>
    </row>
    <row r="113" spans="1:11">
      <c r="A113" s="17">
        <f t="shared" si="22"/>
        <v>0.57357643635104616</v>
      </c>
      <c r="B113" s="58">
        <v>5.9820000000000002</v>
      </c>
      <c r="C113" s="73">
        <f t="shared" si="20"/>
        <v>3.4311342422519582</v>
      </c>
      <c r="D113" s="18"/>
      <c r="E113" s="18"/>
      <c r="F113" s="18"/>
      <c r="G113" s="18"/>
      <c r="H113" s="18"/>
      <c r="I113" s="18">
        <f t="shared" si="21"/>
        <v>5.4053804641429961</v>
      </c>
      <c r="J113" s="18"/>
      <c r="K113" s="19"/>
    </row>
    <row r="114" spans="1:11">
      <c r="A114" s="17">
        <f t="shared" si="22"/>
        <v>0.57357643635104616</v>
      </c>
      <c r="B114" s="58">
        <v>9.6479999999999997</v>
      </c>
      <c r="C114" s="73">
        <f t="shared" si="20"/>
        <v>5.5338654579148931</v>
      </c>
      <c r="D114" s="18"/>
      <c r="E114" s="18"/>
      <c r="F114" s="18"/>
      <c r="G114" s="18"/>
      <c r="H114" s="18"/>
      <c r="I114" s="18">
        <f t="shared" si="21"/>
        <v>2.6178999502810196</v>
      </c>
      <c r="J114" s="18"/>
      <c r="K114" s="19"/>
    </row>
    <row r="115" spans="1:11">
      <c r="A115" s="17">
        <f t="shared" si="22"/>
        <v>0.57357643635104616</v>
      </c>
      <c r="B115" s="58">
        <v>15.56</v>
      </c>
      <c r="C115" s="73">
        <f t="shared" si="20"/>
        <v>8.9248493496222778</v>
      </c>
      <c r="D115" s="18"/>
      <c r="E115" s="18"/>
      <c r="F115" s="18"/>
      <c r="G115" s="18"/>
      <c r="H115" s="18"/>
      <c r="I115" s="18">
        <f t="shared" si="21"/>
        <v>1.0121839888738355</v>
      </c>
      <c r="J115" s="18"/>
      <c r="K115" s="19"/>
    </row>
    <row r="116" spans="1:11">
      <c r="A116" s="17">
        <f t="shared" si="22"/>
        <v>0.57357643635104616</v>
      </c>
      <c r="B116" s="58">
        <v>25.1</v>
      </c>
      <c r="C116" s="73">
        <f t="shared" si="20"/>
        <v>14.39676855241126</v>
      </c>
      <c r="D116" s="18"/>
      <c r="E116" s="18"/>
      <c r="F116" s="18"/>
      <c r="G116" s="18"/>
      <c r="H116" s="18"/>
      <c r="I116" s="18">
        <f t="shared" si="21"/>
        <v>0.41547238077334397</v>
      </c>
      <c r="J116" s="18"/>
      <c r="K116" s="19"/>
    </row>
    <row r="117" spans="1:11">
      <c r="A117" s="17">
        <f t="shared" si="22"/>
        <v>0.57357643635104616</v>
      </c>
      <c r="B117" s="58">
        <v>40.479999999999997</v>
      </c>
      <c r="C117" s="73">
        <f t="shared" si="20"/>
        <v>23.218374143490347</v>
      </c>
      <c r="D117" s="28"/>
      <c r="E117" s="28"/>
      <c r="F117" s="28"/>
      <c r="G117" s="28"/>
      <c r="H117" s="28"/>
      <c r="I117" s="28">
        <f t="shared" si="21"/>
        <v>0.13142493677524147</v>
      </c>
      <c r="J117" s="28"/>
      <c r="K117" s="29"/>
    </row>
    <row r="118" spans="1:11">
      <c r="A118" s="17">
        <f t="shared" si="22"/>
        <v>0.57357643635104616</v>
      </c>
      <c r="B118" s="58">
        <v>65.290000000000006</v>
      </c>
      <c r="C118" s="73">
        <f t="shared" si="20"/>
        <v>37.448805529359809</v>
      </c>
      <c r="D118" s="28"/>
      <c r="E118" s="28"/>
      <c r="F118" s="28"/>
      <c r="G118" s="28"/>
      <c r="H118" s="28"/>
      <c r="I118" s="28">
        <f t="shared" si="21"/>
        <v>3.2856234193810369E-2</v>
      </c>
      <c r="J118" s="28"/>
      <c r="K118" s="29"/>
    </row>
    <row r="119" spans="1:11">
      <c r="A119" s="68">
        <f t="shared" si="22"/>
        <v>0.57357643635104616</v>
      </c>
      <c r="B119" s="65">
        <v>105.3</v>
      </c>
      <c r="C119" s="64">
        <f t="shared" si="20"/>
        <v>60.397598747765159</v>
      </c>
      <c r="D119" s="66"/>
      <c r="E119" s="66"/>
      <c r="F119" s="66"/>
      <c r="G119" s="66"/>
      <c r="H119" s="66"/>
      <c r="I119" s="66">
        <f t="shared" si="21"/>
        <v>9.0089674402383264E-3</v>
      </c>
      <c r="J119" s="66"/>
      <c r="K119" s="69"/>
    </row>
    <row r="120" spans="1:11">
      <c r="A120" s="70">
        <f>COS(RADIANS(65))</f>
        <v>0.42261826174069944</v>
      </c>
      <c r="B120" s="62">
        <v>0.13059999999999999</v>
      </c>
      <c r="C120" s="74">
        <f t="shared" si="20"/>
        <v>5.5193944983335345E-2</v>
      </c>
      <c r="D120" s="63"/>
      <c r="E120" s="63"/>
      <c r="F120" s="63"/>
      <c r="G120" s="63"/>
      <c r="H120" s="63"/>
      <c r="I120" s="63"/>
      <c r="J120" s="63">
        <f t="shared" ref="J120:J134" si="23">K8/A120^3</f>
        <v>62.26630286288627</v>
      </c>
      <c r="K120" s="71"/>
    </row>
    <row r="121" spans="1:11">
      <c r="A121" s="17">
        <f t="shared" ref="A121:A134" si="24">COS(RADIANS(65))</f>
        <v>0.42261826174069944</v>
      </c>
      <c r="B121" s="58">
        <v>0.2107</v>
      </c>
      <c r="C121" s="73">
        <f t="shared" si="20"/>
        <v>8.9045667748765378E-2</v>
      </c>
      <c r="D121" s="51"/>
      <c r="E121" s="51"/>
      <c r="F121" s="51"/>
      <c r="G121" s="51"/>
      <c r="H121" s="51"/>
      <c r="I121" s="51"/>
      <c r="J121" s="51">
        <f t="shared" si="23"/>
        <v>60.676524917450877</v>
      </c>
      <c r="K121" s="52"/>
    </row>
    <row r="122" spans="1:11">
      <c r="A122" s="17">
        <f t="shared" si="24"/>
        <v>0.42261826174069944</v>
      </c>
      <c r="B122" s="58">
        <v>0.33979999999999999</v>
      </c>
      <c r="C122" s="73">
        <f t="shared" si="20"/>
        <v>0.14360568533948967</v>
      </c>
      <c r="D122" s="51"/>
      <c r="E122" s="51"/>
      <c r="F122" s="51"/>
      <c r="G122" s="51"/>
      <c r="H122" s="51"/>
      <c r="I122" s="51"/>
      <c r="J122" s="51">
        <f t="shared" si="23"/>
        <v>50.210486776667864</v>
      </c>
      <c r="K122" s="52"/>
    </row>
    <row r="123" spans="1:11">
      <c r="A123" s="17">
        <f t="shared" si="24"/>
        <v>0.42261826174069944</v>
      </c>
      <c r="B123" s="58">
        <v>0.54810000000000003</v>
      </c>
      <c r="C123" s="73">
        <f t="shared" si="20"/>
        <v>0.23163706926007738</v>
      </c>
      <c r="D123" s="51"/>
      <c r="E123" s="51"/>
      <c r="F123" s="51"/>
      <c r="G123" s="51"/>
      <c r="H123" s="51"/>
      <c r="I123" s="51"/>
      <c r="J123" s="51">
        <f t="shared" si="23"/>
        <v>27.953595540572344</v>
      </c>
      <c r="K123" s="52"/>
    </row>
    <row r="124" spans="1:11">
      <c r="A124" s="17">
        <f t="shared" si="24"/>
        <v>0.42261826174069944</v>
      </c>
      <c r="B124" s="58">
        <v>0.88400000000000001</v>
      </c>
      <c r="C124" s="73">
        <f t="shared" si="20"/>
        <v>0.37359454337877829</v>
      </c>
      <c r="D124" s="51"/>
      <c r="E124" s="51"/>
      <c r="F124" s="51"/>
      <c r="G124" s="51"/>
      <c r="H124" s="51"/>
      <c r="I124" s="51"/>
      <c r="J124" s="51">
        <f t="shared" si="23"/>
        <v>29.808336476913638</v>
      </c>
      <c r="K124" s="52"/>
    </row>
    <row r="125" spans="1:11">
      <c r="A125" s="17">
        <f t="shared" si="24"/>
        <v>0.42261826174069944</v>
      </c>
      <c r="B125" s="58">
        <v>1.4259999999999999</v>
      </c>
      <c r="C125" s="73">
        <f t="shared" si="20"/>
        <v>0.60265364124223741</v>
      </c>
      <c r="D125" s="51"/>
      <c r="E125" s="51"/>
      <c r="F125" s="51"/>
      <c r="G125" s="51"/>
      <c r="H125" s="51"/>
      <c r="I125" s="51"/>
      <c r="J125" s="51">
        <f t="shared" si="23"/>
        <v>29.278410495101841</v>
      </c>
      <c r="K125" s="52"/>
    </row>
    <row r="126" spans="1:11">
      <c r="A126" s="17">
        <f t="shared" si="24"/>
        <v>0.42261826174069944</v>
      </c>
      <c r="B126" s="58">
        <v>2.2999999999999998</v>
      </c>
      <c r="C126" s="73">
        <f t="shared" ref="C126:C149" si="25">A126*B126</f>
        <v>0.97202200200360866</v>
      </c>
      <c r="D126" s="51"/>
      <c r="E126" s="51"/>
      <c r="F126" s="51"/>
      <c r="G126" s="51"/>
      <c r="H126" s="51"/>
      <c r="I126" s="51"/>
      <c r="J126" s="51">
        <f t="shared" si="23"/>
        <v>19.342298336130629</v>
      </c>
      <c r="K126" s="52"/>
    </row>
    <row r="127" spans="1:11">
      <c r="A127" s="17">
        <f t="shared" si="24"/>
        <v>0.42261826174069944</v>
      </c>
      <c r="B127" s="58">
        <v>3.7090000000000001</v>
      </c>
      <c r="C127" s="73">
        <f t="shared" si="25"/>
        <v>1.5674911327962542</v>
      </c>
      <c r="D127" s="18"/>
      <c r="E127" s="18"/>
      <c r="F127" s="18"/>
      <c r="G127" s="18"/>
      <c r="H127" s="18"/>
      <c r="I127" s="18"/>
      <c r="J127" s="18">
        <f t="shared" si="23"/>
        <v>13.791323676652043</v>
      </c>
      <c r="K127" s="19"/>
    </row>
    <row r="128" spans="1:11">
      <c r="A128" s="17">
        <f t="shared" si="24"/>
        <v>0.42261826174069944</v>
      </c>
      <c r="B128" s="58">
        <v>5.9820000000000002</v>
      </c>
      <c r="C128" s="73">
        <f t="shared" si="25"/>
        <v>2.5281024417328641</v>
      </c>
      <c r="D128" s="18"/>
      <c r="E128" s="18"/>
      <c r="F128" s="18"/>
      <c r="G128" s="18"/>
      <c r="H128" s="18"/>
      <c r="I128" s="18"/>
      <c r="J128" s="18">
        <f t="shared" si="23"/>
        <v>7.97538602626756</v>
      </c>
      <c r="K128" s="19"/>
    </row>
    <row r="129" spans="1:11">
      <c r="A129" s="17">
        <f t="shared" si="24"/>
        <v>0.42261826174069944</v>
      </c>
      <c r="B129" s="58">
        <v>9.6479999999999997</v>
      </c>
      <c r="C129" s="73">
        <f t="shared" si="25"/>
        <v>4.0774209892742679</v>
      </c>
      <c r="D129" s="18"/>
      <c r="E129" s="18"/>
      <c r="F129" s="18"/>
      <c r="G129" s="18"/>
      <c r="H129" s="18"/>
      <c r="I129" s="18"/>
      <c r="J129" s="18">
        <f t="shared" si="23"/>
        <v>4.6368523408532321</v>
      </c>
      <c r="K129" s="19"/>
    </row>
    <row r="130" spans="1:11">
      <c r="A130" s="17">
        <f t="shared" si="24"/>
        <v>0.42261826174069944</v>
      </c>
      <c r="B130" s="58">
        <v>15.56</v>
      </c>
      <c r="C130" s="73">
        <f t="shared" si="25"/>
        <v>6.5759401526852832</v>
      </c>
      <c r="D130" s="18"/>
      <c r="E130" s="18"/>
      <c r="F130" s="18"/>
      <c r="G130" s="18"/>
      <c r="H130" s="18"/>
      <c r="I130" s="18"/>
      <c r="J130" s="18">
        <f t="shared" si="23"/>
        <v>2.3846669181530911</v>
      </c>
      <c r="K130" s="19"/>
    </row>
    <row r="131" spans="1:11">
      <c r="A131" s="17">
        <f t="shared" si="24"/>
        <v>0.42261826174069944</v>
      </c>
      <c r="B131" s="58">
        <v>25.1</v>
      </c>
      <c r="C131" s="73">
        <f t="shared" si="25"/>
        <v>10.607718369691556</v>
      </c>
      <c r="D131" s="18"/>
      <c r="E131" s="18"/>
      <c r="F131" s="18"/>
      <c r="G131" s="18"/>
      <c r="H131" s="18"/>
      <c r="I131" s="18"/>
      <c r="J131" s="18">
        <f t="shared" si="23"/>
        <v>0.69420303617345547</v>
      </c>
      <c r="K131" s="19"/>
    </row>
    <row r="132" spans="1:11">
      <c r="A132" s="17">
        <f t="shared" si="24"/>
        <v>0.42261826174069944</v>
      </c>
      <c r="B132" s="58">
        <v>40.479999999999997</v>
      </c>
      <c r="C132" s="73">
        <f t="shared" si="25"/>
        <v>17.107587235263512</v>
      </c>
      <c r="D132" s="28"/>
      <c r="E132" s="28"/>
      <c r="F132" s="28"/>
      <c r="G132" s="28"/>
      <c r="H132" s="28"/>
      <c r="I132" s="28"/>
      <c r="J132" s="28">
        <f t="shared" si="23"/>
        <v>0.29940817972366585</v>
      </c>
      <c r="K132" s="29"/>
    </row>
    <row r="133" spans="1:11">
      <c r="A133" s="17">
        <f t="shared" si="24"/>
        <v>0.42261826174069944</v>
      </c>
      <c r="B133" s="58">
        <v>65.290000000000006</v>
      </c>
      <c r="C133" s="73">
        <f t="shared" si="25"/>
        <v>27.59274630905027</v>
      </c>
      <c r="D133" s="28"/>
      <c r="E133" s="28"/>
      <c r="F133" s="28"/>
      <c r="G133" s="28"/>
      <c r="H133" s="28"/>
      <c r="I133" s="28"/>
      <c r="J133" s="28">
        <f t="shared" si="23"/>
        <v>0.11658371599859557</v>
      </c>
      <c r="K133" s="29"/>
    </row>
    <row r="134" spans="1:11">
      <c r="A134" s="68">
        <f t="shared" si="24"/>
        <v>0.42261826174069944</v>
      </c>
      <c r="B134" s="65">
        <v>105.3</v>
      </c>
      <c r="C134" s="64">
        <f t="shared" si="25"/>
        <v>44.501702961295649</v>
      </c>
      <c r="D134" s="66"/>
      <c r="E134" s="66"/>
      <c r="F134" s="66"/>
      <c r="G134" s="66"/>
      <c r="H134" s="66"/>
      <c r="I134" s="66"/>
      <c r="J134" s="66">
        <f t="shared" si="23"/>
        <v>7.1540007544592735E-2</v>
      </c>
      <c r="K134" s="69"/>
    </row>
    <row r="135" spans="1:11">
      <c r="A135" s="70">
        <f>COS(RADIANS(75))</f>
        <v>0.25881904510252074</v>
      </c>
      <c r="B135" s="62">
        <v>0.13059999999999999</v>
      </c>
      <c r="C135" s="74">
        <f t="shared" si="25"/>
        <v>3.3801767290389209E-2</v>
      </c>
      <c r="D135" s="63"/>
      <c r="E135" s="63"/>
      <c r="F135" s="63"/>
      <c r="G135" s="63"/>
      <c r="H135" s="63"/>
      <c r="I135" s="63"/>
      <c r="J135" s="63"/>
      <c r="K135" s="71">
        <f t="shared" ref="K135:K149" si="26">L8/A135^3</f>
        <v>138.42755558606413</v>
      </c>
    </row>
    <row r="136" spans="1:11">
      <c r="A136" s="17">
        <f t="shared" ref="A136:A149" si="27">COS(RADIANS(75))</f>
        <v>0.25881904510252074</v>
      </c>
      <c r="B136" s="58">
        <v>0.2107</v>
      </c>
      <c r="C136" s="73">
        <f t="shared" si="25"/>
        <v>5.4533172803101118E-2</v>
      </c>
      <c r="D136" s="51"/>
      <c r="E136" s="51"/>
      <c r="F136" s="51"/>
      <c r="G136" s="51"/>
      <c r="H136" s="51"/>
      <c r="I136" s="51"/>
      <c r="J136" s="51"/>
      <c r="K136" s="52">
        <f t="shared" si="26"/>
        <v>125.16158150906631</v>
      </c>
    </row>
    <row r="137" spans="1:11">
      <c r="A137" s="17">
        <f t="shared" si="27"/>
        <v>0.25881904510252074</v>
      </c>
      <c r="B137" s="58">
        <v>0.33979999999999999</v>
      </c>
      <c r="C137" s="73">
        <f t="shared" si="25"/>
        <v>8.7946711525836552E-2</v>
      </c>
      <c r="D137" s="51"/>
      <c r="E137" s="51"/>
      <c r="F137" s="51"/>
      <c r="G137" s="51"/>
      <c r="H137" s="51"/>
      <c r="I137" s="51"/>
      <c r="J137" s="51"/>
      <c r="K137" s="52">
        <f t="shared" si="26"/>
        <v>94.592162983810482</v>
      </c>
    </row>
    <row r="138" spans="1:11">
      <c r="A138" s="17">
        <f t="shared" si="27"/>
        <v>0.25881904510252074</v>
      </c>
      <c r="B138" s="58">
        <v>0.54810000000000003</v>
      </c>
      <c r="C138" s="73">
        <f t="shared" si="25"/>
        <v>0.14185871862069163</v>
      </c>
      <c r="D138" s="51"/>
      <c r="E138" s="51"/>
      <c r="F138" s="51"/>
      <c r="G138" s="51"/>
      <c r="H138" s="51"/>
      <c r="I138" s="51"/>
      <c r="J138" s="51"/>
      <c r="K138" s="52">
        <f t="shared" si="26"/>
        <v>57.678148160860054</v>
      </c>
    </row>
    <row r="139" spans="1:11">
      <c r="A139" s="17">
        <f t="shared" si="27"/>
        <v>0.25881904510252074</v>
      </c>
      <c r="B139" s="58">
        <v>0.88400000000000001</v>
      </c>
      <c r="C139" s="73">
        <f t="shared" si="25"/>
        <v>0.22879603587062833</v>
      </c>
      <c r="D139" s="51"/>
      <c r="E139" s="51"/>
      <c r="F139" s="51"/>
      <c r="G139" s="51"/>
      <c r="H139" s="51"/>
      <c r="I139" s="51"/>
      <c r="J139" s="51"/>
      <c r="K139" s="52">
        <f t="shared" si="26"/>
        <v>32.29976297008163</v>
      </c>
    </row>
    <row r="140" spans="1:11">
      <c r="A140" s="17">
        <f t="shared" si="27"/>
        <v>0.25881904510252074</v>
      </c>
      <c r="B140" s="58">
        <v>1.4259999999999999</v>
      </c>
      <c r="C140" s="73">
        <f t="shared" si="25"/>
        <v>0.36907595831619455</v>
      </c>
      <c r="D140" s="51"/>
      <c r="E140" s="51"/>
      <c r="F140" s="51"/>
      <c r="G140" s="51"/>
      <c r="H140" s="51"/>
      <c r="I140" s="51"/>
      <c r="J140" s="51"/>
      <c r="K140" s="52">
        <f t="shared" si="26"/>
        <v>35.183670378124631</v>
      </c>
    </row>
    <row r="141" spans="1:11">
      <c r="A141" s="17">
        <f t="shared" si="27"/>
        <v>0.25881904510252074</v>
      </c>
      <c r="B141" s="58">
        <v>2.2999999999999998</v>
      </c>
      <c r="C141" s="73">
        <f t="shared" si="25"/>
        <v>0.5952838037357977</v>
      </c>
      <c r="D141" s="51"/>
      <c r="E141" s="51"/>
      <c r="F141" s="51"/>
      <c r="G141" s="51"/>
      <c r="H141" s="51"/>
      <c r="I141" s="51"/>
      <c r="J141" s="51"/>
      <c r="K141" s="52">
        <f t="shared" si="26"/>
        <v>34.030107414907434</v>
      </c>
    </row>
    <row r="142" spans="1:11">
      <c r="A142" s="17">
        <f t="shared" si="27"/>
        <v>0.25881904510252074</v>
      </c>
      <c r="B142" s="58">
        <v>3.7090000000000001</v>
      </c>
      <c r="C142" s="73">
        <f t="shared" si="25"/>
        <v>0.95995983828524944</v>
      </c>
      <c r="D142" s="18"/>
      <c r="E142" s="18"/>
      <c r="F142" s="18"/>
      <c r="G142" s="18"/>
      <c r="H142" s="18"/>
      <c r="I142" s="18"/>
      <c r="J142" s="18"/>
      <c r="K142" s="19">
        <f t="shared" si="26"/>
        <v>22.898224819861444</v>
      </c>
    </row>
    <row r="143" spans="1:11">
      <c r="A143" s="17">
        <f t="shared" si="27"/>
        <v>0.25881904510252074</v>
      </c>
      <c r="B143" s="58">
        <v>5.9820000000000002</v>
      </c>
      <c r="C143" s="73">
        <f t="shared" si="25"/>
        <v>1.548255527803279</v>
      </c>
      <c r="D143" s="18"/>
      <c r="E143" s="18"/>
      <c r="F143" s="18"/>
      <c r="G143" s="18"/>
      <c r="H143" s="18"/>
      <c r="I143" s="18"/>
      <c r="J143" s="18"/>
      <c r="K143" s="19">
        <f t="shared" si="26"/>
        <v>18.918432596762099</v>
      </c>
    </row>
    <row r="144" spans="1:11">
      <c r="A144" s="17">
        <f t="shared" si="27"/>
        <v>0.25881904510252074</v>
      </c>
      <c r="B144" s="58">
        <v>9.6479999999999997</v>
      </c>
      <c r="C144" s="73">
        <f t="shared" si="25"/>
        <v>2.4970861471491199</v>
      </c>
      <c r="D144" s="18"/>
      <c r="E144" s="18"/>
      <c r="F144" s="18"/>
      <c r="G144" s="18"/>
      <c r="H144" s="18"/>
      <c r="I144" s="18"/>
      <c r="J144" s="18"/>
      <c r="K144" s="19">
        <f t="shared" si="26"/>
        <v>10.43974481711567</v>
      </c>
    </row>
    <row r="145" spans="1:11">
      <c r="A145" s="17">
        <f t="shared" si="27"/>
        <v>0.25881904510252074</v>
      </c>
      <c r="B145" s="58">
        <v>15.56</v>
      </c>
      <c r="C145" s="73">
        <f t="shared" si="25"/>
        <v>4.0272243417952227</v>
      </c>
      <c r="D145" s="18"/>
      <c r="E145" s="18"/>
      <c r="F145" s="18"/>
      <c r="G145" s="18"/>
      <c r="H145" s="18"/>
      <c r="I145" s="18"/>
      <c r="J145" s="18"/>
      <c r="K145" s="19">
        <f t="shared" si="26"/>
        <v>6.6329870384989063</v>
      </c>
    </row>
    <row r="146" spans="1:11">
      <c r="A146" s="17">
        <f t="shared" si="27"/>
        <v>0.25881904510252074</v>
      </c>
      <c r="B146" s="58">
        <v>25.1</v>
      </c>
      <c r="C146" s="73">
        <f t="shared" si="25"/>
        <v>6.496358032073271</v>
      </c>
      <c r="D146" s="18"/>
      <c r="E146" s="18"/>
      <c r="F146" s="18"/>
      <c r="G146" s="18"/>
      <c r="H146" s="18"/>
      <c r="I146" s="18"/>
      <c r="J146" s="18"/>
      <c r="K146" s="19">
        <f t="shared" si="26"/>
        <v>3.1146200006864428</v>
      </c>
    </row>
    <row r="147" spans="1:11">
      <c r="A147" s="17">
        <f t="shared" si="27"/>
        <v>0.25881904510252074</v>
      </c>
      <c r="B147" s="58">
        <v>40.479999999999997</v>
      </c>
      <c r="C147" s="73">
        <f t="shared" si="25"/>
        <v>10.47699494575004</v>
      </c>
      <c r="D147" s="28"/>
      <c r="E147" s="28"/>
      <c r="F147" s="28"/>
      <c r="G147" s="28"/>
      <c r="H147" s="28"/>
      <c r="I147" s="28"/>
      <c r="J147" s="28"/>
      <c r="K147" s="29">
        <f t="shared" si="26"/>
        <v>1.009367592815051</v>
      </c>
    </row>
    <row r="148" spans="1:11">
      <c r="A148" s="17">
        <f t="shared" si="27"/>
        <v>0.25881904510252074</v>
      </c>
      <c r="B148" s="58">
        <v>65.290000000000006</v>
      </c>
      <c r="C148" s="73">
        <f t="shared" si="25"/>
        <v>16.898295454743582</v>
      </c>
      <c r="D148" s="28"/>
      <c r="E148" s="28"/>
      <c r="F148" s="28"/>
      <c r="G148" s="28"/>
      <c r="H148" s="28"/>
      <c r="I148" s="28"/>
      <c r="J148" s="28"/>
      <c r="K148" s="29">
        <f t="shared" si="26"/>
        <v>0.43258611120645041</v>
      </c>
    </row>
    <row r="149" spans="1:11" ht="15.75" thickBot="1">
      <c r="A149" s="32">
        <f t="shared" si="27"/>
        <v>0.25881904510252074</v>
      </c>
      <c r="B149" s="75">
        <v>105.3</v>
      </c>
      <c r="C149" s="76">
        <f t="shared" si="25"/>
        <v>27.253645449295433</v>
      </c>
      <c r="D149" s="30"/>
      <c r="E149" s="30"/>
      <c r="F149" s="30"/>
      <c r="G149" s="30"/>
      <c r="H149" s="30"/>
      <c r="I149" s="30"/>
      <c r="J149" s="30"/>
      <c r="K149" s="31">
        <f t="shared" si="26"/>
        <v>0.12112411113780611</v>
      </c>
    </row>
  </sheetData>
  <mergeCells count="1">
    <mergeCell ref="D28:K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curve flux_dif</vt:lpstr>
      <vt:lpstr>curve flux_dif a-la-Reyna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</dc:creator>
  <cp:lastModifiedBy>zumerle</cp:lastModifiedBy>
  <cp:lastPrinted>2017-09-26T13:08:57Z</cp:lastPrinted>
  <dcterms:created xsi:type="dcterms:W3CDTF">2011-02-19T01:16:35Z</dcterms:created>
  <dcterms:modified xsi:type="dcterms:W3CDTF">2019-10-31T15:21:43Z</dcterms:modified>
</cp:coreProperties>
</file>